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4055D341-BC23-412A-A3C9-FA5089C114C7}"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42" r:id="rId15"/>
    <pivotCache cacheId="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65" i="14" l="1"/>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3"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<sst xmlns="http://schemas.openxmlformats.org/spreadsheetml/2006/main" count="20077" uniqueCount="3627">
  <si>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</si>
  <si>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</si>
  <si>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</si>
  <si>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</si>
  <si>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</si>
  <si>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</si>
  <si>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</si>
  <si>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</si>
  <si>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</si>
  <si>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</si>
  <si>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</si>
  <si>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</si>
  <si>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</si>
  <si>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</si>
  <si>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</si>
  <si>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</si>
  <si>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</si>
  <si>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</si>
  <si>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</si>
  <si>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</si>
  <si>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</si>
  <si>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</si>
  <si>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</si>
  <si>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</si>
  <si>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</si>
  <si>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</si>
  <si>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</si>
  <si>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</si>
  <si>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</si>
  <si>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</si>
  <si>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</si>
  <si>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</si>
  <si>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</si>
  <si>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</si>
  <si>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</si>
  <si>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</si>
  <si>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</si>
  <si>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</si>
  <si>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</si>
  <si>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</si>
  <si>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</si>
  <si>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</si>
  <si>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</si>
  <si>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</si>
  <si>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</si>
  <si>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</si>
  <si>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</si>
  <si>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</si>
  <si>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</si>
  <si>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</si>
  <si>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</si>
  <si>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</si>
  <si>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</si>
  <si>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</si>
  <si>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</si>
  <si>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</si>
  <si>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</si>
  <si>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</si>
  <si>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</si>
  <si>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</si>
  <si>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</si>
  <si>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</si>
  <si>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</si>
  <si>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</si>
  <si>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</si>
  <si>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</si>
  <si>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</si>
  <si>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</si>
  <si>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</si>
  <si>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</si>
  <si>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</si>
  <si>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</si>
  <si>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</si>
  <si>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</si>
  <si>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</si>
  <si>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</si>
  <si>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</si>
  <si>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</si>
  <si>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</si>
  <si>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</si>
  <si>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</si>
  <si>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</si>
  <si>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</si>
  <si>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</si>
  <si>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</si>
  <si>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</si>
  <si>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</si>
  <si>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</si>
  <si>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</si>
  <si>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</si>
  <si>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</si>
  <si>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</si>
  <si>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</si>
  <si>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</si>
  <si>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</si>
  <si>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</si>
  <si>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</si>
  <si>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</si>
  <si>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</si>
  <si>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</si>
  <si>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</si>
  <si>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</si>
  <si>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</si>
  <si>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</si>
  <si>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</si>
  <si>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</si>
  <si>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</si>
  <si>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</si>
  <si>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</si>
  <si>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</si>
  <si>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</si>
  <si>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</si>
  <si>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</si>
  <si>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</si>
  <si>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</si>
  <si>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</si>
  <si>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</si>
  <si>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</si>
  <si>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</si>
  <si>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</si>
  <si>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</si>
  <si>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</si>
  <si>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</si>
  <si>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</si>
  <si>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</si>
  <si>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</si>
  <si>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</si>
  <si>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</si>
  <si>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</si>
  <si>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</si>
  <si>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</si>
  <si>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</si>
  <si>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</si>
  <si>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</si>
  <si>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</si>
  <si>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</si>
  <si>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</si>
  <si>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</si>
  <si>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</si>
  <si>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</si>
  <si>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</si>
  <si>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</si>
  <si>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</si>
  <si>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</si>
  <si>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</si>
  <si>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</si>
  <si>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</si>
  <si>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</si>
  <si>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</si>
  <si>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</si>
  <si>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</si>
  <si>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</si>
  <si>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</si>
  <si>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</si>
  <si>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</si>
  <si>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</si>
  <si>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</si>
  <si>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</si>
  <si>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</si>
  <si>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</si>
  <si>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</si>
  <si>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</si>
  <si>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</si>
  <si>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</si>
  <si>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</si>
  <si>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</si>
  <si>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</si>
  <si>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</si>
  <si>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</si>
  <si>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</si>
  <si>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</si>
  <si>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</si>
  <si>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</si>
  <si>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</si>
  <si>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</si>
  <si>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</si>
  <si>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</si>
  <si>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</si>
  <si>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</si>
  <si>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</si>
  <si>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</si>
  <si>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</si>
  <si>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</si>
  <si>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</si>
  <si>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</si>
  <si>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</si>
  <si>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</si>
  <si>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</si>
  <si>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</si>
  <si>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</si>
  <si>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</si>
  <si>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</si>
  <si>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</si>
  <si>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</si>
  <si>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</si>
  <si>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</si>
  <si>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</si>
  <si>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</si>
  <si>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</si>
  <si>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</si>
  <si>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</si>
  <si>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</si>
  <si>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</si>
  <si>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</si>
  <si>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</si>
  <si>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</si>
  <si>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</si>
  <si>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</si>
  <si>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</si>
  <si>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</si>
  <si>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</si>
  <si>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</si>
  <si>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</si>
  <si>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</si>
  <si>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</si>
  <si>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</si>
  <si>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</si>
  <si>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</si>
  <si>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</si>
  <si>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</si>
  <si>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</si>
  <si>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</si>
  <si>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</si>
  <si>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</si>
  <si>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</si>
  <si>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</si>
  <si>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</si>
  <si>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</si>
  <si>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</si>
  <si>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</si>
  <si>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</si>
  <si>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</si>
  <si>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</si>
  <si>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</si>
  <si>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</si>
  <si>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</si>
  <si>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</si>
  <si>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</si>
  <si>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</si>
  <si>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</si>
  <si>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</si>
  <si>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</si>
  <si>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</si>
  <si>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</si>
  <si>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</si>
  <si>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</si>
  <si>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</si>
  <si>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</si>
  <si>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</si>
  <si>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</si>
  <si>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</si>
  <si>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</si>
  <si>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</si>
  <si>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</si>
  <si>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</si>
  <si>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</si>
  <si>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</si>
  <si>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</si>
  <si>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</si>
  <si>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</si>
  <si>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</si>
  <si>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</si>
  <si>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</si>
  <si>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</si>
  <si>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</si>
  <si>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</si>
  <si>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</si>
  <si>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</si>
  <si>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</si>
  <si>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</si>
  <si>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</si>
  <si>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</si>
  <si>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</si>
  <si>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</si>
  <si>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</si>
  <si>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</si>
  <si>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</si>
  <si>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</si>
  <si>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</si>
  <si>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</si>
  <si>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</si>
  <si>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</si>
  <si>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</si>
  <si>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</si>
  <si>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</si>
  <si>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</si>
  <si>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</si>
  <si>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</si>
  <si>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</si>
  <si>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</si>
  <si>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</si>
  <si>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</si>
  <si>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</si>
  <si>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</si>
  <si>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</si>
  <si>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</si>
  <si>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</si>
  <si>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</si>
  <si>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</si>
  <si>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</si>
  <si>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</si>
  <si>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</si>
  <si>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</si>
  <si>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</si>
  <si>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</si>
  <si>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</si>
  <si>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</si>
  <si>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</si>
  <si>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</si>
  <si>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</si>
  <si>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</si>
  <si>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</si>
  <si>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</si>
  <si>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</si>
  <si>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</si>
  <si>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</si>
  <si>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</si>
  <si>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</si>
  <si>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</si>
  <si>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</si>
  <si>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</si>
  <si>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</si>
  <si>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</si>
  <si>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</si>
  <si>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</si>
  <si>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</si>
  <si>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</si>
  <si>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</si>
  <si>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</si>
  <si>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</si>
  <si>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</si>
  <si>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</si>
  <si>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</si>
  <si>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</si>
  <si>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</si>
  <si>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</si>
  <si>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</si>
  <si>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</si>
  <si>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</si>
  <si>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</si>
  <si>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</si>
  <si>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</si>
  <si>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</si>
  <si>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</si>
  <si>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</si>
  <si>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</si>
  <si>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</si>
  <si>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</si>
  <si>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</si>
  <si>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</si>
  <si>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</si>
  <si>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</si>
  <si>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</si>
  <si>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</si>
  <si>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</si>
  <si>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</si>
  <si>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</si>
  <si>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</si>
  <si>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</si>
  <si>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</si>
  <si>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</si>
  <si>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</si>
  <si>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</si>
  <si>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</si>
  <si>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</si>
  <si>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</si>
  <si>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</si>
  <si>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</si>
  <si>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</si>
  <si>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</si>
  <si>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</si>
  <si>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</si>
  <si>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</si>
  <si>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</si>
  <si>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</si>
  <si>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</si>
  <si>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</si>
  <si>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</si>
  <si>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</si>
  <si>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</si>
  <si>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</si>
  <si>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</si>
  <si>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</si>
  <si>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</si>
  <si>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</si>
  <si>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</si>
  <si>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</si>
  <si>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</si>
  <si>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</si>
  <si>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</si>
  <si>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</si>
  <si>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</si>
  <si>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</si>
  <si>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</si>
  <si>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</si>
  <si>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</si>
  <si>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</si>
  <si>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</si>
  <si>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</si>
  <si>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</si>
  <si>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</si>
  <si>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</si>
  <si>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</si>
  <si>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</si>
  <si>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</si>
  <si>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</si>
  <si>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</si>
  <si>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</si>
  <si>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</si>
  <si>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</si>
  <si>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</si>
  <si>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</si>
  <si>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</si>
  <si>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</si>
  <si>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</si>
  <si>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</si>
  <si>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</si>
  <si>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</si>
  <si>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</si>
  <si>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</si>
  <si>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</si>
  <si>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</si>
  <si>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</si>
  <si>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</si>
  <si>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</si>
  <si>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</si>
  <si>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</si>
  <si>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</si>
  <si>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</si>
  <si>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</si>
  <si>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</si>
  <si>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</si>
  <si>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</si>
  <si>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</si>
  <si>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</si>
  <si>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</si>
  <si>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</si>
  <si>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</si>
  <si>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</si>
  <si>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</si>
  <si>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</si>
  <si>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</si>
  <si>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</si>
  <si>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</si>
  <si>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</si>
  <si>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</si>
  <si>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</si>
  <si>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</si>
  <si>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</si>
  <si>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</si>
  <si>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</si>
  <si>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</si>
  <si>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</si>
  <si>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</si>
  <si>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</si>
  <si>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</si>
  <si>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</si>
  <si>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</si>
  <si>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</si>
  <si>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</si>
  <si>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</si>
  <si>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</si>
  <si>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</si>
  <si>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</si>
  <si>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</si>
  <si>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</si>
  <si>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</si>
  <si>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</si>
  <si>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</si>
  <si>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</si>
  <si>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</si>
  <si>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</si>
  <si>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</si>
  <si>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</si>
  <si>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</si>
  <si>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</si>
  <si>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</si>
  <si>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</si>
  <si>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</si>
  <si>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</si>
  <si>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</si>
  <si>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</si>
  <si>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</si>
  <si>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</si>
  <si>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</si>
  <si>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</si>
  <si>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</si>
  <si>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</si>
  <si>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</si>
  <si>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</si>
  <si>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</si>
  <si>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</si>
  <si>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</si>
  <si>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</si>
  <si>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</si>
  <si>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</si>
  <si>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</si>
  <si>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</si>
  <si>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</si>
  <si>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</si>
  <si>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</si>
  <si>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</si>
  <si>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</si>
  <si>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</si>
  <si>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</si>
  <si>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</si>
  <si>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</si>
  <si>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</si>
  <si>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</si>
  <si>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</si>
  <si>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</si>
  <si>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</si>
  <si>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</si>
  <si>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</si>
  <si>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</si>
  <si>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</si>
  <si>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</si>
  <si>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</si>
  <si>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</si>
  <si>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</si>
  <si>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</si>
  <si>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</si>
  <si>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</si>
  <si>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</si>
  <si>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</si>
  <si>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</si>
  <si>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</si>
  <si>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</si>
  <si>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</si>
  <si>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</si>
  <si>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</si>
  <si>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</si>
  <si>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</si>
  <si>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</si>
  <si>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</si>
  <si>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</si>
  <si>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</si>
  <si>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</si>
  <si>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</si>
  <si>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</si>
  <si>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</si>
  <si>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</si>
  <si>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</si>
  <si>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</si>
  <si>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</si>
  <si>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</si>
  <si>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</si>
  <si>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</si>
  <si>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</si>
  <si>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</si>
  <si>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</si>
  <si>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</si>
  <si>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</si>
  <si>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</si>
  <si>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</si>
  <si>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</si>
  <si>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</si>
  <si>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</si>
  <si>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</si>
  <si>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</si>
  <si>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</si>
  <si>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</si>
  <si>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</si>
  <si>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</si>
  <si>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</si>
  <si>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</si>
  <si>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</si>
  <si>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</si>
  <si>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</si>
  <si>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</si>
  <si>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</si>
  <si>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</si>
  <si>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</si>
  <si>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</si>
  <si>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</si>
  <si>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</si>
  <si>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</si>
  <si>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</si>
  <si>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</si>
  <si>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</si>
  <si>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</si>
  <si>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</si>
  <si>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</si>
  <si>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</si>
  <si>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</si>
  <si>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</si>
  <si>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</si>
  <si>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</si>
  <si>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</si>
  <si>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</si>
  <si>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</si>
  <si>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</si>
  <si>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</si>
  <si>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</si>
  <si>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</si>
  <si>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</si>
  <si>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</si>
  <si>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</si>
  <si>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</si>
  <si>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</si>
  <si>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</si>
  <si>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</si>
  <si>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</si>
  <si>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</si>
  <si>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</si>
  <si>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</si>
  <si>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</si>
  <si>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</si>
  <si>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</si>
  <si>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</si>
  <si>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</si>
  <si>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</si>
  <si>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</si>
  <si>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</si>
  <si>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</si>
  <si>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</si>
  <si>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</si>
  <si>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</si>
  <si>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</si>
  <si>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</si>
  <si>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</si>
  <si>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</si>
  <si>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</si>
  <si>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</si>
  <si>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</si>
  <si>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</si>
  <si>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</si>
  <si>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</si>
  <si>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</si>
  <si>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</si>
  <si>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</si>
  <si>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</si>
  <si>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</si>
  <si>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</si>
  <si>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</si>
  <si>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</si>
  <si>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</si>
  <si>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</si>
  <si>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</si>
  <si>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</si>
  <si>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</si>
  <si>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</si>
  <si>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</si>
  <si>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</si>
  <si>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</si>
  <si>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</si>
  <si>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</si>
  <si>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</si>
  <si>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</si>
  <si>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</si>
  <si>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</si>
  <si>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</si>
  <si>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</si>
  <si>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</si>
  <si>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</si>
  <si>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</si>
  <si>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</si>
  <si>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</si>
  <si>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</si>
  <si>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</si>
  <si>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</si>
  <si>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</si>
  <si>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</si>
  <si>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</si>
  <si>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</si>
  <si>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</si>
  <si>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</si>
  <si>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</si>
  <si>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</si>
  <si>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</si>
  <si>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</si>
  <si>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</si>
  <si>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</si>
  <si>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</si>
  <si>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</si>
  <si>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</si>
  <si>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</si>
  <si>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</si>
  <si>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</si>
  <si>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</si>
  <si>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</si>
  <si>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</si>
  <si>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</si>
  <si>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</si>
  <si>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</si>
  <si>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</si>
  <si>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</si>
  <si>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</si>
  <si>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</si>
  <si>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</si>
  <si>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</si>
  <si>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</si>
  <si>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</si>
  <si>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</si>
  <si>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</si>
  <si>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</si>
  <si>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</si>
  <si>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</si>
  <si>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</si>
  <si>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</si>
  <si>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</si>
  <si>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</si>
  <si>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</si>
  <si>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</si>
  <si>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</si>
  <si>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</si>
  <si>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</si>
  <si>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</si>
  <si>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</si>
  <si>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</si>
  <si>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</si>
  <si>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</si>
  <si>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</si>
  <si>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</si>
  <si>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</si>
  <si>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</si>
  <si>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</si>
  <si>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</si>
  <si>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</si>
  <si>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</si>
  <si>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</si>
  <si>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</si>
  <si>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</si>
  <si>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</si>
  <si>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</si>
  <si>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</si>
  <si>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</si>
  <si>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</si>
  <si>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</si>
  <si>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</si>
  <si>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</si>
  <si>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</si>
  <si>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</si>
  <si>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</si>
  <si>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</si>
  <si>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</si>
  <si>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</si>
  <si>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</si>
  <si>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</si>
  <si>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</si>
  <si>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</si>
  <si>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</si>
  <si>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</si>
  <si>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</si>
  <si>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</si>
  <si>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</si>
  <si>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</si>
  <si>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</si>
  <si>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</si>
  <si>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</si>
  <si>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</si>
  <si>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</si>
  <si>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</si>
  <si>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</si>
  <si>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</si>
  <si>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</si>
  <si>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</si>
  <si>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</si>
  <si>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</si>
  <si>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</si>
  <si>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</si>
  <si>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</si>
  <si>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</si>
  <si>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</si>
  <si>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</si>
  <si>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</si>
  <si>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</si>
  <si>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</si>
  <si>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</si>
  <si>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</si>
  <si>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</si>
  <si>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</si>
  <si>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</si>
  <si>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</si>
  <si>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</si>
  <si>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</si>
  <si>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</si>
  <si>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</si>
  <si>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</si>
  <si>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</si>
  <si>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</si>
  <si>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</si>
  <si>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</si>
  <si>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</si>
  <si>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</si>
  <si>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</si>
  <si>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</si>
  <si>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</si>
  <si>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</si>
  <si>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</si>
  <si>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</si>
  <si>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</si>
  <si>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</si>
  <si>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</si>
  <si>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</si>
  <si>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</si>
  <si>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</si>
  <si>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</si>
  <si>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</si>
  <si>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</si>
  <si>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</si>
  <si>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</si>
  <si>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</si>
  <si>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</si>
  <si>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</si>
  <si>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</si>
  <si>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</si>
  <si>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</si>
  <si>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</si>
  <si>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</si>
  <si>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</si>
  <si>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</si>
  <si>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</si>
  <si>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</si>
  <si>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</si>
  <si>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</si>
  <si>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</si>
  <si>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</si>
  <si>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</si>
  <si>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</si>
  <si>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</si>
  <si>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</si>
  <si>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</si>
  <si>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</si>
  <si>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</si>
  <si>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</si>
  <si>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</si>
  <si>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</si>
  <si>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</si>
  <si>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</si>
  <si>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</si>
  <si>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</si>
  <si>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</si>
  <si>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</si>
  <si>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</si>
  <si>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</si>
  <si>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</si>
  <si>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</si>
  <si>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</si>
  <si>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</si>
  <si>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</si>
  <si>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</si>
  <si>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</si>
  <si>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</si>
  <si>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</si>
  <si>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</si>
  <si>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</si>
  <si>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</si>
  <si>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</si>
  <si>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</si>
  <si>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</si>
  <si>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</si>
  <si>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</si>
  <si>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</si>
  <si>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</si>
  <si>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</si>
  <si>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</si>
  <si>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</si>
  <si>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</si>
  <si>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</si>
  <si>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</si>
  <si>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</si>
  <si>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</si>
  <si>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</si>
  <si>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</si>
  <si>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</si>
  <si>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</si>
  <si>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</si>
  <si>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</si>
  <si>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</si>
  <si>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</si>
  <si>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</si>
  <si>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</si>
  <si>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</si>
  <si>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</si>
  <si>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</si>
  <si>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</si>
  <si>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</si>
  <si>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</si>
  <si>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</si>
  <si>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</si>
  <si>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</si>
  <si>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</si>
  <si>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</si>
  <si>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</si>
  <si>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</si>
  <si>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</si>
  <si>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</si>
  <si>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</si>
  <si>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</si>
  <si>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</si>
  <si>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</si>
  <si>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</si>
  <si>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</si>
  <si>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</si>
  <si>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</si>
  <si>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</si>
  <si>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</si>
  <si>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</si>
  <si>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</si>
  <si>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</si>
  <si>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</si>
  <si>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</si>
  <si>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</si>
  <si>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</si>
  <si>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</si>
  <si>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</si>
  <si>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</si>
  <si>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</si>
  <si>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</si>
  <si>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</si>
  <si>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</si>
  <si>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</si>
  <si>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</si>
  <si>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</si>
  <si>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</si>
  <si>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</si>
  <si>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</si>
  <si>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</si>
  <si>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</si>
  <si>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</si>
  <si>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</si>
  <si>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</si>
  <si>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</si>
  <si>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</si>
  <si>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</si>
  <si>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</si>
  <si>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</si>
  <si>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</si>
  <si>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</si>
  <si>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</si>
  <si>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</si>
  <si>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</si>
  <si>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</si>
  <si>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</si>
  <si>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</si>
  <si>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</si>
  <si>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</si>
  <si>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</si>
  <si>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</si>
  <si>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</si>
  <si>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</si>
  <si>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</si>
  <si>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</si>
  <si>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</si>
  <si>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</si>
  <si>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</si>
  <si>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</si>
  <si>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</si>
  <si>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</si>
  <si>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</si>
  <si>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</si>
  <si>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</si>
  <si>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</si>
  <si>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</si>
  <si>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</si>
  <si>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</si>
  <si>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</si>
  <si>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</si>
  <si>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</si>
  <si>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</si>
  <si>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</si>
  <si>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</si>
  <si>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</si>
  <si>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</si>
  <si>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</si>
  <si>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</si>
  <si>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</si>
  <si>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</si>
  <si>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</si>
  <si>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</si>
  <si>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</si>
  <si>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</si>
  <si>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</si>
  <si>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</si>
  <si>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</si>
  <si>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</si>
  <si>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</si>
  <si>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</si>
  <si>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</si>
  <si>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</si>
  <si>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</si>
  <si>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</si>
  <si>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</si>
  <si>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</si>
  <si>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</si>
  <si>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</si>
  <si>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</si>
  <si>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</si>
  <si>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</si>
  <si>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</si>
  <si>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</si>
  <si>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</si>
  <si>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</si>
  <si>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</si>
  <si>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</si>
  <si>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</si>
  <si>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</si>
  <si>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</si>
  <si>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</si>
  <si>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</si>
  <si>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</si>
  <si>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</si>
  <si>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</si>
  <si>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</si>
  <si>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</si>
  <si>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</si>
  <si>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</si>
  <si>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</si>
  <si>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</si>
  <si>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</si>
  <si>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</si>
  <si>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</si>
  <si>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</si>
  <si>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</si>
  <si>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</si>
  <si>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</si>
  <si>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</si>
  <si>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</si>
  <si>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</si>
  <si>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</si>
  <si>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</si>
  <si>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</si>
  <si>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</si>
  <si>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</si>
  <si>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</si>
  <si>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</si>
  <si>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</si>
  <si>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</si>
  <si>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</si>
  <si>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</si>
  <si>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</si>
  <si>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</si>
  <si>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</si>
  <si>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</si>
  <si>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</si>
  <si>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</si>
  <si>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</si>
  <si>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</si>
  <si>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</si>
  <si>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</si>
  <si>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</si>
  <si>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</si>
  <si>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</si>
  <si>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</si>
  <si>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</si>
  <si>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</si>
  <si>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</si>
  <si>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</si>
  <si>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</si>
  <si>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</si>
  <si>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</si>
  <si>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</si>
  <si>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</si>
  <si>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</si>
  <si>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</si>
  <si>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</si>
  <si>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</si>
  <si>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</si>
  <si>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</si>
  <si>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</si>
  <si>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</si>
  <si>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</si>
  <si>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</si>
  <si>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</si>
  <si>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</si>
  <si>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</si>
  <si>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</si>
  <si>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</si>
  <si>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</si>
  <si>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</si>
  <si>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</si>
  <si>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</si>
  <si>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</si>
  <si>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</si>
  <si>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</si>
  <si>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</si>
  <si>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</si>
  <si>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</si>
  <si>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</si>
  <si>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</si>
  <si>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</si>
  <si>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</si>
  <si>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</si>
  <si>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</si>
  <si>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</si>
  <si>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</si>
  <si>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</si>
  <si>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</si>
  <si>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</si>
  <si>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</si>
  <si>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</si>
  <si>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</si>
  <si>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</si>
  <si>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</si>
  <si>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</si>
  <si>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</si>
  <si>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</si>
  <si>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</si>
  <si>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</si>
  <si>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</si>
  <si>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</si>
  <si>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</si>
  <si>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</si>
  <si>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</si>
  <si>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</si>
  <si>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</si>
  <si>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</si>
  <si>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</si>
  <si>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</si>
  <si>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</si>
  <si>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</si>
  <si>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</si>
  <si>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</si>
  <si>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</si>
  <si>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</si>
  <si>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</si>
  <si>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</si>
  <si>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</si>
  <si>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</si>
  <si>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</si>
  <si>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</si>
  <si>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</si>
  <si>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</si>
  <si>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</si>
  <si>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</si>
  <si>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</si>
  <si>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</si>
  <si>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</si>
  <si>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</si>
  <si>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</si>
  <si>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</si>
  <si>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</si>
  <si>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</si>
  <si>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</si>
  <si>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</si>
  <si>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</si>
  <si>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</si>
  <si>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</si>
  <si>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</si>
  <si>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</si>
  <si>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</si>
  <si>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</si>
  <si>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</si>
  <si>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</si>
  <si>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</si>
  <si>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</si>
  <si>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</si>
  <si>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</si>
  <si>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</si>
  <si>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</si>
  <si>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</si>
  <si>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</si>
  <si>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</si>
  <si>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</si>
  <si>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</si>
  <si>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</si>
  <si>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</si>
  <si>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</si>
  <si>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</si>
  <si>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</si>
  <si>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</si>
  <si>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</si>
  <si>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</si>
  <si>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</si>
  <si>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</si>
  <si>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</si>
  <si>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</si>
  <si>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</si>
  <si>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</si>
  <si>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</si>
  <si>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</si>
  <si>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</si>
  <si>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</si>
  <si>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</si>
  <si>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</si>
  <si>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</si>
  <si>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</si>
  <si>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</si>
  <si>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</si>
  <si>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</si>
  <si>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</si>
  <si>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</si>
  <si>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</si>
  <si>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</si>
  <si>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</si>
  <si>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</si>
  <si>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</si>
  <si>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</si>
  <si>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</si>
  <si>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</si>
  <si>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</si>
  <si>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</si>
  <si>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</si>
  <si>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</si>
  <si>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</si>
  <si>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</si>
  <si>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</si>
  <si>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</si>
  <si>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</si>
  <si>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</si>
  <si>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</si>
  <si>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</si>
  <si>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</si>
  <si>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</si>
  <si>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</si>
  <si>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</si>
  <si>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</si>
  <si>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</si>
  <si>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</si>
  <si>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</si>
  <si>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</si>
  <si>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</si>
  <si>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</si>
  <si>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</si>
  <si>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</si>
  <si>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</si>
  <si>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</si>
  <si>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</si>
  <si>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</si>
  <si>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</si>
  <si>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</si>
  <si>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</si>
  <si>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</si>
  <si>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</si>
  <si>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</si>
  <si>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</si>
  <si>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</si>
  <si>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</si>
  <si>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</si>
  <si>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</si>
  <si>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</si>
  <si>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</si>
  <si>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</si>
  <si>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</si>
  <si>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</si>
  <si>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</si>
  <si>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</si>
  <si>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</si>
  <si>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</si>
  <si>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</si>
  <si>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</si>
  <si>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</si>
  <si>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</si>
  <si>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</si>
  <si>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</si>
  <si>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</si>
  <si>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</si>
  <si>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</si>
  <si>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</si>
  <si>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</si>
  <si>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</si>
  <si>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</si>
  <si>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</si>
  <si>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</si>
  <si>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</si>
  <si>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</si>
  <si>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</si>
  <si>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</si>
  <si>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</si>
  <si>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</si>
  <si>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</si>
  <si>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</si>
  <si>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</si>
  <si>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</si>
  <si>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</si>
  <si>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</si>
  <si>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</si>
  <si>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</si>
  <si>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</si>
  <si>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</si>
  <si>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</si>
  <si>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</si>
  <si>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</si>
  <si>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</si>
  <si>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</si>
  <si>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</si>
  <si>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</si>
  <si>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</si>
  <si>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</si>
  <si>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</si>
  <si>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</si>
  <si>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</si>
  <si>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</si>
  <si>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</si>
  <si>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</si>
  <si>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</si>
  <si>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</si>
  <si>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</si>
  <si>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</si>
  <si>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</si>
  <si>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</si>
  <si>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</si>
  <si>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</si>
  <si>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</si>
  <si>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</si>
  <si>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</si>
  <si>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</si>
  <si>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</si>
  <si>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</si>
  <si>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</si>
  <si>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</si>
  <si>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</si>
  <si>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</si>
  <si>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</si>
  <si>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</si>
  <si>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</si>
  <si>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</si>
  <si>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</si>
  <si>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</si>
  <si>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</si>
  <si>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</si>
  <si>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</si>
  <si>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</si>
  <si>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</si>
  <si>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</si>
  <si>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</si>
  <si>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</si>
  <si>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</si>
  <si>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</si>
  <si>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</si>
  <si>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</si>
  <si>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</si>
  <si>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</si>
  <si>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</si>
  <si>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</si>
  <si>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</si>
  <si>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</si>
  <si>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</si>
  <si>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</si>
  <si>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</si>
  <si>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</si>
  <si>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</si>
  <si>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</si>
  <si>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</si>
  <si>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</si>
  <si>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</si>
  <si>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</si>
  <si>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</si>
  <si>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</si>
  <si>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</si>
  <si>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</si>
  <si>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</si>
  <si>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</si>
  <si>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</si>
  <si>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</si>
  <si>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</si>
  <si>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</si>
  <si>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</si>
  <si>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</si>
  <si>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</si>
  <si>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</si>
  <si>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</si>
  <si>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</si>
  <si>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</si>
  <si>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</si>
  <si>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</si>
  <si>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</si>
  <si>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</si>
  <si>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</si>
  <si>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</si>
  <si>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</si>
  <si>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</si>
  <si>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</si>
  <si>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</si>
  <si>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</si>
  <si>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</si>
  <si>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</si>
  <si>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</si>
  <si>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</si>
  <si>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</si>
  <si>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</si>
  <si>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</si>
  <si>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</si>
  <si>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</si>
  <si>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</si>
  <si>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</si>
  <si>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</si>
  <si>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</si>
  <si>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</si>
  <si>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</si>
  <si>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</si>
  <si>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</si>
  <si>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</si>
  <si>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</si>
  <si>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</si>
  <si>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</si>
  <si>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</si>
  <si>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</si>
  <si>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</si>
  <si>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</si>
  <si>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</si>
  <si>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</si>
  <si>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</si>
  <si>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</si>
  <si>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</si>
  <si>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</si>
  <si>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</si>
  <si>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</si>
  <si>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</si>
  <si>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</si>
  <si>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</si>
  <si>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</si>
  <si>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</si>
  <si>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</si>
  <si>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</si>
  <si>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</si>
  <si>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</si>
  <si>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</si>
  <si>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</si>
  <si>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</si>
  <si>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</si>
  <si>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</si>
  <si>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</si>
  <si>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</si>
  <si>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</si>
  <si>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</si>
  <si>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</si>
  <si>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</si>
  <si>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</si>
  <si>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</si>
  <si>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</si>
  <si>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</si>
  <si>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</si>
  <si>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</si>
  <si>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</si>
  <si>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</si>
  <si>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</si>
  <si>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</si>
  <si>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</si>
  <si>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</si>
  <si>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</si>
  <si>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</si>
  <si>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</si>
  <si>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</si>
  <si>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</si>
  <si>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</si>
  <si>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</si>
  <si>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</si>
  <si>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</si>
  <si>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</si>
  <si>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</si>
  <si>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</si>
  <si>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</si>
  <si>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</si>
  <si>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</si>
  <si>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</si>
  <si>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</si>
  <si>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</si>
  <si>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</si>
  <si>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</si>
  <si>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</si>
  <si>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</si>
  <si>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</si>
  <si>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</si>
  <si>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</si>
  <si>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</si>
  <si>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</si>
  <si>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</si>
  <si>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</si>
  <si>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</si>
  <si>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</si>
  <si>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</si>
  <si>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</si>
  <si>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</si>
  <si>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</si>
  <si>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</si>
  <si>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</si>
  <si>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</si>
  <si>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</si>
  <si>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</si>
  <si>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</si>
  <si>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</si>
  <si>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</si>
  <si>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</si>
  <si>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</si>
  <si>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</si>
  <si>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</si>
  <si>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</si>
  <si>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</si>
  <si>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</si>
  <si>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</si>
  <si>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</si>
  <si>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</si>
  <si>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</si>
  <si>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</si>
  <si>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</si>
  <si>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</si>
  <si>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</si>
  <si>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</si>
  <si>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</si>
  <si>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</si>
  <si>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</si>
  <si>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</si>
  <si>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</si>
  <si>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</si>
  <si>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</si>
  <si>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</si>
  <si>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</si>
  <si>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</si>
  <si>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</si>
  <si>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</si>
  <si>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</si>
  <si>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</si>
  <si>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</si>
  <si>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</si>
  <si>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</si>
  <si>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</si>
  <si>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</si>
  <si>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</si>
  <si>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</si>
  <si>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</si>
  <si>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</si>
  <si>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</si>
  <si>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</si>
  <si>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</si>
  <si>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</si>
  <si>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</si>
  <si>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</si>
  <si>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</si>
  <si>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</si>
  <si>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</si>
  <si>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</si>
  <si>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</si>
  <si>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</si>
  <si>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</si>
  <si>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</si>
  <si>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</si>
  <si>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</si>
  <si>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</si>
  <si>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</si>
  <si>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</si>
  <si>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</si>
  <si>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</si>
  <si>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</si>
  <si>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</si>
  <si>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</si>
  <si>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</si>
  <si>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</si>
  <si>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</si>
  <si>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</si>
  <si>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</si>
  <si>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</si>
  <si>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</si>
  <si>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</si>
  <si>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</si>
  <si>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</si>
  <si>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</si>
  <si>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</si>
  <si>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</si>
  <si>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</si>
  <si>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</si>
  <si>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</si>
  <si>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</si>
  <si>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</si>
  <si>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</si>
  <si>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</si>
  <si>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</si>
  <si>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</si>
  <si>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</si>
  <si>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</si>
  <si>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</si>
  <si>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</si>
  <si>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</si>
  <si>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</si>
  <si>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</si>
  <si>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</si>
  <si>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</si>
  <si>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</si>
  <si>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</si>
  <si>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</si>
  <si>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</si>
  <si>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</si>
  <si>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</si>
  <si>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</si>
  <si>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</si>
  <si>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</si>
  <si>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</si>
  <si>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</si>
  <si>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</si>
  <si>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</si>
  <si>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</si>
  <si>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</si>
  <si>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</si>
  <si>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</si>
  <si>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</si>
  <si>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</si>
  <si>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</si>
  <si>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</si>
  <si>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</si>
  <si>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</si>
  <si>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</si>
  <si>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</si>
  <si>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</si>
  <si>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</si>
  <si>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</si>
  <si>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</si>
  <si>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</si>
  <si>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</si>
  <si>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</si>
  <si>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</si>
  <si>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</si>
  <si>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</si>
  <si>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</si>
  <si>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</si>
  <si>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</si>
  <si>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</si>
  <si>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</si>
  <si>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</si>
  <si>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</si>
  <si>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</si>
  <si>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</si>
  <si>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</si>
  <si>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</si>
  <si>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</si>
  <si>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</si>
  <si>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</si>
  <si>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</si>
  <si>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</si>
  <si>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</si>
  <si>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</si>
  <si>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</si>
  <si>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</si>
  <si>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</si>
  <si>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</si>
  <si>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</si>
  <si>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</si>
  <si>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</si>
  <si>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</si>
  <si>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</si>
  <si>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</si>
  <si>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</si>
  <si>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</si>
  <si>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</si>
  <si>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</si>
  <si>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</si>
  <si>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</si>
  <si>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</si>
  <si>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</si>
  <si>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</si>
  <si>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</si>
  <si>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</si>
  <si>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</si>
  <si>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</si>
  <si>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</si>
  <si>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</si>
  <si>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</si>
  <si>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</si>
  <si>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</si>
  <si>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</si>
  <si>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</si>
  <si>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</si>
  <si>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</si>
  <si>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</si>
  <si>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</si>
  <si>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</si>
  <si>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</si>
  <si>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</si>
  <si>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</si>
  <si>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</si>
  <si>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</si>
  <si>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</si>
  <si>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</si>
  <si>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</si>
  <si>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</si>
  <si>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</si>
  <si>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</si>
  <si>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</si>
  <si>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</si>
  <si>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</si>
  <si>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</si>
  <si>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</si>
  <si>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</si>
  <si>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</si>
  <si>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</si>
  <si>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</si>
  <si>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</si>
  <si>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</si>
  <si>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</si>
  <si>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</si>
  <si>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</si>
  <si>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</si>
  <si>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</si>
  <si>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</si>
  <si>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</si>
  <si>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</si>
  <si>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</si>
  <si>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</si>
  <si>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</si>
  <si>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</si>
  <si>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</si>
  <si>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</si>
  <si>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</si>
  <si>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</si>
  <si>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</si>
  <si>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</si>
  <si>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</si>
  <si>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</si>
  <si>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</si>
  <si>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</si>
  <si>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</si>
  <si>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</si>
  <si>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</si>
  <si>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</si>
  <si>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</si>
  <si>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</si>
  <si>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</si>
  <si>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</si>
  <si>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</si>
  <si>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</si>
  <si>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</si>
  <si>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</si>
  <si>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</si>
  <si>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</si>
  <si>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</si>
  <si>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</si>
  <si>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</si>
  <si>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</si>
  <si>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</si>
  <si>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</si>
  <si>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</si>
  <si>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</si>
  <si>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</si>
  <si>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</si>
  <si>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</si>
  <si>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</si>
  <si>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</si>
  <si>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</si>
  <si>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</si>
  <si>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</si>
  <si>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</si>
  <si>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</si>
  <si>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</si>
  <si>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</si>
  <si>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</si>
  <si>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</si>
  <si>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</si>
  <si>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</si>
  <si>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</si>
  <si>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</si>
  <si>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</si>
  <si>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</si>
  <si>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</si>
  <si>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</si>
  <si>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</si>
  <si>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</si>
  <si>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</si>
  <si>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</si>
  <si>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</si>
  <si>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</si>
  <si>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</si>
  <si>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</si>
  <si>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</si>
  <si>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</si>
  <si>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</si>
  <si>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</si>
  <si>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</si>
  <si>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</si>
  <si>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</si>
  <si>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</si>
  <si>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</si>
  <si>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</si>
  <si>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</si>
  <si>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</si>
  <si>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</si>
  <si>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</si>
  <si>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</si>
  <si>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</si>
  <si>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</si>
  <si>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</si>
  <si>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</si>
  <si>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</si>
  <si>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</si>
  <si>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</si>
  <si>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</si>
  <si>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</si>
  <si>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</si>
  <si>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</si>
  <si>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</si>
  <si>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</si>
  <si>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</si>
  <si>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</si>
  <si>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</si>
  <si>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</si>
  <si>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</si>
  <si>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</si>
  <si>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</si>
  <si>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</si>
  <si>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</si>
  <si>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</si>
  <si>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</si>
  <si>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</si>
  <si>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</si>
  <si>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</si>
  <si>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</si>
  <si>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</si>
  <si>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</si>
  <si>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</si>
  <si>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</si>
  <si>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</si>
  <si>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</si>
  <si>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</si>
  <si>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</si>
  <si>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</si>
  <si>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</si>
  <si>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</si>
  <si>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</si>
  <si>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</si>
  <si>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</si>
  <si>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</si>
  <si>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</si>
  <si>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</si>
  <si>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</si>
  <si>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</si>
  <si>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</si>
  <si>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</si>
  <si>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</si>
  <si>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</si>
  <si>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</si>
  <si>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</si>
  <si>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</si>
  <si>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</si>
  <si>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</si>
  <si>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</si>
  <si>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</si>
  <si>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</si>
  <si>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</si>
  <si>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</si>
  <si>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</si>
  <si>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</si>
  <si>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</si>
  <si>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</si>
  <si>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</si>
  <si>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</si>
  <si>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</si>
  <si>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</si>
  <si>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</si>
  <si>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</si>
  <si>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</si>
  <si>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</si>
  <si>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</si>
  <si>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</si>
  <si>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</si>
  <si>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</si>
  <si>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</si>
  <si>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</si>
  <si>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</si>
  <si>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</si>
  <si>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</si>
  <si>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</si>
  <si>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</si>
  <si>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</si>
  <si>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</si>
  <si>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</si>
  <si>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</si>
  <si>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</si>
  <si>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</si>
  <si>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</si>
  <si>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</si>
  <si>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</si>
  <si>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</si>
  <si>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</si>
  <si>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</si>
  <si>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</si>
  <si>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</si>
  <si>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</si>
  <si>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</si>
  <si>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</si>
  <si>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</si>
  <si>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</si>
  <si>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</si>
  <si>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</si>
  <si>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</si>
  <si>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</si>
  <si>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</si>
  <si>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</si>
  <si>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</si>
  <si>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</si>
  <si>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</si>
  <si>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</si>
  <si>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</si>
  <si>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</si>
  <si>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</si>
  <si>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</si>
  <si>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</si>
  <si>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</si>
  <si>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</si>
  <si>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</si>
  <si>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</si>
  <si>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</si>
  <si>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</si>
  <si>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</si>
  <si>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</si>
  <si>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</si>
  <si>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</si>
  <si>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</si>
  <si>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</si>
  <si>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</si>
  <si>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</si>
  <si>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</si>
  <si>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</si>
  <si>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</si>
  <si>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</si>
  <si>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</si>
  <si>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</si>
  <si>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</si>
  <si>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</si>
  <si>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</si>
  <si>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</si>
  <si>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</si>
  <si>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</si>
  <si>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</si>
  <si>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</si>
  <si>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</si>
  <si>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</si>
  <si>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</si>
  <si>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</si>
  <si>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</si>
  <si>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</si>
  <si>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</si>
  <si>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</si>
  <si>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</si>
  <si>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</si>
  <si>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</si>
  <si>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</si>
  <si>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</si>
  <si>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</si>
  <si>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</si>
  <si>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</si>
  <si>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</si>
  <si>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</si>
  <si>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</si>
  <si>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</si>
  <si>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</si>
  <si>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</si>
  <si>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</si>
  <si>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</si>
  <si>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</si>
  <si>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</si>
  <si>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</si>
  <si>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</si>
  <si>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</si>
  <si>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</si>
  <si>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</si>
  <si>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</si>
  <si>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</si>
  <si>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</si>
  <si>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</si>
  <si>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</si>
  <si>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</si>
  <si>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</si>
  <si>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</si>
  <si>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</si>
  <si>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</si>
  <si>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</si>
  <si>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</si>
  <si>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</si>
  <si>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</si>
  <si>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</si>
  <si>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</si>
  <si>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</si>
  <si>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</si>
  <si>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</si>
  <si>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</si>
  <si>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</si>
  <si>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</si>
  <si>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</si>
  <si>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</si>
  <si>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</si>
  <si>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</si>
  <si>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</si>
  <si>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</si>
  <si>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</si>
  <si>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</si>
  <si>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</si>
  <si>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</si>
  <si>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</si>
  <si>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</si>
  <si>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</si>
  <si>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</si>
  <si>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</si>
  <si>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</si>
  <si>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</si>
  <si>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</si>
  <si>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</si>
  <si>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</si>
  <si>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</si>
  <si>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</si>
  <si>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</si>
  <si>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</si>
  <si>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</si>
  <si>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</si>
  <si>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</si>
  <si>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</si>
  <si>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</si>
  <si>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</si>
  <si>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</si>
  <si>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</si>
  <si>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</si>
  <si>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</si>
  <si>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</si>
  <si>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</si>
  <si>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</si>
  <si>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</si>
  <si>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</si>
  <si>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</si>
  <si>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</si>
  <si>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</si>
  <si>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</si>
  <si>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</si>
  <si>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</si>
  <si>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</si>
  <si>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</si>
  <si>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</si>
  <si>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</si>
  <si>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</si>
  <si>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</si>
  <si>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</si>
  <si>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</si>
  <si>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</si>
  <si>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</si>
  <si>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</si>
  <si>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</si>
  <si>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</si>
  <si>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</si>
  <si>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</si>
  <si>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</si>
  <si>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</si>
  <si>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</si>
  <si>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</si>
  <si>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</si>
  <si>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</si>
  <si>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</si>
  <si>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</si>
  <si>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</si>
  <si>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</si>
  <si>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</si>
  <si>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</si>
  <si>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</si>
  <si>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</si>
  <si>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</si>
  <si>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</si>
  <si>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</si>
  <si>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</si>
  <si>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</si>
  <si>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</si>
  <si>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</si>
  <si>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</si>
  <si>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</si>
  <si>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</si>
  <si>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</si>
  <si>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</si>
  <si>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</si>
  <si>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</si>
  <si>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</si>
  <si>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</si>
  <si>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</si>
  <si>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</si>
  <si>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</si>
  <si>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</si>
  <si>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</si>
  <si>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</si>
  <si>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</si>
  <si>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</si>
  <si>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</si>
  <si>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</si>
  <si>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</si>
  <si>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</si>
  <si>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</si>
  <si>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</si>
  <si>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</si>
  <si>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</si>
  <si>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</si>
  <si>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</si>
  <si>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</si>
  <si>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</si>
  <si>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</si>
  <si>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</si>
  <si>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</si>
  <si>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</si>
  <si>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</si>
  <si>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</si>
  <si>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</si>
  <si>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</si>
  <si>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</si>
  <si>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</si>
  <si>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</si>
  <si>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</si>
  <si>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</si>
  <si>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</si>
  <si>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</si>
  <si>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</si>
  <si>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</si>
  <si>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</si>
  <si>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</si>
  <si>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</si>
  <si>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</si>
  <si>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</si>
  <si>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</si>
  <si>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</si>
  <si>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</si>
  <si>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</si>
  <si>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</si>
  <si>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</si>
  <si>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</si>
  <si>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</si>
  <si>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</si>
  <si>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</si>
  <si>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</si>
  <si>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</si>
  <si>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</si>
  <si>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</si>
  <si>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</si>
  <si>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</si>
  <si>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</si>
  <si>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</si>
  <si>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</si>
  <si>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</si>
  <si>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</si>
  <si>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</si>
  <si>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</si>
  <si>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</si>
  <si>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</si>
  <si>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</si>
  <si>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</si>
  <si>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</si>
  <si>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</si>
  <si>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</si>
  <si>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</si>
  <si>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</si>
  <si>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</si>
  <si>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</si>
  <si>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</si>
  <si>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</si>
  <si>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</si>
  <si>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</si>
  <si>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</si>
  <si>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</si>
  <si>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</si>
  <si>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</si>
  <si>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</si>
  <si>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</si>
  <si>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</si>
  <si>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</si>
  <si>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</si>
  <si>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</si>
  <si>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</si>
  <si>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</si>
  <si>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</si>
  <si>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</si>
  <si>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</si>
  <si>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</si>
  <si>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</si>
  <si>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</si>
  <si>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</si>
  <si>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</si>
  <si>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</si>
  <si>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</si>
  <si>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</si>
  <si>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</si>
  <si>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</si>
  <si>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</si>
  <si>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</si>
  <si>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</si>
  <si>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</si>
  <si>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</si>
  <si>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</si>
  <si>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</si>
  <si>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</si>
  <si>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</si>
  <si>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</si>
  <si>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</si>
  <si>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</si>
  <si>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</si>
  <si>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</si>
  <si>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</si>
  <si>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</si>
  <si>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</si>
  <si>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</si>
  <si>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</si>
  <si>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</si>
  <si>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</si>
  <si>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</si>
  <si>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</si>
  <si>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</si>
  <si>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</si>
  <si>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</si>
  <si>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</si>
  <si>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</si>
  <si>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</si>
  <si>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</si>
  <si>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</si>
  <si>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</si>
  <si>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</si>
  <si>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</si>
  <si>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</si>
  <si>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</si>
  <si>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</si>
  <si>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</si>
  <si>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</si>
  <si>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</si>
  <si>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</si>
  <si>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</si>
  <si>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</si>
  <si>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</si>
  <si>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</si>
  <si>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</si>
  <si>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</si>
  <si>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</si>
  <si>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</si>
  <si>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</si>
  <si>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</si>
  <si>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</si>
  <si>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</si>
  <si>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</si>
  <si>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</si>
  <si>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</si>
  <si>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</si>
  <si>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</si>
  <si>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</si>
  <si>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</si>
  <si>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</si>
  <si>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</si>
  <si>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</si>
  <si>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</si>
  <si>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</si>
  <si>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</si>
  <si>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</si>
  <si>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</si>
  <si>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</si>
  <si>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</si>
  <si>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</si>
  <si>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</si>
  <si>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</si>
  <si>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</si>
  <si>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</si>
  <si>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</si>
  <si>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</si>
  <si>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</si>
  <si>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</si>
  <si>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</si>
  <si>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</si>
  <si>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</si>
  <si>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</si>
  <si>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</si>
  <si>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</si>
  <si>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</si>
  <si>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</si>
  <si>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</si>
  <si>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</si>
  <si>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</si>
  <si>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</si>
  <si>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</si>
  <si>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</si>
  <si>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</si>
  <si>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</si>
  <si>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</si>
  <si>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</si>
  <si>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</si>
  <si>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</si>
  <si>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</si>
  <si>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</si>
  <si>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</si>
  <si>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</si>
  <si>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</si>
  <si>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</si>
  <si>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</si>
  <si>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</si>
  <si>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</si>
  <si>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</si>
  <si>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</si>
  <si>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</si>
  <si>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</si>
  <si>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</si>
  <si>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</si>
  <si>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</si>
  <si>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</si>
  <si>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</si>
  <si>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</si>
  <si>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</si>
  <si>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</si>
  <si>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</si>
  <si>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</si>
  <si>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</si>
  <si>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</si>
  <si>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</si>
  <si>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</si>
  <si>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</si>
  <si>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</si>
  <si>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</si>
  <si>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</si>
  <si>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</si>
  <si>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</si>
  <si>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</si>
  <si>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</si>
  <si>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</si>
  <si>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</si>
  <si>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</si>
  <si>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</si>
  <si>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</si>
  <si>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</si>
  <si>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</si>
  <si>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</si>
  <si>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</si>
  <si>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</si>
  <si>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</si>
  <si>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</si>
  <si>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</si>
  <si>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</si>
  <si>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</si>
  <si>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</si>
  <si>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</si>
  <si>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</si>
  <si>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</si>
  <si>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</si>
  <si>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</si>
  <si>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</si>
  <si>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</si>
  <si>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</si>
  <si>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</si>
  <si>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</si>
  <si>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</si>
  <si>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</si>
  <si>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</si>
  <si>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</si>
  <si>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</si>
  <si>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</si>
  <si>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</si>
  <si>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</si>
  <si>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</si>
  <si>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</si>
  <si>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</si>
  <si>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</si>
  <si>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</si>
  <si>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</si>
  <si>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</si>
  <si>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</si>
  <si>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</si>
  <si>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</si>
  <si>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</si>
  <si>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</si>
  <si>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</si>
  <si>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</si>
  <si>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</si>
  <si>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</si>
  <si>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</si>
  <si>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</si>
  <si>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</si>
  <si>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</si>
  <si>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</si>
  <si>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</si>
  <si>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</si>
  <si>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</si>
  <si>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</si>
  <si>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</si>
  <si>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</si>
  <si>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</si>
  <si>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</si>
  <si>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</si>
  <si>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</si>
  <si>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</si>
  <si>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</si>
  <si>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</si>
  <si>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</si>
  <si>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</si>
  <si>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</si>
  <si>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</si>
  <si>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</si>
  <si>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</si>
  <si>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</si>
  <si>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</si>
  <si>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</si>
  <si>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</si>
  <si>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</si>
  <si>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</si>
  <si>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</si>
  <si>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</si>
  <si>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</si>
  <si>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</si>
  <si>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</si>
  <si>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</si>
  <si>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</si>
  <si>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</si>
  <si>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</si>
  <si>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</si>
  <si>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</si>
  <si>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</si>
  <si>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</si>
  <si>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</si>
  <si>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</si>
  <si>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</si>
  <si>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</si>
  <si>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</si>
  <si>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</si>
  <si>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</si>
  <si>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</si>
  <si>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</si>
  <si>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</si>
  <si>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</si>
  <si>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</si>
  <si>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</si>
  <si>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</si>
  <si>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</si>
  <si>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</si>
  <si>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</si>
  <si>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</si>
  <si>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</si>
  <si>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</si>
  <si>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</si>
  <si>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</si>
  <si>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</si>
  <si>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</si>
  <si>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</si>
  <si>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</si>
  <si>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</si>
  <si>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</si>
  <si>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</si>
  <si>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</si>
  <si>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</si>
  <si>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</si>
  <si>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</si>
  <si>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</si>
  <si>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</si>
  <si>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</si>
  <si>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</si>
  <si>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</si>
  <si>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</si>
  <si>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</si>
  <si>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</si>
  <si>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</si>
  <si>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</si>
  <si>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</si>
  <si>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</si>
  <si>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</si>
  <si>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</si>
  <si>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</si>
  <si>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</si>
  <si>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</si>
  <si>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</si>
  <si>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</si>
  <si>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</si>
  <si>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</si>
  <si>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</si>
  <si>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</si>
  <si>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</si>
  <si>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</si>
  <si>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</si>
  <si>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</si>
  <si>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</si>
  <si>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</si>
  <si>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</si>
  <si>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</si>
  <si>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</si>
  <si>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</si>
  <si>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</si>
  <si>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</si>
  <si>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</si>
  <si>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</si>
  <si>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</si>
  <si>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</si>
  <si>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</si>
  <si>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</si>
  <si>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</si>
  <si>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</si>
  <si>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</si>
  <si>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</si>
  <si>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</si>
  <si>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</si>
  <si>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</si>
  <si>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</si>
  <si>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</si>
  <si>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</si>
  <si>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</si>
  <si>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</si>
  <si>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</si>
  <si>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</si>
  <si>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</si>
  <si>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</si>
  <si>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</si>
  <si>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</si>
  <si>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</si>
  <si>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</si>
  <si>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</si>
  <si>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</si>
  <si>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</si>
  <si>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</si>
  <si>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</si>
  <si>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</si>
  <si>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</si>
  <si>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</si>
  <si>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</si>
  <si>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</si>
  <si>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</si>
  <si>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</si>
  <si>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</si>
  <si>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</si>
  <si>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</si>
  <si>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</si>
  <si>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</si>
  <si>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</si>
  <si>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</si>
  <si>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</si>
  <si>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</si>
  <si>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</si>
  <si>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</si>
  <si>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</si>
  <si>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</si>
  <si>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</si>
  <si>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</si>
  <si>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</si>
  <si>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</si>
  <si>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</si>
  <si>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</si>
  <si>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</si>
  <si>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</si>
  <si>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</si>
  <si>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</si>
  <si>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</si>
  <si>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</si>
  <si>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</si>
  <si>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</si>
  <si>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</si>
  <si>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</si>
  <si>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</si>
  <si>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</si>
  <si>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</si>
  <si>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</si>
  <si>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</si>
  <si>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</si>
  <si>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</si>
  <si>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</si>
  <si>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</si>
  <si>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</si>
  <si>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</si>
  <si>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</si>
  <si>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</si>
  <si>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</si>
  <si>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</si>
  <si>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</si>
  <si>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</si>
  <si>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</si>
  <si>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</si>
  <si>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</si>
  <si>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</si>
  <si>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</si>
  <si>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</si>
  <si>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</si>
  <si>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</si>
  <si>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</si>
  <si>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</si>
  <si>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</si>
  <si>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</si>
  <si>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</si>
  <si>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</si>
  <si>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</si>
  <si>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</si>
  <si>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</si>
  <si>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</si>
  <si>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</si>
  <si>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</si>
  <si>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</si>
  <si>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</si>
  <si>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</si>
  <si>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</si>
  <si>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</si>
  <si>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</si>
  <si>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</si>
  <si>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</si>
  <si>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</si>
  <si>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</si>
  <si>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</si>
  <si>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</si>
  <si>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</si>
  <si>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</si>
  <si>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</si>
  <si>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</si>
  <si>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</si>
  <si>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</si>
  <si>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</si>
  <si>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</si>
  <si>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</si>
  <si>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</si>
  <si>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</si>
  <si>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</si>
  <si>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</si>
  <si>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</si>
  <si>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</si>
  <si>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</si>
  <si>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</si>
  <si>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</si>
  <si>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</si>
  <si>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</si>
  <si>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</si>
  <si>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</si>
  <si>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</si>
  <si>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</si>
  <si>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</si>
  <si>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</si>
  <si>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</si>
  <si>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</si>
  <si>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</si>
  <si>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</si>
  <si>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</si>
  <si>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</si>
  <si>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</si>
  <si>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</si>
  <si>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</si>
  <si>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</si>
  <si>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</si>
  <si>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</si>
  <si>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</si>
  <si>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</si>
  <si>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</si>
  <si>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</si>
  <si>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</si>
  <si>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</si>
  <si>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</si>
  <si>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</si>
  <si>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</si>
  <si>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</si>
  <si>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</si>
  <si>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</si>
  <si>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</si>
  <si>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</si>
  <si>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</si>
  <si>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</si>
  <si>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</si>
  <si>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</si>
  <si>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</si>
  <si>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</si>
  <si>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</si>
  <si>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</si>
  <si>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</si>
  <si>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</si>
  <si>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</si>
  <si>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</si>
  <si>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</si>
  <si>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</si>
  <si>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</si>
  <si>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</si>
  <si>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</si>
  <si>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</si>
  <si>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</si>
  <si>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</si>
  <si>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</si>
  <si>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</si>
  <si>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</si>
  <si>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</si>
  <si>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</si>
  <si>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</si>
  <si>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</si>
  <si>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</si>
  <si>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</si>
  <si>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</si>
  <si>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</si>
  <si>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</si>
  <si>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</si>
  <si>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</si>
  <si>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</si>
  <si>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</si>
  <si>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</si>
  <si>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</si>
  <si>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</si>
  <si>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</si>
  <si>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</si>
  <si>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</si>
  <si>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</si>
  <si>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</si>
  <si>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</si>
  <si>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</si>
  <si>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</si>
  <si>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</si>
  <si>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</si>
  <si>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</si>
  <si>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</si>
  <si>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</si>
  <si>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</si>
  <si>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</si>
  <si>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</si>
  <si>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</si>
  <si>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</si>
  <si>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</si>
  <si>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</si>
  <si>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</si>
  <si>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</si>
  <si>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</si>
  <si>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</si>
  <si>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</si>
  <si>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</si>
  <si>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</si>
  <si>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</si>
  <si>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</si>
  <si>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</si>
  <si>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</si>
  <si>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</si>
  <si>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</si>
  <si>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</si>
  <si>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</si>
  <si>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</si>
  <si>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</si>
  <si>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</si>
  <si>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</si>
  <si>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</si>
  <si>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</si>
  <si>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</si>
  <si>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</si>
  <si>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</si>
  <si>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</si>
  <si>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</si>
  <si>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</si>
  <si>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</si>
  <si>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</si>
  <si>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</si>
  <si>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</si>
  <si>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</si>
  <si>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</si>
  <si>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</si>
  <si>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</si>
  <si>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</si>
  <si>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</si>
  <si>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</si>
  <si>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</si>
  <si>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</si>
  <si>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</si>
  <si>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</si>
  <si>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</si>
  <si>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</si>
  <si>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</si>
  <si>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</si>
  <si>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</si>
  <si>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</si>
  <si>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</si>
  <si>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</si>
  <si>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</si>
  <si>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</si>
  <si>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</si>
  <si>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</si>
  <si>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</si>
  <si>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</si>
  <si>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</si>
  <si>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</si>
  <si>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</si>
  <si>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</si>
  <si>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</si>
  <si>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</si>
  <si>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</si>
  <si>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</si>
  <si>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</si>
  <si>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</si>
  <si>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</si>
  <si>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</si>
  <si>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</si>
  <si>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</si>
  <si>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</si>
  <si>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</si>
  <si>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</si>
  <si>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</si>
  <si>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</si>
  <si>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</si>
  <si>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</si>
  <si>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</si>
  <si>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</si>
  <si>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</si>
  <si>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</si>
  <si>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</si>
  <si>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</si>
  <si>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</si>
  <si>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</si>
  <si>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</si>
  <si>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</si>
  <si>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</si>
  <si>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</si>
  <si>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</si>
  <si>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</si>
  <si>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</si>
  <si>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</si>
  <si>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</si>
  <si>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</si>
  <si>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</si>
  <si>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</si>
  <si>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</si>
  <si>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</si>
  <si>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</si>
  <si>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</si>
  <si>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</si>
  <si>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</si>
  <si>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</si>
  <si>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</si>
  <si>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</si>
  <si>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</si>
  <si>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</si>
  <si>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</si>
  <si>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</si>
  <si>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</si>
  <si>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</si>
  <si>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</si>
  <si>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</si>
  <si>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</si>
  <si>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</si>
  <si>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</si>
  <si>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</si>
  <si>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</si>
  <si>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</si>
  <si>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</si>
  <si>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</si>
  <si>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</si>
  <si>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</si>
  <si>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</si>
  <si>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</si>
  <si>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</si>
  <si>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</si>
  <si>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</si>
  <si>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</si>
  <si>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</si>
  <si>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</si>
  <si>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</si>
  <si>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</si>
  <si>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</si>
  <si>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</si>
  <si>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</si>
  <si>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</si>
  <si>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</si>
  <si>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</si>
  <si>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</si>
  <si>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</si>
  <si>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</si>
  <si>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</si>
  <si>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</si>
  <si>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</si>
  <si>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</si>
  <si>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</si>
  <si>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</si>
  <si>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</si>
  <si>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</si>
  <si>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</si>
  <si>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</si>
  <si>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</si>
  <si>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</si>
  <si>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</si>
  <si>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</si>
  <si>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</si>
  <si>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</si>
  <si>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</si>
  <si>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</si>
  <si>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</si>
  <si>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</si>
  <si>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</si>
  <si>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</si>
  <si>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</si>
  <si>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</si>
  <si>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</si>
  <si>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</si>
  <si>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</si>
  <si>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</si>
  <si>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</si>
  <si>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</si>
  <si>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</si>
  <si>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</si>
  <si>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</si>
  <si>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</si>
  <si>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</si>
  <si>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</si>
  <si>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</si>
  <si>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</si>
  <si>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</si>
  <si>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</si>
  <si>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</si>
  <si>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</si>
  <si>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</si>
  <si>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</si>
  <si>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</si>
  <si>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</si>
  <si>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</si>
  <si>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</si>
  <si>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</si>
  <si>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</si>
  <si>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</si>
  <si>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</si>
  <si>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</si>
  <si>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</si>
  <si>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</si>
  <si>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</si>
  <si>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</si>
  <si>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</si>
  <si>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</si>
  <si>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</si>
  <si>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</si>
  <si>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</si>
  <si>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</si>
  <si>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</si>
  <si>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</si>
  <si>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</si>
  <si>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</si>
  <si>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</si>
  <si>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</si>
  <si>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</si>
  <si>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</si>
  <si>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</si>
  <si>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</si>
  <si>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</si>
  <si>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</si>
  <si>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</si>
  <si>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</si>
  <si>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</si>
  <si>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</si>
  <si>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</si>
  <si>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</si>
  <si>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</si>
  <si>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</si>
  <si>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</si>
  <si>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</si>
  <si>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</si>
  <si>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</si>
  <si>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</si>
  <si>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</si>
  <si>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</si>
  <si>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</si>
  <si>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</si>
  <si>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</si>
  <si>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</si>
  <si>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</si>
  <si>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</si>
  <si>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</si>
  <si>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</si>
  <si>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</si>
  <si>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</si>
  <si>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</si>
  <si>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</si>
  <si>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</si>
  <si>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</si>
  <si>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</si>
  <si>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</si>
  <si>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</si>
  <si>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</si>
  <si>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</si>
  <si>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</si>
  <si>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</si>
  <si>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</si>
  <si>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</si>
  <si>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</si>
  <si>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</si>
  <si>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</si>
  <si>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</si>
  <si>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</si>
  <si>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</si>
  <si>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</si>
  <si>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</si>
  <si>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</si>
  <si>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</si>
  <si>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</si>
  <si>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</si>
  <si>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</si>
  <si>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</si>
  <si>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</si>
  <si>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</si>
  <si>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</si>
  <si>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</si>
  <si>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</si>
  <si>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</si>
  <si>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</si>
  <si>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</si>
  <si>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</si>
  <si>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</si>
  <si>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</si>
  <si>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</si>
  <si>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</si>
  <si>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</si>
  <si>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</si>
  <si>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</si>
  <si>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</si>
  <si>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</si>
  <si>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</si>
  <si>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</si>
  <si>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</si>
  <si>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</si>
  <si>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</si>
  <si>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</si>
  <si>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</si>
  <si>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</si>
  <si>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</si>
  <si>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</si>
  <si>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</si>
  <si>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</si>
  <si>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</si>
  <si>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</si>
  <si>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</si>
  <si>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</si>
  <si>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</si>
  <si>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</si>
  <si>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</si>
  <si>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</si>
  <si>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</si>
  <si>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</si>
  <si>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</si>
  <si>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</si>
  <si>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</si>
  <si>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</si>
  <si>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</si>
  <si>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</si>
  <si>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</si>
  <si>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</si>
  <si>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</si>
  <si>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</si>
  <si>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</si>
  <si>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</si>
  <si>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</si>
  <si>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</si>
  <si>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</si>
  <si>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</si>
  <si>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</si>
  <si>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</si>
  <si>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</si>
  <si>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</si>
  <si>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</si>
  <si>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</si>
  <si>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</si>
  <si>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</si>
  <si>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</si>
  <si>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</si>
  <si>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</si>
  <si>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</si>
  <si>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</si>
  <si>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</si>
  <si>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</si>
  <si>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</si>
  <si>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</si>
  <si>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</si>
  <si>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</si>
  <si>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</si>
  <si>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</si>
  <si>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</si>
  <si>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</si>
  <si>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</si>
  <si>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</si>
  <si>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</si>
  <si>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</si>
  <si>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</si>
  <si>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</si>
  <si>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</si>
  <si>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</si>
  <si>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</si>
  <si>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</si>
  <si>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</si>
  <si>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</si>
  <si>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</si>
  <si>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</si>
  <si>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</si>
  <si>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</si>
  <si>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</si>
  <si>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</si>
  <si>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</si>
  <si>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</si>
  <si>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</si>
  <si>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</si>
  <si>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</si>
  <si>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</si>
  <si>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</si>
  <si>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</si>
  <si>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</si>
  <si>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</si>
  <si>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</si>
  <si>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</si>
  <si>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</si>
  <si>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</si>
  <si>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</si>
  <si>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</si>
  <si>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</si>
  <si>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</si>
  <si>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</si>
  <si>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</si>
  <si>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</si>
  <si>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</si>
  <si>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</si>
  <si>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</si>
  <si>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</si>
  <si>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</si>
  <si>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</si>
  <si>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</si>
  <si>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</si>
  <si>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</si>
  <si>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</si>
  <si>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</si>
  <si>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</si>
  <si>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</si>
  <si>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</si>
  <si>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</si>
  <si>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</si>
  <si>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</si>
  <si>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</si>
  <si>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</si>
  <si>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</si>
  <si>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</si>
  <si>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</si>
  <si>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</si>
  <si>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</si>
  <si>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</si>
  <si>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</si>
  <si>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</si>
  <si>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</si>
  <si>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</si>
  <si>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</si>
  <si>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</si>
  <si>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</si>
  <si>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</si>
  <si>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</si>
  <si>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</si>
  <si>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</si>
  <si>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</si>
  <si>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</si>
  <si>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</si>
  <si>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</si>
  <si>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</si>
  <si>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</si>
  <si>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</si>
  <si>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</si>
  <si>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</si>
  <si>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</si>
  <si>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</si>
  <si>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</si>
  <si>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</si>
  <si>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</si>
  <si>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</si>
  <si>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</si>
  <si>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</si>
  <si>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</si>
  <si>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</si>
  <si>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</si>
  <si>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</si>
  <si>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</si>
  <si>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</si>
  <si>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</si>
  <si>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</si>
  <si>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</si>
  <si>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</si>
  <si>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</si>
  <si>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</si>
  <si>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</si>
  <si>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</si>
  <si>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</si>
  <si>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</si>
  <si>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</si>
  <si>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</si>
  <si>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</si>
  <si>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</si>
  <si>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</si>
  <si>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</si>
  <si>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</si>
  <si>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</si>
  <si>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</si>
  <si>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</si>
  <si>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</si>
  <si>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</si>
  <si>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</si>
  <si>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</si>
  <si>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</si>
  <si>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</si>
  <si>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</si>
  <si>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</si>
  <si>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</si>
  <si>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</si>
  <si>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</si>
  <si>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</si>
  <si>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</si>
  <si>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</si>
  <si>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</si>
  <si>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</si>
  <si>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</si>
  <si>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</si>
  <si>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</si>
  <si>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</si>
  <si>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</si>
  <si>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</si>
  <si>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</si>
  <si>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</si>
  <si>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</si>
  <si>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</si>
  <si>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</si>
  <si>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</si>
  <si>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</si>
  <si>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</si>
  <si>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</si>
  <si>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</si>
  <si>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</si>
  <si>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</si>
  <si>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</si>
  <si>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</si>
  <si>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</si>
  <si>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</si>
  <si>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</si>
  <si>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</si>
  <si>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</si>
  <si>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</si>
  <si>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</si>
  <si>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</si>
  <si>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</si>
  <si>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</si>
  <si>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</si>
  <si>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</si>
  <si>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</si>
  <si>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</si>
  <si>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</si>
  <si>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</si>
  <si>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</si>
  <si>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</si>
  <si>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</si>
  <si>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</si>
  <si>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</si>
  <si>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</si>
  <si>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</si>
  <si>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</si>
  <si>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</si>
  <si>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</si>
  <si>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</si>
  <si>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</si>
  <si>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</si>
  <si>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</si>
  <si>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</si>
  <si>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</si>
  <si>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</si>
  <si>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</si>
  <si>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</si>
  <si>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</si>
  <si>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</si>
  <si>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</si>
  <si>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</si>
  <si>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</si>
  <si>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</si>
  <si>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</si>
  <si>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</si>
  <si>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</si>
  <si>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</si>
  <si>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</si>
  <si>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</si>
  <si>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</si>
  <si>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</si>
  <si>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</si>
  <si>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</si>
  <si>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</si>
  <si>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</si>
  <si>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</si>
  <si>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</si>
  <si>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</si>
  <si>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</si>
  <si>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</si>
  <si>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</si>
  <si>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</si>
  <si>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</si>
  <si>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</si>
  <si>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</si>
  <si>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</si>
  <si>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</si>
  <si>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</si>
  <si>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</si>
  <si>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</si>
  <si>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</si>
  <si>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</si>
  <si>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</si>
  <si>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</si>
  <si>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</si>
  <si>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</si>
  <si>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</si>
  <si>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</si>
  <si>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</si>
  <si>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</si>
  <si>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</si>
  <si>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</si>
  <si>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</si>
  <si>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</si>
  <si>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</si>
  <si>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</si>
  <si>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</si>
  <si>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</si>
  <si>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</si>
  <si>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</si>
  <si>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</si>
  <si>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</si>
  <si>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</si>
  <si>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</si>
  <si>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</si>
  <si>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</si>
  <si>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</si>
  <si>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</si>
  <si>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</si>
  <si>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</si>
  <si>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</si>
  <si>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</si>
  <si>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</si>
  <si>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</si>
  <si>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</si>
  <si>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</si>
  <si>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</si>
  <si>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</si>
  <si>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</si>
  <si>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</si>
  <si>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</si>
  <si>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</si>
  <si>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</si>
  <si>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</si>
  <si>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</si>
  <si>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</si>
  <si>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</si>
  <si>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</si>
  <si>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</si>
  <si>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</si>
  <si>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</si>
  <si>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</si>
  <si>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</si>
  <si>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</si>
  <si>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</si>
  <si>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</si>
  <si>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</si>
  <si>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</si>
  <si>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</si>
  <si>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</si>
  <si>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</si>
  <si>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</si>
  <si>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</si>
  <si>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</si>
  <si>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</si>
  <si>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</si>
  <si>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</si>
  <si>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</si>
  <si>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</si>
  <si>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</si>
  <si>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</si>
  <si>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</si>
  <si>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</si>
  <si>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</si>
  <si>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</si>
  <si>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</si>
  <si>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</si>
  <si>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</si>
  <si>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</si>
  <si>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</si>
  <si>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</si>
  <si>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</si>
  <si>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</si>
  <si>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</si>
  <si>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</si>
  <si>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</si>
  <si>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</si>
  <si>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</si>
  <si>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</si>
  <si>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</si>
  <si>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</si>
  <si>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</si>
  <si>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</si>
  <si>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</si>
  <si>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</si>
  <si>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</si>
  <si>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</si>
  <si>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</si>
  <si>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</si>
  <si>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</si>
  <si>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</si>
  <si>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</si>
  <si>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</si>
  <si>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</si>
  <si>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</si>
  <si>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</si>
  <si>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</si>
  <si>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</si>
  <si>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</si>
  <si>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</si>
  <si>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</si>
  <si>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</si>
  <si>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</si>
  <si>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</si>
  <si>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</si>
  <si>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</si>
  <si>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</si>
  <si>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</si>
  <si>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</si>
  <si>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</si>
  <si>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</si>
  <si>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</si>
  <si>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</si>
  <si>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</si>
  <si>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</si>
  <si>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</si>
  <si>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</si>
  <si>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</si>
  <si>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</si>
  <si>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</si>
  <si>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</si>
  <si>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</si>
  <si>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</si>
  <si>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</si>
  <si>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</si>
  <si>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</si>
  <si>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</si>
  <si>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</si>
  <si>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</si>
  <si>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</si>
  <si>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</si>
  <si>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</si>
  <si>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</si>
  <si>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</si>
  <si>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</si>
  <si>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</si>
  <si>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</si>
  <si>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</si>
  <si>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</si>
  <si>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</si>
  <si>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</si>
  <si>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</si>
  <si>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</si>
  <si>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</si>
  <si>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</si>
  <si>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</si>
  <si>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</si>
  <si>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</si>
  <si>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</si>
  <si>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</si>
  <si>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</si>
  <si>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</si>
  <si>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</si>
  <si>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</si>
  <si>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</si>
  <si>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</si>
  <si>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</si>
  <si>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</si>
  <si>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</si>
  <si>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</si>
  <si>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</si>
  <si>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</si>
  <si>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</si>
  <si>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</si>
  <si>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</si>
  <si>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</si>
  <si>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</si>
  <si>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</si>
  <si>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</si>
  <si>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</si>
  <si>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</si>
  <si>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</si>
  <si>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</si>
  <si>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</si>
  <si>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</si>
  <si>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</si>
  <si>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</si>
  <si>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</si>
  <si>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</si>
  <si>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</si>
  <si>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</si>
  <si>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</si>
  <si>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</si>
  <si>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</si>
  <si>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</si>
  <si>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</si>
  <si>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</si>
  <si>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</si>
  <si>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</si>
  <si>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</si>
  <si>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</si>
  <si>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</si>
  <si>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</si>
  <si>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</si>
  <si>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</si>
  <si>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</si>
  <si>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</si>
  <si>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</si>
  <si>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</si>
  <si>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</si>
  <si>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</si>
  <si>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</si>
  <si>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</si>
  <si>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</si>
  <si>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</si>
  <si>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</si>
  <si>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</si>
  <si>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</si>
  <si>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</si>
  <si>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</si>
  <si>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</si>
  <si>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</si>
  <si>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</si>
  <si>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</si>
  <si>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</si>
  <si>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</si>
  <si>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</si>
  <si>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</si>
  <si>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</si>
  <si>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</si>
  <si>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</si>
  <si>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</si>
  <si>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</si>
  <si>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</si>
  <si>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</si>
  <si>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</si>
  <si>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</si>
  <si>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</si>
  <si>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</si>
  <si>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</si>
  <si>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</si>
  <si>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</si>
  <si>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</si>
  <si>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</si>
  <si>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</si>
  <si>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</si>
  <si>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</si>
  <si>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</si>
  <si>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</si>
  <si>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</si>
  <si>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</si>
  <si>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</si>
  <si>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</si>
  <si>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</si>
  <si>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</si>
  <si>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</si>
  <si>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</si>
  <si>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</si>
  <si>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</si>
  <si>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</si>
  <si>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</si>
  <si>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</si>
  <si>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</si>
  <si>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</si>
  <si>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</si>
  <si>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</si>
  <si>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</si>
  <si>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</si>
  <si>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</si>
  <si>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</si>
  <si>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</si>
  <si>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</si>
  <si>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</si>
  <si>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</si>
  <si>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</si>
  <si>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</si>
  <si>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</si>
  <si>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</si>
  <si>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</si>
  <si>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</si>
  <si>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</si>
  <si>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</si>
  <si>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</si>
  <si>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</si>
  <si>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</si>
  <si>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</si>
  <si>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</si>
  <si>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</si>
  <si>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</si>
  <si>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</si>
  <si>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</si>
  <si>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</si>
  <si>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</si>
  <si>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</si>
  <si>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</si>
  <si>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</si>
  <si>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</si>
  <si>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</si>
  <si>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</si>
  <si>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</si>
  <si>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</si>
  <si>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</si>
  <si>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</si>
  <si>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</si>
  <si>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</si>
  <si>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</si>
  <si>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</si>
  <si>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</si>
  <si>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</si>
  <si>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</si>
  <si>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</si>
  <si>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</si>
  <si>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</si>
  <si>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</si>
  <si>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</si>
  <si>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</si>
  <si>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</si>
  <si>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</si>
  <si>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</si>
  <si>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</si>
  <si>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</si>
  <si>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</si>
  <si>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</si>
  <si>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</si>
  <si>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</si>
  <si>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</si>
  <si>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</si>
  <si>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</si>
  <si>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</si>
  <si>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</si>
  <si>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</si>
  <si>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</si>
  <si>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</si>
  <si>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</si>
  <si>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</si>
  <si>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</si>
  <si>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</si>
  <si>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</si>
  <si>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</si>
  <si>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</si>
  <si>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</si>
  <si>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</si>
  <si>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</si>
  <si>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</si>
  <si>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</si>
  <si>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</si>
  <si>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</si>
  <si>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</si>
  <si>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</si>
  <si>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</si>
  <si>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</si>
  <si>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</si>
  <si>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</si>
  <si>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</si>
  <si>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</si>
  <si>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</si>
  <si>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</si>
  <si>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</si>
  <si>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</si>
  <si>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</si>
  <si>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</si>
  <si>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</si>
  <si>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</si>
  <si>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</si>
  <si>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</si>
  <si>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</si>
  <si>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</si>
  <si>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</si>
  <si>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</si>
  <si>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</si>
  <si>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</si>
  <si>
    <r>
      <t xml:space="preserve">DRR FOR 45 % 2 </t>
    </r>
    <r>
      <rPr>
        <sz val="12"/>
        <color theme="1"/>
        <rFont val="Calibri"/>
        <family val="2"/>
        <scheme val="minor"/>
      </rPr>
      <t xml:space="preserve">DAYS </t>
    </r>
  </si>
  <si>
    <t>19.06.26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</si>
</sst>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9">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0" xfId="0"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Border="1" applyAlignment="1">
      <alignment horizontal="center" vertic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9" xfId="0" pivotButton="1" applyFont="1" applyBorder="1"/>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9" xfId="0" applyFont="1" applyBorder="1" applyAlignment="1">
      <alignment horizontal="center" vertical="center"/>
    </xf>
    <xf numFmtId="0" fontId="0" fillId="0" borderId="25" xfId="0" applyFont="1" applyBorder="1"/>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27" xfId="0" applyFont="1" applyBorder="1"/>
    <xf numFmtId="0" fontId="0" fillId="0" borderId="29" xfId="0" applyNumberFormat="1" applyFont="1" applyBorder="1" applyAlignment="1">
      <alignment horizontal="center" vertical="center"/>
    </xf>
    <xf numFmtId="0" fontId="0" fillId="0" borderId="1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left"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0" fontId="0" fillId="0" borderId="25" xfId="0"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9" xfId="0" pivotButton="1" applyFont="1" applyBorder="1" applyAlignment="1">
      <alignment horizontal="center" vertical="center"/>
    </xf>
    <xf numFmtId="0" fontId="0" fillId="0" borderId="13" xfId="0" applyNumberFormat="1" applyFill="1" applyBorder="1" applyAlignment="1">
      <alignment horizontal="center" vertical="center"/>
    </xf>
    <xf numFmtId="0" fontId="0" fillId="0" borderId="27" xfId="0" applyFont="1" applyBorder="1" applyAlignment="1">
      <alignment horizontal="center" vertical="center"/>
    </xf>
    <xf numFmtId="0" fontId="0" fillId="0" borderId="13" xfId="0" applyFont="1" applyFill="1" applyBorder="1" applyAlignment="1">
      <alignment horizontal="center" vertical="center"/>
    </xf>
    <xf numFmtId="0" fontId="0" fillId="0" borderId="28" xfId="0"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19089">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6070254627"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3"/>
        <n v="2"/>
        <n v="1"/>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26541435182"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7">
        <s v="16.06.26"/>
        <m/>
        <s v="18.06.26"/>
        <s v="12.06.26"/>
        <s v="03.06.26"/>
        <s v="08.06.26"/>
        <s v="11.06.26"/>
        <s v="05.06.26"/>
        <s v="12.06.26 17.06.26"/>
        <s v="13.06.26"/>
        <s v="06.06.26"/>
        <s v="10.06.26 13.06.26"/>
        <s v="09.06.26"/>
        <s v="17.06.26"/>
        <s v="02.06.26"/>
        <s v="01.06.26"/>
        <s v="04.06.26"/>
        <s v="10.06.26"/>
        <s v="15.06.26"/>
        <s v="09.06.26 11.06.26"/>
        <s v="16.06.26 18.06.26"/>
        <s v="14.06.26"/>
        <s v="19.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1"/>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3"/>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3"/>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2"/>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3"/>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1"/>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2"/>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3"/>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3"/>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1"/>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3"/>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3"/>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3"/>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3"/>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3"/>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3"/>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3"/>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3"/>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3"/>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1"/>
    <m/>
    <m/>
    <m/>
    <m/>
    <m/>
    <m/>
    <m/>
    <m/>
    <m/>
    <m/>
    <m/>
    <m/>
    <m/>
    <m/>
    <m/>
    <m/>
    <m/>
    <m/>
    <m/>
    <m/>
    <m/>
    <m/>
    <m/>
    <m/>
    <m/>
    <m/>
    <m/>
    <m/>
    <m/>
    <m/>
    <m/>
    <m/>
    <m/>
    <m/>
    <m/>
    <m/>
    <m/>
    <m/>
    <x v="0"/>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3"/>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3"/>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1"/>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3"/>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3"/>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3"/>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3"/>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3"/>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3"/>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3"/>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1"/>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3"/>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3"/>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2"/>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3"/>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1"/>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1"/>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3"/>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3"/>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1"/>
    <m/>
    <m/>
    <m/>
    <m/>
    <m/>
    <m/>
    <m/>
    <m/>
    <m/>
    <m/>
    <m/>
    <m/>
    <m/>
    <m/>
    <m/>
    <m/>
    <m/>
    <m/>
    <m/>
    <m/>
    <m/>
    <m/>
    <m/>
    <m/>
    <m/>
    <m/>
    <m/>
    <m/>
    <m/>
    <m/>
    <m/>
    <m/>
    <m/>
    <m/>
    <m/>
    <m/>
    <m/>
    <m/>
    <x v="0"/>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3"/>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3"/>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2"/>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3"/>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3"/>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3"/>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1"/>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3"/>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3"/>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3"/>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3"/>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3"/>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3"/>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3"/>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3"/>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3"/>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3"/>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3"/>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3"/>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3"/>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1"/>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3"/>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3"/>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3"/>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3"/>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3"/>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3"/>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3"/>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3"/>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3"/>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2"/>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3"/>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3"/>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3"/>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3"/>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2"/>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3"/>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3"/>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3"/>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2"/>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2"/>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3"/>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3"/>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3"/>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3"/>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3"/>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3"/>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3"/>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1"/>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3"/>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2"/>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3"/>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2"/>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2"/>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3"/>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3"/>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3"/>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3"/>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3"/>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2"/>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3"/>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3"/>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3"/>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1"/>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3"/>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3"/>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3"/>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STABLE"/>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3"/>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3"/>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3"/>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3"/>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3"/>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3"/>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3"/>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3"/>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3"/>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3"/>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1"/>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3"/>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3"/>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1"/>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3"/>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STABLE"/>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3"/>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2"/>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3"/>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3"/>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3"/>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3"/>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3"/>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3"/>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3"/>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3"/>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3"/>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3"/>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3"/>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STABLE"/>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3"/>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3"/>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2"/>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3"/>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3"/>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3"/>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3"/>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3"/>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2"/>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3"/>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3"/>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3"/>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3"/>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3"/>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3"/>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3"/>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3"/>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3"/>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3"/>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1"/>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3"/>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2"/>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3"/>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3"/>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3"/>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3"/>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1"/>
    <m/>
    <m/>
    <m/>
    <m/>
    <m/>
    <m/>
    <m/>
    <m/>
    <m/>
    <m/>
    <m/>
    <m/>
    <m/>
    <m/>
    <m/>
    <m/>
    <m/>
    <m/>
    <m/>
    <m/>
    <m/>
    <m/>
    <m/>
    <m/>
    <m/>
    <m/>
    <m/>
    <m/>
    <m/>
    <m/>
    <m/>
    <m/>
    <m/>
    <m/>
    <m/>
    <m/>
    <m/>
    <m/>
    <x v="0"/>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3"/>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3"/>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3"/>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3"/>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3"/>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3"/>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3"/>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1"/>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3"/>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3"/>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3"/>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3"/>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3"/>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3"/>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2"/>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3"/>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1"/>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3"/>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3"/>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3"/>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1"/>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3"/>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3"/>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3"/>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3"/>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3"/>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3"/>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3"/>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3"/>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3"/>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3"/>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3"/>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2"/>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STABLE"/>
    <s v="PTP"/>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3"/>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3"/>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3"/>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3"/>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3"/>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3"/>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3"/>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3"/>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3"/>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3"/>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3"/>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3"/>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3"/>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3"/>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3"/>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3"/>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2"/>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3"/>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1"/>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2"/>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3"/>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2"/>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3"/>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3"/>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3"/>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3"/>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3"/>
    <x v="0"/>
    <s v="ZBHT0012"/>
    <s v="GohOuSK_DMc"/>
    <s v="Allocated"/>
    <s v="Left Message (LMCB)"/>
    <s v="Lm"/>
    <d v="2026-06-10T00:00:00"/>
    <m/>
    <m/>
    <m/>
    <s v="-"/>
    <s v="181"/>
    <n v="3277"/>
    <n v="6865"/>
  </r>
  <r>
    <n v="464559146"/>
    <s v="AMIT SUDAM WAYKAR"/>
    <m/>
    <m/>
    <m/>
    <m/>
    <m/>
    <m/>
    <n v="3255"/>
    <n v="3255"/>
    <n v="3873"/>
    <n v="6510"/>
    <x v="0"/>
    <s v="FLOW"/>
    <s v="UNPAID"/>
    <x v="10"/>
    <n v="52931"/>
    <n v="35"/>
    <n v="0"/>
    <n v="2845"/>
    <s v="-"/>
    <n v="2.2826931416462779E-2"/>
    <n v="2.8965511359206604E-3"/>
    <s v="STABLE"/>
    <s v="PTP"/>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1"/>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2"/>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3"/>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3"/>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1"/>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3"/>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3"/>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3"/>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NC"/>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3"/>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3"/>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3"/>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3"/>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2"/>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3"/>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1"/>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3"/>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1"/>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3"/>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3"/>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3"/>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3"/>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3"/>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3"/>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3"/>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3"/>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3"/>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2"/>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3"/>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3"/>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3"/>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3"/>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3"/>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3"/>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3"/>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3"/>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3"/>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3"/>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5"/>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3"/>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1"/>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3"/>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3"/>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3"/>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3"/>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3"/>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3"/>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3"/>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3"/>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3"/>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2"/>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3"/>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1"/>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2"/>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3"/>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3"/>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3"/>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3"/>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3"/>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3"/>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3"/>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3"/>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3"/>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3"/>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3"/>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3"/>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3"/>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3"/>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3"/>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3"/>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3"/>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3"/>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3"/>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3"/>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3"/>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3"/>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3"/>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3"/>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1"/>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3"/>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3"/>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3"/>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3"/>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3"/>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3"/>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3"/>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3"/>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3"/>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3"/>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3"/>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3"/>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3"/>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3"/>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STABLE"/>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1"/>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3"/>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3"/>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3"/>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2"/>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2"/>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3"/>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1"/>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3"/>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3"/>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3"/>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3"/>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3"/>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3"/>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3"/>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3"/>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1"/>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3"/>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3"/>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2"/>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3"/>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3"/>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3"/>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3"/>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3"/>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3"/>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3"/>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3"/>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3"/>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3"/>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3"/>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3"/>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2"/>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3"/>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3"/>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3"/>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3"/>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3"/>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3"/>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3"/>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1"/>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3"/>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3"/>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3"/>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3"/>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3"/>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3"/>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3"/>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3"/>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3"/>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3"/>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3"/>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3"/>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3"/>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3"/>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3"/>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3"/>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3"/>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3"/>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3"/>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3"/>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3"/>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3"/>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3"/>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1"/>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3"/>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3"/>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3"/>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STABLE"/>
    <s v="MPTP"/>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3"/>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3"/>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3"/>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3"/>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1"/>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3"/>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2"/>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3"/>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3"/>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3"/>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3"/>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3"/>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3"/>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3"/>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3"/>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1"/>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STABLE"/>
    <s v="PTP"/>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1"/>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3"/>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3"/>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3"/>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3"/>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3"/>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3"/>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3"/>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3"/>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3"/>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3"/>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3"/>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1"/>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3"/>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3"/>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3"/>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3"/>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3"/>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3"/>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3"/>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3"/>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3"/>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3"/>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1"/>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3"/>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3"/>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3"/>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3"/>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3"/>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3"/>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3"/>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3"/>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3"/>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3"/>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2"/>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3"/>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3"/>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3"/>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3"/>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3"/>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3"/>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3"/>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3"/>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2"/>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3"/>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3"/>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3"/>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3"/>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3"/>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3"/>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3"/>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2"/>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3"/>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3"/>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3"/>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3"/>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3"/>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3"/>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3"/>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3"/>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3"/>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3"/>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3"/>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3"/>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1"/>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3"/>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3"/>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3"/>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3"/>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3"/>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1"/>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3"/>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2"/>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2"/>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1"/>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3"/>
    <x v="0"/>
    <s v="DUWT0017"/>
    <s v="A6skpNw1Nz"/>
    <s v="Allocated"/>
    <s v="Entry Restricted (NC_ER)"/>
    <s v="No entry without permission as per security "/>
    <d v="2026-06-12T00:00:00"/>
    <m/>
    <m/>
    <m/>
    <s v="-"/>
    <s v="75"/>
    <n v="2666"/>
    <n v="5956"/>
  </r>
  <r>
    <n v="462126435"/>
    <s v="POONAM SUNIL JADHAV"/>
    <m/>
    <m/>
    <m/>
    <m/>
    <m/>
    <m/>
    <n v="4545"/>
    <n v="9090"/>
    <n v="5026"/>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1"/>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3"/>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3"/>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3"/>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3"/>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3"/>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3"/>
    <x v="0"/>
    <s v="ZBHT0021"/>
    <s v="B6Mk7fNO93"/>
    <s v="Allocated"/>
    <s v="Promise To Pay (PTP)"/>
    <s v="Ptp"/>
    <d v="2026-06-30T00:00:00"/>
    <m/>
    <m/>
    <m/>
    <s v="-"/>
    <s v="945"/>
    <n v="-3249"/>
    <n v="12139"/>
  </r>
  <r>
    <n v="140085711"/>
    <s v="RUPALI SANDIP MALPOTE"/>
    <m/>
    <m/>
    <m/>
    <m/>
    <m/>
    <m/>
    <n v="3881"/>
    <n v="7951"/>
    <n v="4390"/>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3"/>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1"/>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3"/>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3"/>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3"/>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3"/>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3"/>
    <x v="0"/>
    <s v="ZBHT0024"/>
    <s v="GoDpvMjB81"/>
    <s v="Allocated"/>
    <s v="Left Message (LMCB)"/>
    <s v="Meet wife "/>
    <d v="2026-06-13T00:00:00"/>
    <m/>
    <m/>
    <m/>
    <s v="-"/>
    <s v="34"/>
    <n v="869"/>
    <n v="4238"/>
  </r>
  <r>
    <n v="462289057"/>
    <s v="KIRAN YADAV GAIKWAD"/>
    <m/>
    <m/>
    <m/>
    <m/>
    <m/>
    <m/>
    <n v="3932"/>
    <n v="7337"/>
    <n v="4050"/>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3"/>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1"/>
    <x v="0"/>
    <s v="DUWT0027"/>
    <s v="A6Z6Pc34Ogm"/>
    <s v="Allocated"/>
    <s v="Left Message (LMCB)"/>
    <s v="Visited Coustomer residence address met his brother and Left message "/>
    <d v="2026-06-18T00:00:00"/>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3"/>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3"/>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3"/>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3"/>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3"/>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3"/>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3"/>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3"/>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3"/>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3"/>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3"/>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3"/>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1"/>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3"/>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3"/>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3"/>
    <x v="0"/>
    <s v="ZBHT0024"/>
    <s v="k6xYxwXs97"/>
    <s v="Allocated"/>
    <s v="Left Message (LMCB)"/>
    <s v="Meet wife "/>
    <d v="2026-06-12T00:00:00"/>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3"/>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3"/>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3"/>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3365"/>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3"/>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3"/>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3"/>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3"/>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3"/>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3"/>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3"/>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3"/>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3"/>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3"/>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3"/>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3"/>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3"/>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3"/>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3"/>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3"/>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3"/>
    <x v="0"/>
    <s v="ZBHT0009"/>
    <s v="APzd1O2Zwc"/>
    <s v="Allocated"/>
    <s v="Promise To Pay (PTP)"/>
    <s v="Customer promise pay online 4120 on 15/06"/>
    <d v="2026-06-15T00:00:00"/>
    <m/>
    <m/>
    <m/>
    <s v="-"/>
    <s v="157"/>
    <n v="4063"/>
    <n v="8178"/>
  </r>
  <r>
    <n v="140313978"/>
    <s v="SACHIN NIVRUTTI WAGHMARE"/>
    <m/>
    <m/>
    <m/>
    <m/>
    <m/>
    <m/>
    <n v="3102"/>
    <n v="3985"/>
    <n v="1017"/>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3"/>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1"/>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3"/>
    <x v="0"/>
    <s v="ZBHT0021"/>
    <s v="G2uOq3I9tc"/>
    <s v="Allocated"/>
    <s v="Promise To Pay (PTP)"/>
    <s v="Ptp"/>
    <d v="2026-06-28T00:00:00"/>
    <m/>
    <m/>
    <m/>
    <s v="-"/>
    <s v="54"/>
    <n v="3695"/>
    <n v="7434"/>
  </r>
  <r>
    <n v="465617157"/>
    <s v="GANESH SURYAKANT BARTAKKE"/>
    <m/>
    <m/>
    <m/>
    <m/>
    <m/>
    <m/>
    <n v="2793"/>
    <n v="3638.66"/>
    <n v="1084.6599999999999"/>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3"/>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3"/>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3"/>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3"/>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3"/>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3"/>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3"/>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3"/>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3"/>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3"/>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3"/>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3"/>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86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3"/>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3"/>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3"/>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3"/>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3"/>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3"/>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3"/>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3"/>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3"/>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3"/>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3"/>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3"/>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3"/>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1"/>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3"/>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3"/>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3"/>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3"/>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2"/>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3"/>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3"/>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3"/>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3"/>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3"/>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3"/>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3"/>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3"/>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3"/>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3"/>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3"/>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3"/>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1"/>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3"/>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3"/>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3"/>
    <x v="0"/>
    <s v="ZBHT0024"/>
    <s v="A6WosjtNkS"/>
    <s v="Allocated"/>
    <s v="Left Message (LMCB)"/>
    <s v="Meet son"/>
    <d v="2026-06-06T00:00:00"/>
    <m/>
    <m/>
    <m/>
    <s v="-"/>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1"/>
    <m/>
    <m/>
    <m/>
    <m/>
    <m/>
    <m/>
    <m/>
    <m/>
    <m/>
    <m/>
    <m/>
    <m/>
    <m/>
    <m/>
    <m/>
    <m/>
    <m/>
    <m/>
    <m/>
    <m/>
    <m/>
    <m/>
    <m/>
    <m/>
    <m/>
    <m/>
    <m/>
    <m/>
    <m/>
    <m/>
    <m/>
    <m/>
    <m/>
    <m/>
    <m/>
    <m/>
    <m/>
    <m/>
    <n v="3"/>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1"/>
    <m/>
    <m/>
    <m/>
    <m/>
    <m/>
    <m/>
    <m/>
    <m/>
    <m/>
    <m/>
    <m/>
    <m/>
    <m/>
    <m/>
    <m/>
    <m/>
    <m/>
    <m/>
    <m/>
    <m/>
    <m/>
    <m/>
    <m/>
    <m/>
    <m/>
    <m/>
    <m/>
    <m/>
    <m/>
    <m/>
    <m/>
    <m/>
    <m/>
    <m/>
    <m/>
    <m/>
    <m/>
    <m/>
    <n v="2"/>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1"/>
    <m/>
    <m/>
    <m/>
    <m/>
    <m/>
    <m/>
    <m/>
    <m/>
    <m/>
    <m/>
    <m/>
    <m/>
    <m/>
    <m/>
    <m/>
    <m/>
    <m/>
    <m/>
    <m/>
    <m/>
    <m/>
    <m/>
    <m/>
    <m/>
    <m/>
    <m/>
    <m/>
    <m/>
    <m/>
    <m/>
    <m/>
    <m/>
    <m/>
    <m/>
    <m/>
    <m/>
    <m/>
    <m/>
    <n v="4"/>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1"/>
    <m/>
    <m/>
    <m/>
    <m/>
    <m/>
    <m/>
    <m/>
    <m/>
    <m/>
    <m/>
    <m/>
    <m/>
    <m/>
    <m/>
    <m/>
    <m/>
    <m/>
    <m/>
    <m/>
    <m/>
    <m/>
    <m/>
    <m/>
    <m/>
    <m/>
    <m/>
    <m/>
    <m/>
    <m/>
    <m/>
    <m/>
    <m/>
    <m/>
    <m/>
    <m/>
    <m/>
    <m/>
    <m/>
    <n v="3"/>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1"/>
    <m/>
    <m/>
    <m/>
    <m/>
    <m/>
    <m/>
    <m/>
    <m/>
    <m/>
    <m/>
    <m/>
    <m/>
    <m/>
    <m/>
    <m/>
    <m/>
    <m/>
    <m/>
    <m/>
    <m/>
    <m/>
    <m/>
    <m/>
    <m/>
    <m/>
    <m/>
    <m/>
    <m/>
    <m/>
    <m/>
    <m/>
    <m/>
    <m/>
    <m/>
    <m/>
    <m/>
    <m/>
    <m/>
    <n v="4"/>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1"/>
    <m/>
    <m/>
    <m/>
    <m/>
    <m/>
    <m/>
    <m/>
    <m/>
    <m/>
    <m/>
    <m/>
    <m/>
    <m/>
    <m/>
    <m/>
    <m/>
    <m/>
    <m/>
    <m/>
    <m/>
    <m/>
    <m/>
    <m/>
    <m/>
    <m/>
    <m/>
    <m/>
    <m/>
    <m/>
    <m/>
    <m/>
    <m/>
    <m/>
    <m/>
    <m/>
    <m/>
    <m/>
    <m/>
    <n v="2"/>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1"/>
    <m/>
    <m/>
    <m/>
    <m/>
    <m/>
    <m/>
    <m/>
    <m/>
    <m/>
    <m/>
    <m/>
    <m/>
    <m/>
    <m/>
    <m/>
    <m/>
    <m/>
    <m/>
    <m/>
    <m/>
    <m/>
    <m/>
    <m/>
    <m/>
    <m/>
    <m/>
    <m/>
    <m/>
    <m/>
    <m/>
    <m/>
    <m/>
    <m/>
    <m/>
    <m/>
    <m/>
    <m/>
    <m/>
    <n v="4"/>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1"/>
    <m/>
    <m/>
    <m/>
    <m/>
    <m/>
    <m/>
    <m/>
    <m/>
    <m/>
    <m/>
    <m/>
    <m/>
    <m/>
    <m/>
    <m/>
    <m/>
    <m/>
    <m/>
    <m/>
    <m/>
    <m/>
    <m/>
    <m/>
    <m/>
    <m/>
    <m/>
    <m/>
    <m/>
    <m/>
    <m/>
    <m/>
    <m/>
    <m/>
    <m/>
    <m/>
    <m/>
    <m/>
    <m/>
    <n v="3"/>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s v="ONLINE"/>
    <x v="22"/>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3"/>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s v="COLLECT"/>
    <x v="22"/>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4"/>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5"/>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3372"/>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8488"/>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12864">
      <pivotArea outline="0" collapsedLevelsAreSubtotals="1" fieldPosition="0"/>
    </format>
    <format dxfId="12863">
      <pivotArea dataOnly="0" labelOnly="1" grandCol="1" outline="0" fieldPosition="0"/>
    </format>
    <format dxfId="12862">
      <pivotArea outline="0" collapsedLevelsAreSubtotals="1" fieldPosition="0"/>
    </format>
    <format dxfId="12861">
      <pivotArea dataOnly="0" labelOnly="1" grandCol="1" outline="0" fieldPosition="0"/>
    </format>
    <format dxfId="12860">
      <pivotArea dataOnly="0" labelOnly="1" grandRow="1" outline="0" fieldPosition="0"/>
    </format>
    <format dxfId="12859">
      <pivotArea dataOnly="0" labelOnly="1" grandCol="1" outline="0" fieldPosition="0"/>
    </format>
    <format dxfId="12858">
      <pivotArea dataOnly="0" labelOnly="1" grandCol="1" outline="0" fieldPosition="0"/>
    </format>
    <format dxfId="12857">
      <pivotArea dataOnly="0" labelOnly="1" outline="0" fieldPosition="0">
        <references count="1">
          <reference field="14" count="0"/>
        </references>
      </pivotArea>
    </format>
    <format dxfId="12856">
      <pivotArea dataOnly="0" labelOnly="1" grandCol="1" outline="0" fieldPosition="0"/>
    </format>
    <format dxfId="12855">
      <pivotArea dataOnly="0" labelOnly="1" outline="0" fieldPosition="0">
        <references count="1">
          <reference field="14" count="0"/>
        </references>
      </pivotArea>
    </format>
    <format dxfId="12854">
      <pivotArea dataOnly="0" labelOnly="1" grandCol="1" outline="0" fieldPosition="0"/>
    </format>
    <format dxfId="12853">
      <pivotArea grandRow="1" outline="0" collapsedLevelsAreSubtotals="1" fieldPosition="0"/>
    </format>
    <format dxfId="12852">
      <pivotArea dataOnly="0" labelOnly="1" grandRow="1" outline="0" fieldPosition="0"/>
    </format>
    <format dxfId="12851">
      <pivotArea dataOnly="0" labelOnly="1" grandRow="1" outline="0" fieldPosition="0"/>
    </format>
    <format dxfId="12850">
      <pivotArea grandRow="1" outline="0" collapsedLevelsAreSubtotals="1" fieldPosition="0"/>
    </format>
    <format dxfId="12849">
      <pivotArea dataOnly="0" labelOnly="1" grandRow="1" outline="0" fieldPosition="0"/>
    </format>
    <format dxfId="12848">
      <pivotArea grandRow="1" outline="0" collapsedLevelsAreSubtotals="1" fieldPosition="0"/>
    </format>
    <format dxfId="12847">
      <pivotArea dataOnly="0" labelOnly="1" grandRow="1" outline="0" fieldPosition="0"/>
    </format>
    <format dxfId="12846">
      <pivotArea grandRow="1" outline="0" collapsedLevelsAreSubtotals="1" fieldPosition="0"/>
    </format>
    <format dxfId="12845">
      <pivotArea grandRow="1" outline="0" collapsedLevelsAreSubtotals="1" fieldPosition="0"/>
    </format>
    <format dxfId="12844">
      <pivotArea dataOnly="0" labelOnly="1" grandRow="1" outline="0" fieldPosition="0"/>
    </format>
    <format dxfId="12843">
      <pivotArea dataOnly="0" labelOnly="1" grandRow="1" outline="0" fieldPosition="0"/>
    </format>
    <format dxfId="12842">
      <pivotArea dataOnly="0" labelOnly="1" grandRow="1" outline="0" fieldPosition="0"/>
    </format>
    <format dxfId="12841">
      <pivotArea dataOnly="0" labelOnly="1" grandRow="1" outline="0" fieldPosition="0"/>
    </format>
    <format dxfId="12840">
      <pivotArea grandRow="1" outline="0" collapsedLevelsAreSubtotals="1" fieldPosition="0"/>
    </format>
    <format dxfId="12839">
      <pivotArea dataOnly="0" labelOnly="1" grandRow="1" outline="0" fieldPosition="0"/>
    </format>
    <format dxfId="12838">
      <pivotArea dataOnly="0" labelOnly="1" outline="0" fieldPosition="0">
        <references count="1">
          <reference field="14" count="0"/>
        </references>
      </pivotArea>
    </format>
    <format dxfId="12837">
      <pivotArea dataOnly="0" labelOnly="1" grandCol="1" outline="0" fieldPosition="0"/>
    </format>
    <format dxfId="12836">
      <pivotArea grandRow="1" outline="0" collapsedLevelsAreSubtotals="1" fieldPosition="0"/>
    </format>
    <format dxfId="12835">
      <pivotArea dataOnly="0" labelOnly="1" grandRow="1" outline="0" fieldPosition="0"/>
    </format>
    <format dxfId="12834">
      <pivotArea grandRow="1" outline="0" collapsedLevelsAreSubtotals="1" fieldPosition="0"/>
    </format>
    <format dxfId="12833">
      <pivotArea dataOnly="0" labelOnly="1" grandRow="1" outline="0" fieldPosition="0"/>
    </format>
    <format dxfId="12832">
      <pivotArea dataOnly="0" labelOnly="1" outline="0" fieldPosition="0">
        <references count="1">
          <reference field="14" count="0"/>
        </references>
      </pivotArea>
    </format>
    <format dxfId="12831">
      <pivotArea dataOnly="0" labelOnly="1" grandCol="1" outline="0" fieldPosition="0"/>
    </format>
    <format dxfId="12830">
      <pivotArea dataOnly="0" labelOnly="1" grandCol="1" outline="0" fieldPosition="0"/>
    </format>
    <format dxfId="12829">
      <pivotArea grandRow="1" grandCol="1" outline="0" collapsedLevelsAreSubtotals="1" fieldPosition="0"/>
    </format>
    <format dxfId="12828">
      <pivotArea dataOnly="0" labelOnly="1" outline="0" fieldPosition="0">
        <references count="1">
          <reference field="14" count="0"/>
        </references>
      </pivotArea>
    </format>
    <format dxfId="12827">
      <pivotArea dataOnly="0" labelOnly="1" grandCol="1" outline="0" fieldPosition="0"/>
    </format>
    <format dxfId="12826">
      <pivotArea dataOnly="0" labelOnly="1" outline="0" fieldPosition="0">
        <references count="1">
          <reference field="14" count="0"/>
        </references>
      </pivotArea>
    </format>
    <format dxfId="12825">
      <pivotArea dataOnly="0" labelOnly="1" grandCol="1" outline="0" fieldPosition="0"/>
    </format>
    <format dxfId="12824">
      <pivotArea grandRow="1" outline="0" collapsedLevelsAreSubtotals="1" fieldPosition="0"/>
    </format>
    <format dxfId="12823">
      <pivotArea grandRow="1" outline="0" collapsedLevelsAreSubtotals="1" fieldPosition="0"/>
    </format>
    <format dxfId="12822">
      <pivotArea type="origin" dataOnly="0" labelOnly="1" outline="0" fieldPosition="0"/>
    </format>
    <format dxfId="12821">
      <pivotArea type="origin" dataOnly="0" labelOnly="1" outline="0" fieldPosition="0"/>
    </format>
    <format dxfId="12820">
      <pivotArea type="origin" dataOnly="0" labelOnly="1" outline="0" fieldPosition="0"/>
    </format>
    <format dxfId="12819">
      <pivotArea dataOnly="0" labelOnly="1" outline="0" fieldPosition="0">
        <references count="1">
          <reference field="14" count="0"/>
        </references>
      </pivotArea>
    </format>
    <format dxfId="12818">
      <pivotArea type="topRight" dataOnly="0" labelOnly="1" outline="0" fieldPosition="0"/>
    </format>
    <format dxfId="12817">
      <pivotArea outline="0" collapsedLevelsAreSubtotals="1" fieldPosition="0"/>
    </format>
    <format dxfId="12816">
      <pivotArea dataOnly="0" labelOnly="1" grandRow="1" outline="0" fieldPosition="0"/>
    </format>
    <format dxfId="12815">
      <pivotArea dataOnly="0" labelOnly="1" outline="0" fieldPosition="0">
        <references count="1">
          <reference field="14" count="0"/>
        </references>
      </pivotArea>
    </format>
    <format dxfId="12814">
      <pivotArea dataOnly="0" labelOnly="1" grandCol="1" outline="0" fieldPosition="0"/>
    </format>
    <format dxfId="12813">
      <pivotArea dataOnly="0" labelOnly="1" outline="0" fieldPosition="0">
        <references count="1">
          <reference field="14" count="0"/>
        </references>
      </pivotArea>
    </format>
    <format dxfId="12812">
      <pivotArea dataOnly="0" labelOnly="1" grandCol="1" outline="0" fieldPosition="0"/>
    </format>
    <format dxfId="12811">
      <pivotArea grandRow="1" outline="0" collapsedLevelsAreSubtotals="1" fieldPosition="0"/>
    </format>
    <format dxfId="12810">
      <pivotArea dataOnly="0" labelOnly="1" grandRow="1" outline="0" fieldPosition="0"/>
    </format>
    <format dxfId="12809">
      <pivotArea outline="0" collapsedLevelsAreSubtotals="1" fieldPosition="0"/>
    </format>
    <format dxfId="12808">
      <pivotArea dataOnly="0" labelOnly="1" grandRow="1" outline="0" fieldPosition="0"/>
    </format>
    <format dxfId="12807">
      <pivotArea dataOnly="0" labelOnly="1" outline="0" fieldPosition="0">
        <references count="1">
          <reference field="14" count="0"/>
        </references>
      </pivotArea>
    </format>
    <format dxfId="12806">
      <pivotArea dataOnly="0" labelOnly="1" grandCol="1" outline="0" fieldPosition="0"/>
    </format>
    <format dxfId="12805">
      <pivotArea grandRow="1" outline="0" collapsedLevelsAreSubtotals="1" fieldPosition="0"/>
    </format>
    <format dxfId="12804">
      <pivotArea dataOnly="0" labelOnly="1" grandRow="1" outline="0" fieldPosition="0"/>
    </format>
    <format dxfId="12803">
      <pivotArea grandRow="1" outline="0" collapsedLevelsAreSubtotals="1" fieldPosition="0"/>
    </format>
    <format dxfId="12802">
      <pivotArea dataOnly="0" labelOnly="1" grandRow="1" outline="0" fieldPosition="0"/>
    </format>
    <format dxfId="12801">
      <pivotArea dataOnly="0" labelOnly="1" outline="0" fieldPosition="0">
        <references count="1">
          <reference field="14" count="0"/>
        </references>
      </pivotArea>
    </format>
    <format dxfId="12800">
      <pivotArea dataOnly="0" labelOnly="1" grandCol="1" outline="0" fieldPosition="0"/>
    </format>
    <format dxfId="12799">
      <pivotArea grandRow="1" outline="0" collapsedLevelsAreSubtotals="1" fieldPosition="0"/>
    </format>
    <format dxfId="12798">
      <pivotArea dataOnly="0" labelOnly="1" grandRow="1" outline="0" fieldPosition="0"/>
    </format>
    <format dxfId="12797">
      <pivotArea dataOnly="0" labelOnly="1" outline="0" fieldPosition="0">
        <references count="1">
          <reference field="14" count="0"/>
        </references>
      </pivotArea>
    </format>
    <format dxfId="12796">
      <pivotArea dataOnly="0" labelOnly="1" grandCol="1" outline="0" fieldPosition="0"/>
    </format>
    <format dxfId="12795">
      <pivotArea grandRow="1" outline="0" collapsedLevelsAreSubtotals="1" fieldPosition="0"/>
    </format>
    <format dxfId="12794">
      <pivotArea dataOnly="0" labelOnly="1" grandRow="1" outline="0" fieldPosition="0"/>
    </format>
    <format dxfId="12793">
      <pivotArea outline="0" collapsedLevelsAreSubtotals="1" fieldPosition="0"/>
    </format>
    <format dxfId="12792">
      <pivotArea dataOnly="0" labelOnly="1" grandRow="1" outline="0" fieldPosition="0"/>
    </format>
    <format dxfId="12791">
      <pivotArea dataOnly="0" labelOnly="1" outline="0" fieldPosition="0">
        <references count="1">
          <reference field="14" count="0"/>
        </references>
      </pivotArea>
    </format>
    <format dxfId="12790">
      <pivotArea dataOnly="0" labelOnly="1" grandCol="1" outline="0" fieldPosition="0"/>
    </format>
    <format dxfId="12789">
      <pivotArea field="12" type="button" dataOnly="0" labelOnly="1" outline="0"/>
    </format>
    <format dxfId="12788">
      <pivotArea type="origin" dataOnly="0" labelOnly="1" outline="0" fieldPosition="0"/>
    </format>
    <format dxfId="12787">
      <pivotArea dataOnly="0" labelOnly="1" grandRow="1" outline="0" fieldPosition="0"/>
    </format>
    <format dxfId="12786">
      <pivotArea field="12" type="button" dataOnly="0" labelOnly="1" outline="0"/>
    </format>
    <format dxfId="12785">
      <pivotArea type="origin" dataOnly="0" labelOnly="1" outline="0" fieldPosition="0"/>
    </format>
    <format dxfId="12784">
      <pivotArea dataOnly="0" labelOnly="1" grandRow="1" outline="0" fieldPosition="0"/>
    </format>
    <format dxfId="12783">
      <pivotArea field="12" type="button" dataOnly="0" labelOnly="1" outline="0"/>
    </format>
    <format dxfId="12782">
      <pivotArea type="origin" dataOnly="0" labelOnly="1" outline="0" fieldPosition="0"/>
    </format>
    <format dxfId="12781">
      <pivotArea dataOnly="0" labelOnly="1" grandRow="1" outline="0" fieldPosition="0"/>
    </format>
    <format dxfId="12780">
      <pivotArea field="12" type="button" dataOnly="0" labelOnly="1" outline="0"/>
    </format>
    <format dxfId="12779">
      <pivotArea type="origin" dataOnly="0" labelOnly="1" outline="0" fieldPosition="0"/>
    </format>
    <format dxfId="12778">
      <pivotArea dataOnly="0" labelOnly="1" grandRow="1" outline="0" fieldPosition="0"/>
    </format>
    <format dxfId="12777">
      <pivotArea grandRow="1" outline="0" collapsedLevelsAreSubtotals="1" fieldPosition="0"/>
    </format>
    <format dxfId="12776">
      <pivotArea dataOnly="0" labelOnly="1" grandRow="1" outline="0" fieldPosition="0"/>
    </format>
    <format dxfId="12775">
      <pivotArea grandRow="1" outline="0" collapsedLevelsAreSubtotals="1" fieldPosition="0"/>
    </format>
    <format dxfId="12774">
      <pivotArea dataOnly="0" labelOnly="1" grandRow="1" outline="0" fieldPosition="0"/>
    </format>
    <format dxfId="12773">
      <pivotArea outline="0" collapsedLevelsAreSubtotals="1" fieldPosition="0"/>
    </format>
    <format dxfId="12772">
      <pivotArea dataOnly="0" labelOnly="1" grandRow="1" outline="0" fieldPosition="0"/>
    </format>
    <format dxfId="12771">
      <pivotArea outline="0" collapsedLevelsAreSubtotals="1" fieldPosition="0"/>
    </format>
    <format dxfId="12770">
      <pivotArea dataOnly="0" labelOnly="1" grandRow="1" outline="0" fieldPosition="0"/>
    </format>
    <format dxfId="12769">
      <pivotArea dataOnly="0" labelOnly="1" outline="0" fieldPosition="0">
        <references count="1">
          <reference field="14" count="0"/>
        </references>
      </pivotArea>
    </format>
    <format dxfId="12768">
      <pivotArea dataOnly="0" labelOnly="1" grandCol="1" outline="0" fieldPosition="0"/>
    </format>
    <format dxfId="12767">
      <pivotArea dataOnly="0" labelOnly="1" outline="0" fieldPosition="0">
        <references count="1">
          <reference field="14" count="0"/>
        </references>
      </pivotArea>
    </format>
    <format dxfId="12766">
      <pivotArea dataOnly="0" labelOnly="1" grandCol="1" outline="0" fieldPosition="0"/>
    </format>
    <format dxfId="12765">
      <pivotArea outline="0" fieldPosition="0">
        <references count="1">
          <reference field="14" count="0" selected="0"/>
        </references>
      </pivotArea>
    </format>
    <format dxfId="12764">
      <pivotArea dataOnly="0" labelOnly="1" grandRow="1" outline="0" fieldPosition="0"/>
    </format>
    <format dxfId="12763">
      <pivotArea dataOnly="0" labelOnly="1" outline="0" fieldPosition="0">
        <references count="1">
          <reference field="14" count="0"/>
        </references>
      </pivotArea>
    </format>
    <format dxfId="12762">
      <pivotArea grandRow="1" outline="0" collapsedLevelsAreSubtotals="1" fieldPosition="0"/>
    </format>
    <format dxfId="12761">
      <pivotArea dataOnly="0" labelOnly="1" grandRow="1" outline="0" fieldPosition="0"/>
    </format>
    <format dxfId="12760">
      <pivotArea outline="0" collapsedLevelsAreSubtotals="1" fieldPosition="0"/>
    </format>
    <format dxfId="12759">
      <pivotArea dataOnly="0" labelOnly="1" grandRow="1" outline="0" fieldPosition="0"/>
    </format>
    <format dxfId="12758">
      <pivotArea dataOnly="0" labelOnly="1" outline="0" fieldPosition="0">
        <references count="1">
          <reference field="14" count="0"/>
        </references>
      </pivotArea>
    </format>
    <format dxfId="12757">
      <pivotArea dataOnly="0" labelOnly="1" grandCol="1" outline="0" fieldPosition="0"/>
    </format>
    <format dxfId="12756">
      <pivotArea outline="0" collapsedLevelsAreSubtotals="1" fieldPosition="0"/>
    </format>
    <format dxfId="12755">
      <pivotArea dataOnly="0" labelOnly="1" grandRow="1" outline="0" fieldPosition="0"/>
    </format>
    <format dxfId="12754">
      <pivotArea dataOnly="0" labelOnly="1" outline="0" fieldPosition="0">
        <references count="1">
          <reference field="14" count="0"/>
        </references>
      </pivotArea>
    </format>
    <format dxfId="12753">
      <pivotArea dataOnly="0" labelOnly="1" grandCol="1" outline="0" fieldPosition="0"/>
    </format>
    <format dxfId="12752">
      <pivotArea outline="0" collapsedLevelsAreSubtotals="1" fieldPosition="0"/>
    </format>
    <format dxfId="12751">
      <pivotArea dataOnly="0" labelOnly="1" grandRow="1" outline="0" fieldPosition="0"/>
    </format>
    <format dxfId="12750">
      <pivotArea dataOnly="0" labelOnly="1" outline="0" fieldPosition="0">
        <references count="1">
          <reference field="14" count="0"/>
        </references>
      </pivotArea>
    </format>
    <format dxfId="12749">
      <pivotArea dataOnly="0" labelOnly="1" grandCol="1" outline="0" fieldPosition="0"/>
    </format>
    <format dxfId="12748">
      <pivotArea dataOnly="0" labelOnly="1" outline="0" fieldPosition="0">
        <references count="1">
          <reference field="14" count="0"/>
        </references>
      </pivotArea>
    </format>
    <format dxfId="12747">
      <pivotArea dataOnly="0" labelOnly="1" grandCol="1" outline="0" fieldPosition="0"/>
    </format>
    <format dxfId="12746">
      <pivotArea grandRow="1" outline="0" collapsedLevelsAreSubtotals="1" fieldPosition="0"/>
    </format>
    <format dxfId="12745">
      <pivotArea dataOnly="0" labelOnly="1" grandRow="1" outline="0" fieldPosition="0"/>
    </format>
    <format dxfId="12744">
      <pivotArea outline="0" collapsedLevelsAreSubtotals="1" fieldPosition="0"/>
    </format>
    <format dxfId="12743">
      <pivotArea dataOnly="0" labelOnly="1" grandRow="1" outline="0" fieldPosition="0"/>
    </format>
    <format dxfId="12742">
      <pivotArea dataOnly="0" labelOnly="1" outline="0" fieldPosition="0">
        <references count="1">
          <reference field="14" count="0"/>
        </references>
      </pivotArea>
    </format>
    <format dxfId="12741">
      <pivotArea dataOnly="0" labelOnly="1" grandCol="1" outline="0" fieldPosition="0"/>
    </format>
    <format dxfId="12740">
      <pivotArea outline="0" collapsedLevelsAreSubtotals="1" fieldPosition="0"/>
    </format>
    <format dxfId="12739">
      <pivotArea field="15" type="button" dataOnly="0" labelOnly="1" outline="0" axis="axisRow" fieldPosition="0"/>
    </format>
    <format dxfId="12738">
      <pivotArea dataOnly="0" labelOnly="1" outline="0" fieldPosition="0">
        <references count="1">
          <reference field="15" count="0"/>
        </references>
      </pivotArea>
    </format>
    <format dxfId="12737">
      <pivotArea dataOnly="0" labelOnly="1" grandRow="1" outline="0" fieldPosition="0"/>
    </format>
    <format dxfId="12736">
      <pivotArea dataOnly="0" labelOnly="1" outline="0" fieldPosition="0">
        <references count="1">
          <reference field="14" count="0"/>
        </references>
      </pivotArea>
    </format>
    <format dxfId="12735">
      <pivotArea dataOnly="0" labelOnly="1" grandCol="1" outline="0" fieldPosition="0"/>
    </format>
    <format dxfId="12734">
      <pivotArea outline="0" collapsedLevelsAreSubtotals="1" fieldPosition="0"/>
    </format>
    <format dxfId="12733">
      <pivotArea field="15" type="button" dataOnly="0" labelOnly="1" outline="0" axis="axisRow" fieldPosition="0"/>
    </format>
    <format dxfId="12732">
      <pivotArea dataOnly="0" labelOnly="1" outline="0" fieldPosition="0">
        <references count="1">
          <reference field="15" count="0"/>
        </references>
      </pivotArea>
    </format>
    <format dxfId="12731">
      <pivotArea dataOnly="0" labelOnly="1" grandRow="1" outline="0" fieldPosition="0"/>
    </format>
    <format dxfId="12730">
      <pivotArea dataOnly="0" labelOnly="1" outline="0" fieldPosition="0">
        <references count="1">
          <reference field="14" count="0"/>
        </references>
      </pivotArea>
    </format>
    <format dxfId="12729">
      <pivotArea dataOnly="0" labelOnly="1" grandCol="1" outline="0" fieldPosition="0"/>
    </format>
    <format dxfId="12728">
      <pivotArea outline="0" collapsedLevelsAreSubtotals="1" fieldPosition="0"/>
    </format>
    <format dxfId="12727">
      <pivotArea field="15" type="button" dataOnly="0" labelOnly="1" outline="0" axis="axisRow" fieldPosition="0"/>
    </format>
    <format dxfId="12726">
      <pivotArea dataOnly="0" labelOnly="1" outline="0" fieldPosition="0">
        <references count="1">
          <reference field="15" count="0"/>
        </references>
      </pivotArea>
    </format>
    <format dxfId="12725">
      <pivotArea dataOnly="0" labelOnly="1" grandRow="1" outline="0" fieldPosition="0"/>
    </format>
    <format dxfId="12724">
      <pivotArea dataOnly="0" labelOnly="1" outline="0" fieldPosition="0">
        <references count="1">
          <reference field="14" count="0"/>
        </references>
      </pivotArea>
    </format>
    <format dxfId="12723">
      <pivotArea dataOnly="0" labelOnly="1" grandCol="1" outline="0" fieldPosition="0"/>
    </format>
    <format dxfId="12722">
      <pivotArea outline="0" collapsedLevelsAreSubtotals="1" fieldPosition="0"/>
    </format>
    <format dxfId="12721">
      <pivotArea field="15" type="button" dataOnly="0" labelOnly="1" outline="0" axis="axisRow" fieldPosition="0"/>
    </format>
    <format dxfId="12720">
      <pivotArea dataOnly="0" labelOnly="1" outline="0" fieldPosition="0">
        <references count="1">
          <reference field="15" count="0"/>
        </references>
      </pivotArea>
    </format>
    <format dxfId="12719">
      <pivotArea dataOnly="0" labelOnly="1" grandRow="1" outline="0" fieldPosition="0"/>
    </format>
    <format dxfId="12718">
      <pivotArea dataOnly="0" labelOnly="1" outline="0" fieldPosition="0">
        <references count="1">
          <reference field="14" count="0"/>
        </references>
      </pivotArea>
    </format>
    <format dxfId="12717">
      <pivotArea dataOnly="0" labelOnly="1" grandCol="1" outline="0" fieldPosition="0"/>
    </format>
    <format dxfId="12716">
      <pivotArea grandRow="1" outline="0" collapsedLevelsAreSubtotals="1" fieldPosition="0"/>
    </format>
    <format dxfId="12715">
      <pivotArea dataOnly="0" labelOnly="1" grandRow="1" outline="0" fieldPosition="0"/>
    </format>
    <format dxfId="12714">
      <pivotArea grandRow="1" outline="0" collapsedLevelsAreSubtotals="1" fieldPosition="0"/>
    </format>
    <format dxfId="12713">
      <pivotArea dataOnly="0" labelOnly="1" grandRow="1" outline="0" fieldPosition="0"/>
    </format>
    <format dxfId="12712">
      <pivotArea outline="0" collapsedLevelsAreSubtotals="1" fieldPosition="0"/>
    </format>
    <format dxfId="12711">
      <pivotArea field="15" type="button" dataOnly="0" labelOnly="1" outline="0" axis="axisRow" fieldPosition="0"/>
    </format>
    <format dxfId="12710">
      <pivotArea dataOnly="0" labelOnly="1" outline="0" fieldPosition="0">
        <references count="1">
          <reference field="15" count="12">
            <x v="0"/>
            <x v="2"/>
            <x v="3"/>
            <x v="4"/>
            <x v="5"/>
            <x v="7"/>
            <x v="8"/>
            <x v="9"/>
            <x v="10"/>
            <x v="11"/>
            <x v="15"/>
            <x v="17"/>
          </reference>
        </references>
      </pivotArea>
    </format>
    <format dxfId="12709">
      <pivotArea dataOnly="0" labelOnly="1" grandRow="1" outline="0" fieldPosition="0"/>
    </format>
    <format dxfId="12708">
      <pivotArea dataOnly="0" labelOnly="1" outline="0" fieldPosition="0">
        <references count="1">
          <reference field="14" count="0"/>
        </references>
      </pivotArea>
    </format>
    <format dxfId="12707">
      <pivotArea dataOnly="0" labelOnly="1" grandCol="1" outline="0" fieldPosition="0"/>
    </format>
    <format dxfId="12706">
      <pivotArea outline="0" collapsedLevelsAreSubtotals="1" fieldPosition="0"/>
    </format>
    <format dxfId="12705">
      <pivotArea field="15" type="button" dataOnly="0" labelOnly="1" outline="0" axis="axisRow" fieldPosition="0"/>
    </format>
    <format dxfId="12704">
      <pivotArea dataOnly="0" labelOnly="1" outline="0" fieldPosition="0">
        <references count="1">
          <reference field="15" count="12">
            <x v="0"/>
            <x v="2"/>
            <x v="3"/>
            <x v="4"/>
            <x v="5"/>
            <x v="7"/>
            <x v="8"/>
            <x v="9"/>
            <x v="10"/>
            <x v="11"/>
            <x v="15"/>
            <x v="17"/>
          </reference>
        </references>
      </pivotArea>
    </format>
    <format dxfId="12703">
      <pivotArea dataOnly="0" labelOnly="1" grandRow="1" outline="0" fieldPosition="0"/>
    </format>
    <format dxfId="12702">
      <pivotArea dataOnly="0" labelOnly="1" outline="0" fieldPosition="0">
        <references count="1">
          <reference field="14" count="0"/>
        </references>
      </pivotArea>
    </format>
    <format dxfId="12701">
      <pivotArea dataOnly="0" labelOnly="1" grandCol="1" outline="0" fieldPosition="0"/>
    </format>
    <format dxfId="12700">
      <pivotArea outline="0" collapsedLevelsAreSubtotals="1" fieldPosition="0"/>
    </format>
    <format dxfId="12699">
      <pivotArea field="15" type="button" dataOnly="0" labelOnly="1" outline="0" axis="axisRow" fieldPosition="0"/>
    </format>
    <format dxfId="12698">
      <pivotArea dataOnly="0" labelOnly="1" outline="0" fieldPosition="0">
        <references count="1">
          <reference field="15" count="12">
            <x v="0"/>
            <x v="2"/>
            <x v="3"/>
            <x v="4"/>
            <x v="5"/>
            <x v="7"/>
            <x v="8"/>
            <x v="9"/>
            <x v="10"/>
            <x v="11"/>
            <x v="15"/>
            <x v="17"/>
          </reference>
        </references>
      </pivotArea>
    </format>
    <format dxfId="12697">
      <pivotArea dataOnly="0" labelOnly="1" grandRow="1" outline="0" fieldPosition="0"/>
    </format>
    <format dxfId="12696">
      <pivotArea dataOnly="0" labelOnly="1" outline="0" fieldPosition="0">
        <references count="1">
          <reference field="14" count="0"/>
        </references>
      </pivotArea>
    </format>
    <format dxfId="12695">
      <pivotArea dataOnly="0" labelOnly="1" grandCol="1" outline="0" fieldPosition="0"/>
    </format>
    <format dxfId="12694">
      <pivotArea grandRow="1" outline="0" collapsedLevelsAreSubtotals="1" fieldPosition="0"/>
    </format>
    <format dxfId="12693">
      <pivotArea dataOnly="0" labelOnly="1" grandRow="1" outline="0" fieldPosition="0"/>
    </format>
    <format dxfId="12692">
      <pivotArea field="15" type="button" dataOnly="0" labelOnly="1" outline="0" axis="axisRow" fieldPosition="0"/>
    </format>
    <format dxfId="12691">
      <pivotArea dataOnly="0" labelOnly="1" outline="0" fieldPosition="0">
        <references count="1">
          <reference field="14" count="0"/>
        </references>
      </pivotArea>
    </format>
    <format dxfId="12690">
      <pivotArea dataOnly="0" labelOnly="1" grandCol="1" outline="0" fieldPosition="0"/>
    </format>
    <format dxfId="12689">
      <pivotArea outline="0" fieldPosition="0">
        <references count="1">
          <reference field="4294967294" count="1">
            <x v="0"/>
          </reference>
        </references>
      </pivotArea>
    </format>
    <format dxfId="12688">
      <pivotArea outline="0" collapsedLevelsAreSubtotals="1" fieldPosition="0"/>
    </format>
    <format dxfId="12687">
      <pivotArea field="15" type="button" dataOnly="0" labelOnly="1" outline="0" axis="axisRow" fieldPosition="0"/>
    </format>
    <format dxfId="12686">
      <pivotArea dataOnly="0" labelOnly="1" outline="0" fieldPosition="0">
        <references count="1">
          <reference field="15" count="7">
            <x v="2"/>
            <x v="3"/>
            <x v="4"/>
            <x v="5"/>
            <x v="8"/>
            <x v="9"/>
            <x v="11"/>
          </reference>
        </references>
      </pivotArea>
    </format>
    <format dxfId="12685">
      <pivotArea dataOnly="0" labelOnly="1" grandRow="1" outline="0" fieldPosition="0"/>
    </format>
    <format dxfId="12684">
      <pivotArea dataOnly="0" labelOnly="1" outline="0" fieldPosition="0">
        <references count="1">
          <reference field="14" count="0"/>
        </references>
      </pivotArea>
    </format>
    <format dxfId="12683">
      <pivotArea dataOnly="0" labelOnly="1" grandCol="1" outline="0" fieldPosition="0"/>
    </format>
    <format dxfId="12682">
      <pivotArea outline="0" collapsedLevelsAreSubtotals="1" fieldPosition="0"/>
    </format>
    <format dxfId="12681">
      <pivotArea field="15" type="button" dataOnly="0" labelOnly="1" outline="0" axis="axisRow" fieldPosition="0"/>
    </format>
    <format dxfId="12680">
      <pivotArea dataOnly="0" labelOnly="1" outline="0" fieldPosition="0">
        <references count="1">
          <reference field="15" count="7">
            <x v="2"/>
            <x v="3"/>
            <x v="4"/>
            <x v="5"/>
            <x v="8"/>
            <x v="9"/>
            <x v="11"/>
          </reference>
        </references>
      </pivotArea>
    </format>
    <format dxfId="12679">
      <pivotArea dataOnly="0" labelOnly="1" grandRow="1" outline="0" fieldPosition="0"/>
    </format>
    <format dxfId="12678">
      <pivotArea dataOnly="0" labelOnly="1" outline="0" fieldPosition="0">
        <references count="1">
          <reference field="14" count="0"/>
        </references>
      </pivotArea>
    </format>
    <format dxfId="12677">
      <pivotArea dataOnly="0" labelOnly="1" grandCol="1" outline="0" fieldPosition="0"/>
    </format>
    <format dxfId="12676">
      <pivotArea outline="0" collapsedLevelsAreSubtotals="1" fieldPosition="0"/>
    </format>
    <format dxfId="12675">
      <pivotArea field="15" type="button" dataOnly="0" labelOnly="1" outline="0" axis="axisRow" fieldPosition="0"/>
    </format>
    <format dxfId="12674">
      <pivotArea dataOnly="0" labelOnly="1" outline="0" fieldPosition="0">
        <references count="1">
          <reference field="15" count="7">
            <x v="2"/>
            <x v="3"/>
            <x v="4"/>
            <x v="5"/>
            <x v="8"/>
            <x v="9"/>
            <x v="11"/>
          </reference>
        </references>
      </pivotArea>
    </format>
    <format dxfId="12673">
      <pivotArea dataOnly="0" labelOnly="1" grandRow="1" outline="0" fieldPosition="0"/>
    </format>
    <format dxfId="12672">
      <pivotArea dataOnly="0" labelOnly="1" outline="0" fieldPosition="0">
        <references count="1">
          <reference field="14" count="0"/>
        </references>
      </pivotArea>
    </format>
    <format dxfId="12671">
      <pivotArea dataOnly="0" labelOnly="1" grandCol="1" outline="0" fieldPosition="0"/>
    </format>
    <format dxfId="12670">
      <pivotArea field="15" type="button" dataOnly="0" labelOnly="1" outline="0" axis="axisRow" fieldPosition="0"/>
    </format>
    <format dxfId="12669">
      <pivotArea dataOnly="0" labelOnly="1" outline="0" fieldPosition="0">
        <references count="1">
          <reference field="14" count="0"/>
        </references>
      </pivotArea>
    </format>
    <format dxfId="12668">
      <pivotArea dataOnly="0" labelOnly="1" grandCol="1" outline="0" fieldPosition="0"/>
    </format>
    <format dxfId="12667">
      <pivotArea grandRow="1" outline="0" collapsedLevelsAreSubtotals="1" fieldPosition="0"/>
    </format>
    <format dxfId="12666">
      <pivotArea dataOnly="0" labelOnly="1" grandRow="1" outline="0" fieldPosition="0"/>
    </format>
    <format dxfId="12665">
      <pivotArea outline="0" collapsedLevelsAreSubtotals="1" fieldPosition="0"/>
    </format>
    <format dxfId="12664">
      <pivotArea field="15" type="button" dataOnly="0" labelOnly="1" outline="0" axis="axisRow" fieldPosition="0"/>
    </format>
    <format dxfId="12663">
      <pivotArea dataOnly="0" labelOnly="1" outline="0" fieldPosition="0">
        <references count="1">
          <reference field="15" count="7">
            <x v="2"/>
            <x v="3"/>
            <x v="4"/>
            <x v="5"/>
            <x v="8"/>
            <x v="9"/>
            <x v="11"/>
          </reference>
        </references>
      </pivotArea>
    </format>
    <format dxfId="12662">
      <pivotArea dataOnly="0" labelOnly="1" grandRow="1" outline="0" fieldPosition="0"/>
    </format>
    <format dxfId="12661">
      <pivotArea dataOnly="0" labelOnly="1" outline="0" fieldPosition="0">
        <references count="1">
          <reference field="14" count="0"/>
        </references>
      </pivotArea>
    </format>
    <format dxfId="12660">
      <pivotArea dataOnly="0" labelOnly="1" grandCol="1" outline="0" fieldPosition="0"/>
    </format>
    <format dxfId="12659">
      <pivotArea outline="0" collapsedLevelsAreSubtotals="1" fieldPosition="0"/>
    </format>
    <format dxfId="12658">
      <pivotArea field="15" type="button" dataOnly="0" labelOnly="1" outline="0" axis="axisRow" fieldPosition="0"/>
    </format>
    <format dxfId="12657">
      <pivotArea dataOnly="0" labelOnly="1" outline="0" fieldPosition="0">
        <references count="1">
          <reference field="15" count="7">
            <x v="2"/>
            <x v="3"/>
            <x v="4"/>
            <x v="5"/>
            <x v="8"/>
            <x v="9"/>
            <x v="11"/>
          </reference>
        </references>
      </pivotArea>
    </format>
    <format dxfId="12656">
      <pivotArea dataOnly="0" labelOnly="1" grandRow="1" outline="0" fieldPosition="0"/>
    </format>
    <format dxfId="12655">
      <pivotArea dataOnly="0" labelOnly="1" outline="0" fieldPosition="0">
        <references count="1">
          <reference field="14" count="0"/>
        </references>
      </pivotArea>
    </format>
    <format dxfId="12654">
      <pivotArea dataOnly="0" labelOnly="1" grandCol="1" outline="0" fieldPosition="0"/>
    </format>
    <format dxfId="12653">
      <pivotArea outline="0" collapsedLevelsAreSubtotals="1" fieldPosition="0"/>
    </format>
    <format dxfId="12652">
      <pivotArea field="15" type="button" dataOnly="0" labelOnly="1" outline="0" axis="axisRow" fieldPosition="0"/>
    </format>
    <format dxfId="12651">
      <pivotArea dataOnly="0" labelOnly="1" outline="0" fieldPosition="0">
        <references count="1">
          <reference field="15" count="8">
            <x v="2"/>
            <x v="3"/>
            <x v="4"/>
            <x v="5"/>
            <x v="8"/>
            <x v="9"/>
            <x v="11"/>
            <x v="15"/>
          </reference>
        </references>
      </pivotArea>
    </format>
    <format dxfId="12650">
      <pivotArea dataOnly="0" labelOnly="1" grandRow="1" outline="0" fieldPosition="0"/>
    </format>
    <format dxfId="12649">
      <pivotArea dataOnly="0" labelOnly="1" outline="0" fieldPosition="0">
        <references count="1">
          <reference field="14" count="0"/>
        </references>
      </pivotArea>
    </format>
    <format dxfId="12648">
      <pivotArea dataOnly="0" labelOnly="1" grandCol="1" outline="0" fieldPosition="0"/>
    </format>
    <format dxfId="12647">
      <pivotArea field="15" type="button" dataOnly="0" labelOnly="1" outline="0" axis="axisRow" fieldPosition="0"/>
    </format>
    <format dxfId="12646">
      <pivotArea dataOnly="0" labelOnly="1" outline="0" fieldPosition="0">
        <references count="1">
          <reference field="14" count="0"/>
        </references>
      </pivotArea>
    </format>
    <format dxfId="12645">
      <pivotArea dataOnly="0" labelOnly="1" grandCol="1" outline="0" fieldPosition="0"/>
    </format>
    <format dxfId="12644">
      <pivotArea dataOnly="0" labelOnly="1" grandRow="1" outline="0" fieldPosition="0"/>
    </format>
    <format dxfId="12643">
      <pivotArea outline="0" collapsedLevelsAreSubtotals="1" fieldPosition="0"/>
    </format>
    <format dxfId="12642">
      <pivotArea field="15" type="button" dataOnly="0" labelOnly="1" outline="0" axis="axisRow" fieldPosition="0"/>
    </format>
    <format dxfId="12641">
      <pivotArea dataOnly="0" labelOnly="1" outline="0" fieldPosition="0">
        <references count="1">
          <reference field="15" count="8">
            <x v="2"/>
            <x v="3"/>
            <x v="4"/>
            <x v="5"/>
            <x v="8"/>
            <x v="9"/>
            <x v="11"/>
            <x v="15"/>
          </reference>
        </references>
      </pivotArea>
    </format>
    <format dxfId="12640">
      <pivotArea dataOnly="0" labelOnly="1" grandRow="1" outline="0" fieldPosition="0"/>
    </format>
    <format dxfId="12639">
      <pivotArea dataOnly="0" labelOnly="1" outline="0" fieldPosition="0">
        <references count="1">
          <reference field="14" count="0"/>
        </references>
      </pivotArea>
    </format>
    <format dxfId="12638">
      <pivotArea dataOnly="0" labelOnly="1" grandCol="1" outline="0" fieldPosition="0"/>
    </format>
    <format dxfId="12637">
      <pivotArea dataOnly="0" labelOnly="1" outline="0" fieldPosition="0">
        <references count="1">
          <reference field="15" count="8">
            <x v="2"/>
            <x v="3"/>
            <x v="4"/>
            <x v="5"/>
            <x v="8"/>
            <x v="9"/>
            <x v="11"/>
            <x v="15"/>
          </reference>
        </references>
      </pivotArea>
    </format>
    <format dxfId="12636">
      <pivotArea outline="0" collapsedLevelsAreSubtotals="1" fieldPosition="0"/>
    </format>
    <format dxfId="12635">
      <pivotArea field="15" type="button" dataOnly="0" labelOnly="1" outline="0" axis="axisRow" fieldPosition="0"/>
    </format>
    <format dxfId="12634">
      <pivotArea dataOnly="0" labelOnly="1" outline="0" fieldPosition="0">
        <references count="1">
          <reference field="15" count="9">
            <x v="2"/>
            <x v="3"/>
            <x v="4"/>
            <x v="5"/>
            <x v="7"/>
            <x v="8"/>
            <x v="9"/>
            <x v="11"/>
            <x v="15"/>
          </reference>
        </references>
      </pivotArea>
    </format>
    <format dxfId="12633">
      <pivotArea dataOnly="0" labelOnly="1" grandRow="1" outline="0" fieldPosition="0"/>
    </format>
    <format dxfId="12632">
      <pivotArea dataOnly="0" labelOnly="1" outline="0" fieldPosition="0">
        <references count="1">
          <reference field="14" count="0"/>
        </references>
      </pivotArea>
    </format>
    <format dxfId="12631">
      <pivotArea dataOnly="0" labelOnly="1" grandCol="1" outline="0" fieldPosition="0"/>
    </format>
    <format dxfId="12630">
      <pivotArea outline="0" collapsedLevelsAreSubtotals="1" fieldPosition="0"/>
    </format>
    <format dxfId="12629">
      <pivotArea dataOnly="0" labelOnly="1" outline="0" fieldPosition="0">
        <references count="1">
          <reference field="15" count="11">
            <x v="2"/>
            <x v="3"/>
            <x v="4"/>
            <x v="5"/>
            <x v="7"/>
            <x v="8"/>
            <x v="9"/>
            <x v="10"/>
            <x v="11"/>
            <x v="12"/>
            <x v="15"/>
          </reference>
        </references>
      </pivotArea>
    </format>
    <format dxfId="12628">
      <pivotArea dataOnly="0" labelOnly="1" grandRow="1" outline="0" fieldPosition="0"/>
    </format>
    <format dxfId="12627">
      <pivotArea outline="0" collapsedLevelsAreSubtotals="1" fieldPosition="0"/>
    </format>
    <format dxfId="12626">
      <pivotArea dataOnly="0" labelOnly="1" outline="0" fieldPosition="0">
        <references count="1">
          <reference field="15" count="10">
            <x v="2"/>
            <x v="3"/>
            <x v="4"/>
            <x v="5"/>
            <x v="8"/>
            <x v="9"/>
            <x v="10"/>
            <x v="11"/>
            <x v="12"/>
            <x v="15"/>
          </reference>
        </references>
      </pivotArea>
    </format>
    <format dxfId="12625">
      <pivotArea dataOnly="0" labelOnly="1" grandRow="1" outline="0" fieldPosition="0"/>
    </format>
    <format dxfId="12624">
      <pivotArea field="15" type="button" dataOnly="0" labelOnly="1" outline="0" axis="axisRow" fieldPosition="0"/>
    </format>
    <format dxfId="12623">
      <pivotArea dataOnly="0" labelOnly="1" outline="0" fieldPosition="0">
        <references count="1">
          <reference field="14" count="0"/>
        </references>
      </pivotArea>
    </format>
    <format dxfId="12622">
      <pivotArea dataOnly="0" labelOnly="1" grandCol="1" outline="0" fieldPosition="0"/>
    </format>
    <format dxfId="12621">
      <pivotArea field="15" type="button" dataOnly="0" labelOnly="1" outline="0" axis="axisRow" fieldPosition="0"/>
    </format>
    <format dxfId="12620">
      <pivotArea dataOnly="0" labelOnly="1" outline="0" fieldPosition="0">
        <references count="1">
          <reference field="14" count="0"/>
        </references>
      </pivotArea>
    </format>
    <format dxfId="12619">
      <pivotArea dataOnly="0" labelOnly="1" grandCol="1" outline="0" fieldPosition="0"/>
    </format>
    <format dxfId="12618">
      <pivotArea field="15" type="button" dataOnly="0" labelOnly="1" outline="0" axis="axisRow" fieldPosition="0"/>
    </format>
    <format dxfId="12617">
      <pivotArea dataOnly="0" labelOnly="1" outline="0" fieldPosition="0">
        <references count="1">
          <reference field="14" count="0"/>
        </references>
      </pivotArea>
    </format>
    <format dxfId="12616">
      <pivotArea dataOnly="0" labelOnly="1" grandCol="1" outline="0" fieldPosition="0"/>
    </format>
    <format dxfId="12615">
      <pivotArea outline="0" fieldPosition="0">
        <references count="1">
          <reference field="15" count="10" selected="0">
            <x v="2"/>
            <x v="3"/>
            <x v="4"/>
            <x v="5"/>
            <x v="8"/>
            <x v="9"/>
            <x v="10"/>
            <x v="11"/>
            <x v="12"/>
            <x v="15"/>
          </reference>
        </references>
      </pivotArea>
    </format>
    <format dxfId="12614">
      <pivotArea dataOnly="0" labelOnly="1" outline="0" fieldPosition="0">
        <references count="1">
          <reference field="15" count="10">
            <x v="2"/>
            <x v="3"/>
            <x v="4"/>
            <x v="5"/>
            <x v="8"/>
            <x v="9"/>
            <x v="10"/>
            <x v="11"/>
            <x v="12"/>
            <x v="15"/>
          </reference>
        </references>
      </pivotArea>
    </format>
    <format dxfId="12613">
      <pivotArea dataOnly="0" labelOnly="1" outline="0" fieldPosition="0">
        <references count="1">
          <reference field="15" count="9">
            <x v="0"/>
            <x v="3"/>
            <x v="4"/>
            <x v="5"/>
            <x v="7"/>
            <x v="8"/>
            <x v="9"/>
            <x v="11"/>
            <x v="15"/>
          </reference>
        </references>
      </pivotArea>
    </format>
    <format dxfId="12612">
      <pivotArea dataOnly="0" labelOnly="1" outline="0" fieldPosition="0">
        <references count="1">
          <reference field="15" count="9">
            <x v="0"/>
            <x v="3"/>
            <x v="4"/>
            <x v="5"/>
            <x v="7"/>
            <x v="8"/>
            <x v="9"/>
            <x v="11"/>
            <x v="15"/>
          </reference>
        </references>
      </pivotArea>
    </format>
    <format dxfId="12611">
      <pivotArea dataOnly="0" labelOnly="1" outline="0" fieldPosition="0">
        <references count="1">
          <reference field="15" count="9">
            <x v="0"/>
            <x v="3"/>
            <x v="4"/>
            <x v="5"/>
            <x v="7"/>
            <x v="8"/>
            <x v="9"/>
            <x v="11"/>
            <x v="15"/>
          </reference>
        </references>
      </pivotArea>
    </format>
    <format dxfId="12610">
      <pivotArea type="all" dataOnly="0" outline="0" fieldPosition="0"/>
    </format>
    <format dxfId="12609">
      <pivotArea type="origin" dataOnly="0" labelOnly="1" outline="0" fieldPosition="0"/>
    </format>
    <format dxfId="12608">
      <pivotArea field="14" type="button" dataOnly="0" labelOnly="1" outline="0" axis="axisCol" fieldPosition="0"/>
    </format>
    <format dxfId="12607">
      <pivotArea type="topRight" dataOnly="0" labelOnly="1" outline="0" fieldPosition="0"/>
    </format>
    <format dxfId="12606">
      <pivotArea type="all" dataOnly="0" outline="0" fieldPosition="0"/>
    </format>
    <format dxfId="12605">
      <pivotArea type="origin" dataOnly="0" labelOnly="1" outline="0" fieldPosition="0"/>
    </format>
    <format dxfId="12604">
      <pivotArea field="14" type="button" dataOnly="0" labelOnly="1" outline="0" axis="axisCol" fieldPosition="0"/>
    </format>
    <format dxfId="12603">
      <pivotArea type="topRight" dataOnly="0" labelOnly="1" outline="0" fieldPosition="0"/>
    </format>
    <format dxfId="12602">
      <pivotArea outline="0" fieldPosition="0">
        <references count="1">
          <reference field="15" count="9" selected="0">
            <x v="0"/>
            <x v="3"/>
            <x v="4"/>
            <x v="5"/>
            <x v="7"/>
            <x v="8"/>
            <x v="9"/>
            <x v="11"/>
            <x v="15"/>
          </reference>
        </references>
      </pivotArea>
    </format>
    <format dxfId="12601">
      <pivotArea outline="0" fieldPosition="0">
        <references count="1">
          <reference field="15" count="9" selected="0">
            <x v="0"/>
            <x v="3"/>
            <x v="4"/>
            <x v="5"/>
            <x v="7"/>
            <x v="8"/>
            <x v="9"/>
            <x v="11"/>
            <x v="15"/>
          </reference>
        </references>
      </pivotArea>
    </format>
    <format dxfId="12600">
      <pivotArea dataOnly="0" labelOnly="1" outline="0" fieldPosition="0">
        <references count="1">
          <reference field="15" count="0"/>
        </references>
      </pivotArea>
    </format>
    <format dxfId="12599">
      <pivotArea grandRow="1" outline="0" collapsedLevelsAreSubtotals="1" fieldPosition="0"/>
    </format>
    <format dxfId="12598">
      <pivotArea dataOnly="0" labelOnly="1" outline="0" fieldPosition="0">
        <references count="1">
          <reference field="15" count="0"/>
        </references>
      </pivotArea>
    </format>
    <format dxfId="12597">
      <pivotArea grandRow="1" outline="0" collapsedLevelsAreSubtotals="1" fieldPosition="0"/>
    </format>
    <format dxfId="12596">
      <pivotArea outline="0" collapsedLevelsAreSubtotals="1" fieldPosition="0"/>
    </format>
    <format dxfId="12595">
      <pivotArea field="15" type="button" dataOnly="0" labelOnly="1" outline="0" axis="axisRow" fieldPosition="0"/>
    </format>
    <format dxfId="12594">
      <pivotArea dataOnly="0" labelOnly="1" outline="0" fieldPosition="0">
        <references count="1">
          <reference field="15" count="0"/>
        </references>
      </pivotArea>
    </format>
    <format dxfId="12593">
      <pivotArea dataOnly="0" labelOnly="1" grandRow="1" outline="0" fieldPosition="0"/>
    </format>
    <format dxfId="12592">
      <pivotArea dataOnly="0" labelOnly="1" outline="0" fieldPosition="0">
        <references count="1">
          <reference field="14" count="0"/>
        </references>
      </pivotArea>
    </format>
    <format dxfId="12591">
      <pivotArea dataOnly="0" labelOnly="1" grandCol="1" outline="0" fieldPosition="0"/>
    </format>
    <format dxfId="12590">
      <pivotArea field="15" type="button" dataOnly="0" labelOnly="1" outline="0" axis="axisRow" fieldPosition="0"/>
    </format>
    <format dxfId="12589">
      <pivotArea dataOnly="0" labelOnly="1" outline="0" fieldPosition="0">
        <references count="1">
          <reference field="14" count="0"/>
        </references>
      </pivotArea>
    </format>
    <format dxfId="12588">
      <pivotArea dataOnly="0" labelOnly="1" grandCol="1" outline="0" fieldPosition="0"/>
    </format>
    <format dxfId="12587">
      <pivotArea grandRow="1" outline="0" collapsedLevelsAreSubtotals="1" fieldPosition="0"/>
    </format>
    <format dxfId="12586">
      <pivotArea dataOnly="0" labelOnly="1" grandRow="1" outline="0" fieldPosition="0"/>
    </format>
    <format dxfId="12585">
      <pivotArea field="15" type="button" dataOnly="0" labelOnly="1" outline="0" axis="axisRow" fieldPosition="0"/>
    </format>
    <format dxfId="12584">
      <pivotArea dataOnly="0" labelOnly="1" outline="0" fieldPosition="0">
        <references count="1">
          <reference field="14" count="0"/>
        </references>
      </pivotArea>
    </format>
    <format dxfId="12583">
      <pivotArea dataOnly="0" labelOnly="1" grandCol="1" outline="0" fieldPosition="0"/>
    </format>
    <format dxfId="12582">
      <pivotArea field="15" type="button" dataOnly="0" labelOnly="1" outline="0" axis="axisRow" fieldPosition="0"/>
    </format>
    <format dxfId="12581">
      <pivotArea dataOnly="0" labelOnly="1" outline="0" fieldPosition="0">
        <references count="1">
          <reference field="14" count="0"/>
        </references>
      </pivotArea>
    </format>
    <format dxfId="1258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13552">
      <pivotArea type="all" dataOnly="0" outline="0" fieldPosition="0"/>
    </format>
    <format dxfId="13551">
      <pivotArea outline="0" collapsedLevelsAreSubtotals="1" fieldPosition="0"/>
    </format>
    <format dxfId="13550">
      <pivotArea dataOnly="0" labelOnly="1" grandRow="1" outline="0" fieldPosition="0"/>
    </format>
    <format dxfId="13549">
      <pivotArea dataOnly="0" labelOnly="1" outline="0" fieldPosition="0">
        <references count="1">
          <reference field="12" count="4">
            <x v="0"/>
            <x v="1"/>
            <x v="2"/>
            <x v="4"/>
          </reference>
        </references>
      </pivotArea>
    </format>
    <format dxfId="13548">
      <pivotArea dataOnly="0" labelOnly="1" grandCol="1" outline="0" fieldPosition="0"/>
    </format>
    <format dxfId="13547">
      <pivotArea type="all" dataOnly="0" outline="0" fieldPosition="0"/>
    </format>
    <format dxfId="13546">
      <pivotArea outline="0" collapsedLevelsAreSubtotals="1" fieldPosition="0"/>
    </format>
    <format dxfId="13545">
      <pivotArea dataOnly="0" labelOnly="1" grandRow="1" outline="0" fieldPosition="0"/>
    </format>
    <format dxfId="13544">
      <pivotArea dataOnly="0" labelOnly="1" outline="0" fieldPosition="0">
        <references count="1">
          <reference field="12" count="4">
            <x v="0"/>
            <x v="1"/>
            <x v="2"/>
            <x v="4"/>
          </reference>
        </references>
      </pivotArea>
    </format>
    <format dxfId="13543">
      <pivotArea dataOnly="0" labelOnly="1" grandCol="1" outline="0" fieldPosition="0"/>
    </format>
    <format dxfId="13542">
      <pivotArea type="all" dataOnly="0" outline="0" fieldPosition="0"/>
    </format>
    <format dxfId="13541">
      <pivotArea type="origin" dataOnly="0" labelOnly="1" outline="0" fieldPosition="0"/>
    </format>
    <format dxfId="13540">
      <pivotArea type="origin" dataOnly="0" labelOnly="1" outline="0" fieldPosition="0"/>
    </format>
    <format dxfId="13539">
      <pivotArea type="all" dataOnly="0" outline="0" fieldPosition="0"/>
    </format>
    <format dxfId="13538">
      <pivotArea outline="0" collapsedLevelsAreSubtotals="1" fieldPosition="0">
        <references count="1">
          <reference field="12" count="2" selected="0">
            <x v="1"/>
            <x v="2"/>
          </reference>
        </references>
      </pivotArea>
    </format>
    <format dxfId="13537">
      <pivotArea grandCol="1" outline="0" collapsedLevelsAreSubtotals="1" fieldPosition="0"/>
    </format>
    <format dxfId="13536">
      <pivotArea type="topRight" dataOnly="0" labelOnly="1" outline="0" offset="D1" fieldPosition="0"/>
    </format>
    <format dxfId="13535">
      <pivotArea dataOnly="0" labelOnly="1" outline="0" fieldPosition="0">
        <references count="1">
          <reference field="12" count="0"/>
        </references>
      </pivotArea>
    </format>
    <format dxfId="13534">
      <pivotArea dataOnly="0" labelOnly="1" outline="0" fieldPosition="0">
        <references count="1">
          <reference field="12" count="0"/>
        </references>
      </pivotArea>
    </format>
    <format dxfId="13533">
      <pivotArea dataOnly="0" labelOnly="1" outline="0" fieldPosition="0">
        <references count="1">
          <reference field="12" count="4">
            <x v="0"/>
            <x v="1"/>
            <x v="2"/>
            <x v="3"/>
          </reference>
        </references>
      </pivotArea>
    </format>
    <format dxfId="13532">
      <pivotArea outline="0" collapsedLevelsAreSubtotals="1" fieldPosition="0"/>
    </format>
    <format dxfId="13531">
      <pivotArea dataOnly="0" labelOnly="1" outline="0" fieldPosition="0">
        <references count="1">
          <reference field="12" count="2">
            <x v="0"/>
            <x v="4"/>
          </reference>
        </references>
      </pivotArea>
    </format>
    <format dxfId="13530">
      <pivotArea dataOnly="0" labelOnly="1" grandCol="1" outline="0" fieldPosition="0"/>
    </format>
    <format dxfId="13529">
      <pivotArea dataOnly="0" labelOnly="1" grandRow="1" outline="0" fieldPosition="0"/>
    </format>
    <format dxfId="13528">
      <pivotArea dataOnly="0" grandCol="1" outline="0" axis="axisCol" fieldPosition="0"/>
    </format>
    <format dxfId="13527">
      <pivotArea type="all" dataOnly="0" outline="0" fieldPosition="0"/>
    </format>
    <format dxfId="13526">
      <pivotArea outline="0" collapsedLevelsAreSubtotals="1" fieldPosition="0"/>
    </format>
    <format dxfId="13525">
      <pivotArea dataOnly="0" labelOnly="1" grandRow="1" outline="0" fieldPosition="0"/>
    </format>
    <format dxfId="13524">
      <pivotArea dataOnly="0" labelOnly="1" outline="0" fieldPosition="0">
        <references count="1">
          <reference field="12" count="2">
            <x v="0"/>
            <x v="4"/>
          </reference>
        </references>
      </pivotArea>
    </format>
    <format dxfId="13523">
      <pivotArea dataOnly="0" labelOnly="1" grandCol="1" outline="0" fieldPosition="0"/>
    </format>
    <format dxfId="13522">
      <pivotArea outline="0" collapsedLevelsAreSubtotals="1" fieldPosition="0"/>
    </format>
    <format dxfId="13521">
      <pivotArea dataOnly="0" labelOnly="1" grandRow="1" outline="0" fieldPosition="0"/>
    </format>
    <format dxfId="13520">
      <pivotArea dataOnly="0" labelOnly="1" outline="0" fieldPosition="0">
        <references count="1">
          <reference field="12" count="5">
            <x v="0"/>
            <x v="1"/>
            <x v="2"/>
            <x v="3"/>
            <x v="4"/>
          </reference>
        </references>
      </pivotArea>
    </format>
    <format dxfId="13519">
      <pivotArea dataOnly="0" labelOnly="1" grandCol="1" outline="0" fieldPosition="0"/>
    </format>
    <format dxfId="13518">
      <pivotArea outline="0" collapsedLevelsAreSubtotals="1" fieldPosition="0"/>
    </format>
    <format dxfId="13517">
      <pivotArea dataOnly="0" labelOnly="1" grandRow="1" outline="0" fieldPosition="0"/>
    </format>
    <format dxfId="13516">
      <pivotArea dataOnly="0" labelOnly="1" outline="0" fieldPosition="0">
        <references count="1">
          <reference field="12" count="0"/>
        </references>
      </pivotArea>
    </format>
    <format dxfId="13515">
      <pivotArea dataOnly="0" labelOnly="1" grandCol="1" outline="0" fieldPosition="0"/>
    </format>
    <format dxfId="13514">
      <pivotArea dataOnly="0" labelOnly="1" outline="0" fieldPosition="0">
        <references count="1">
          <reference field="12" count="5">
            <x v="0"/>
            <x v="1"/>
            <x v="2"/>
            <x v="3"/>
            <x v="4"/>
          </reference>
        </references>
      </pivotArea>
    </format>
    <format dxfId="13513">
      <pivotArea dataOnly="0" labelOnly="1" outline="0" fieldPosition="0">
        <references count="1">
          <reference field="12" count="4">
            <x v="0"/>
            <x v="1"/>
            <x v="3"/>
            <x v="4"/>
          </reference>
        </references>
      </pivotArea>
    </format>
    <format dxfId="13512">
      <pivotArea dataOnly="0" labelOnly="1" grandRow="1" outline="0" fieldPosition="0"/>
    </format>
    <format dxfId="13511">
      <pivotArea dataOnly="0" labelOnly="1" grandRow="1" outline="0" fieldPosition="0"/>
    </format>
    <format dxfId="13510">
      <pivotArea outline="0" collapsedLevelsAreSubtotals="1" fieldPosition="0"/>
    </format>
    <format dxfId="13509">
      <pivotArea dataOnly="0" labelOnly="1" outline="0" fieldPosition="0">
        <references count="1">
          <reference field="12" count="4">
            <x v="0"/>
            <x v="1"/>
            <x v="2"/>
            <x v="5"/>
          </reference>
        </references>
      </pivotArea>
    </format>
    <format dxfId="13508">
      <pivotArea dataOnly="0" labelOnly="1" grandCol="1" outline="0" fieldPosition="0"/>
    </format>
    <format dxfId="13507">
      <pivotArea dataOnly="0" labelOnly="1" outline="0" fieldPosition="0">
        <references count="1">
          <reference field="12" count="4">
            <x v="0"/>
            <x v="1"/>
            <x v="3"/>
            <x v="5"/>
          </reference>
        </references>
      </pivotArea>
    </format>
    <format dxfId="13506">
      <pivotArea type="all" dataOnly="0" outline="0" fieldPosition="0"/>
    </format>
    <format dxfId="13505">
      <pivotArea outline="0" collapsedLevelsAreSubtotals="1" fieldPosition="0"/>
    </format>
    <format dxfId="13504">
      <pivotArea dataOnly="0" labelOnly="1" grandRow="1" outline="0" fieldPosition="0"/>
    </format>
    <format dxfId="13503">
      <pivotArea dataOnly="0" labelOnly="1" outline="0" fieldPosition="0">
        <references count="1">
          <reference field="12" count="4">
            <x v="0"/>
            <x v="1"/>
            <x v="2"/>
            <x v="4"/>
          </reference>
        </references>
      </pivotArea>
    </format>
    <format dxfId="13502">
      <pivotArea dataOnly="0" labelOnly="1" grandCol="1" outline="0" fieldPosition="0"/>
    </format>
    <format dxfId="13501">
      <pivotArea outline="0" collapsedLevelsAreSubtotals="1" fieldPosition="0"/>
    </format>
    <format dxfId="13500">
      <pivotArea dataOnly="0" labelOnly="1" grandRow="1" outline="0" fieldPosition="0"/>
    </format>
    <format dxfId="13499">
      <pivotArea dataOnly="0" labelOnly="1" outline="0" fieldPosition="0">
        <references count="1">
          <reference field="12" count="4">
            <x v="0"/>
            <x v="1"/>
            <x v="2"/>
            <x v="4"/>
          </reference>
        </references>
      </pivotArea>
    </format>
    <format dxfId="13498">
      <pivotArea dataOnly="0" labelOnly="1" grandCol="1" outline="0" fieldPosition="0"/>
    </format>
    <format dxfId="13497">
      <pivotArea outline="0" collapsedLevelsAreSubtotals="1" fieldPosition="0"/>
    </format>
    <format dxfId="13496">
      <pivotArea dataOnly="0" labelOnly="1" grandRow="1" outline="0" fieldPosition="0"/>
    </format>
    <format dxfId="13495">
      <pivotArea dataOnly="0" labelOnly="1" outline="0" fieldPosition="0">
        <references count="1">
          <reference field="12" count="4">
            <x v="0"/>
            <x v="1"/>
            <x v="2"/>
            <x v="4"/>
          </reference>
        </references>
      </pivotArea>
    </format>
    <format dxfId="13494">
      <pivotArea dataOnly="0" labelOnly="1" grandCol="1" outline="0" fieldPosition="0"/>
    </format>
    <format dxfId="13493">
      <pivotArea dataOnly="0" grandCol="1" outline="0" axis="axisCol" fieldPosition="0"/>
    </format>
    <format dxfId="13492">
      <pivotArea dataOnly="0" labelOnly="1" outline="0" fieldPosition="0">
        <references count="1">
          <reference field="12" count="0"/>
        </references>
      </pivotArea>
    </format>
    <format dxfId="13491">
      <pivotArea dataOnly="0" grandCol="1" outline="0" axis="axisCol" fieldPosition="0"/>
    </format>
    <format dxfId="13490">
      <pivotArea dataOnly="0" labelOnly="1" outline="0" fieldPosition="0">
        <references count="1">
          <reference field="12" count="5">
            <x v="0"/>
            <x v="2"/>
            <x v="3"/>
            <x v="4"/>
            <x v="5"/>
          </reference>
        </references>
      </pivotArea>
    </format>
    <format dxfId="13489">
      <pivotArea dataOnly="0" labelOnly="1" grandCol="1" outline="0" fieldPosition="0"/>
    </format>
    <format dxfId="13488">
      <pivotArea dataOnly="0" labelOnly="1" grandCol="1" outline="0" fieldPosition="0"/>
    </format>
    <format dxfId="13487">
      <pivotArea dataOnly="0" labelOnly="1" outline="0" fieldPosition="0">
        <references count="1">
          <reference field="12" count="4">
            <x v="0"/>
            <x v="1"/>
            <x v="2"/>
            <x v="3"/>
          </reference>
        </references>
      </pivotArea>
    </format>
    <format dxfId="13486">
      <pivotArea dataOnly="0" labelOnly="1" grandCol="1" outline="0" fieldPosition="0"/>
    </format>
    <format dxfId="13485">
      <pivotArea dataOnly="0" labelOnly="1" grandCol="1" outline="0" fieldPosition="0"/>
    </format>
    <format dxfId="13484">
      <pivotArea dataOnly="0" labelOnly="1" outline="0" fieldPosition="0">
        <references count="1">
          <reference field="12" count="4">
            <x v="0"/>
            <x v="1"/>
            <x v="2"/>
            <x v="3"/>
          </reference>
        </references>
      </pivotArea>
    </format>
    <format dxfId="13483">
      <pivotArea dataOnly="0" labelOnly="1" grandCol="1" outline="0" fieldPosition="0"/>
    </format>
    <format dxfId="13482">
      <pivotArea outline="0" collapsedLevelsAreSubtotals="1" fieldPosition="0"/>
    </format>
    <format dxfId="13481">
      <pivotArea dataOnly="0" labelOnly="1" outline="0" fieldPosition="0">
        <references count="1">
          <reference field="12" count="4">
            <x v="0"/>
            <x v="1"/>
            <x v="3"/>
            <x v="4"/>
          </reference>
        </references>
      </pivotArea>
    </format>
    <format dxfId="13480">
      <pivotArea dataOnly="0" labelOnly="1" grandCol="1" outline="0" fieldPosition="0"/>
    </format>
    <format dxfId="13479">
      <pivotArea dataOnly="0" labelOnly="1" grandRow="1" outline="0" fieldPosition="0"/>
    </format>
    <format dxfId="13478">
      <pivotArea grandCol="1" outline="0" collapsedLevelsAreSubtotals="1" fieldPosition="0"/>
    </format>
    <format dxfId="13477">
      <pivotArea dataOnly="0" labelOnly="1" grandCol="1" outline="0" fieldPosition="0"/>
    </format>
    <format dxfId="13476">
      <pivotArea type="all" dataOnly="0" outline="0" fieldPosition="0"/>
    </format>
    <format dxfId="13475">
      <pivotArea outline="0" collapsedLevelsAreSubtotals="1" fieldPosition="0"/>
    </format>
    <format dxfId="13474">
      <pivotArea type="origin" dataOnly="0" labelOnly="1" outline="0" fieldPosition="0"/>
    </format>
    <format dxfId="13473">
      <pivotArea field="12" type="button" dataOnly="0" labelOnly="1" outline="0" axis="axisCol" fieldPosition="0"/>
    </format>
    <format dxfId="13472">
      <pivotArea type="topRight" dataOnly="0" labelOnly="1" outline="0" fieldPosition="0"/>
    </format>
    <format dxfId="13471">
      <pivotArea dataOnly="0" labelOnly="1" grandRow="1" outline="0" fieldPosition="0"/>
    </format>
    <format dxfId="13470">
      <pivotArea dataOnly="0" labelOnly="1" outline="0" fieldPosition="0">
        <references count="1">
          <reference field="12" count="4">
            <x v="0"/>
            <x v="1"/>
            <x v="2"/>
            <x v="4"/>
          </reference>
        </references>
      </pivotArea>
    </format>
    <format dxfId="13469">
      <pivotArea dataOnly="0" labelOnly="1" grandCol="1" outline="0" fieldPosition="0"/>
    </format>
    <format dxfId="13468">
      <pivotArea dataOnly="0" labelOnly="1" outline="0" fieldPosition="0">
        <references count="1">
          <reference field="12" count="1">
            <x v="2"/>
          </reference>
        </references>
      </pivotArea>
    </format>
    <format dxfId="13467">
      <pivotArea outline="0" collapsedLevelsAreSubtotals="1" fieldPosition="0"/>
    </format>
    <format dxfId="13466">
      <pivotArea dataOnly="0" labelOnly="1" outline="0" fieldPosition="0">
        <references count="1">
          <reference field="12" count="5">
            <x v="0"/>
            <x v="1"/>
            <x v="2"/>
            <x v="4"/>
            <x v="5"/>
          </reference>
        </references>
      </pivotArea>
    </format>
    <format dxfId="13465">
      <pivotArea dataOnly="0" labelOnly="1" grandCol="1" outline="0" fieldPosition="0"/>
    </format>
    <format dxfId="13464">
      <pivotArea grandRow="1" outline="0" collapsedLevelsAreSubtotals="1" fieldPosition="0"/>
    </format>
    <format dxfId="13463">
      <pivotArea dataOnly="0" labelOnly="1" grandRow="1" outline="0" fieldPosition="0"/>
    </format>
    <format dxfId="13462">
      <pivotArea outline="0" collapsedLevelsAreSubtotals="1" fieldPosition="0"/>
    </format>
    <format dxfId="13461">
      <pivotArea dataOnly="0" labelOnly="1" grandRow="1" outline="0" fieldPosition="0"/>
    </format>
    <format dxfId="13460">
      <pivotArea dataOnly="0" labelOnly="1" outline="0" fieldPosition="0">
        <references count="1">
          <reference field="12" count="6">
            <x v="0"/>
            <x v="1"/>
            <x v="2"/>
            <x v="3"/>
            <x v="4"/>
            <x v="5"/>
          </reference>
        </references>
      </pivotArea>
    </format>
    <format dxfId="13459">
      <pivotArea dataOnly="0" labelOnly="1" grandCol="1" outline="0" fieldPosition="0"/>
    </format>
    <format dxfId="13458">
      <pivotArea dataOnly="0" labelOnly="1" outline="0" fieldPosition="0">
        <references count="1">
          <reference field="12" count="4">
            <x v="0"/>
            <x v="1"/>
            <x v="2"/>
            <x v="3"/>
          </reference>
        </references>
      </pivotArea>
    </format>
    <format dxfId="13457">
      <pivotArea dataOnly="0" labelOnly="1" grandCol="1" outline="0" fieldPosition="0"/>
    </format>
    <format dxfId="13456">
      <pivotArea type="all" dataOnly="0" outline="0" fieldPosition="0"/>
    </format>
    <format dxfId="13455">
      <pivotArea outline="0" collapsedLevelsAreSubtotals="1" fieldPosition="0"/>
    </format>
    <format dxfId="13454">
      <pivotArea type="origin" dataOnly="0" labelOnly="1" outline="0" fieldPosition="0"/>
    </format>
    <format dxfId="13453">
      <pivotArea field="12" type="button" dataOnly="0" labelOnly="1" outline="0" axis="axisCol" fieldPosition="0"/>
    </format>
    <format dxfId="13452">
      <pivotArea type="topRight" dataOnly="0" labelOnly="1" outline="0" fieldPosition="0"/>
    </format>
    <format dxfId="13451">
      <pivotArea dataOnly="0" labelOnly="1" grandRow="1" outline="0" fieldPosition="0"/>
    </format>
    <format dxfId="13450">
      <pivotArea dataOnly="0" labelOnly="1" outline="0" fieldPosition="0">
        <references count="1">
          <reference field="12" count="5">
            <x v="0"/>
            <x v="1"/>
            <x v="2"/>
            <x v="3"/>
            <x v="4"/>
          </reference>
        </references>
      </pivotArea>
    </format>
    <format dxfId="13449">
      <pivotArea dataOnly="0" labelOnly="1" grandCol="1" outline="0" fieldPosition="0"/>
    </format>
    <format dxfId="13448">
      <pivotArea dataOnly="0" labelOnly="1" outline="0" fieldPosition="0">
        <references count="1">
          <reference field="12" count="4">
            <x v="0"/>
            <x v="1"/>
            <x v="2"/>
            <x v="3"/>
          </reference>
        </references>
      </pivotArea>
    </format>
    <format dxfId="13447">
      <pivotArea dataOnly="0" labelOnly="1" grandCol="1" outline="0" fieldPosition="0"/>
    </format>
    <format dxfId="13446">
      <pivotArea dataOnly="0" labelOnly="1" outline="0" fieldPosition="0">
        <references count="1">
          <reference field="12" count="5">
            <x v="0"/>
            <x v="1"/>
            <x v="2"/>
            <x v="3"/>
            <x v="5"/>
          </reference>
        </references>
      </pivotArea>
    </format>
    <format dxfId="13445">
      <pivotArea dataOnly="0" labelOnly="1" grandCol="1" outline="0" fieldPosition="0"/>
    </format>
    <format dxfId="13444">
      <pivotArea dataOnly="0" labelOnly="1" outline="0" fieldPosition="0">
        <references count="1">
          <reference field="12" count="5">
            <x v="0"/>
            <x v="1"/>
            <x v="2"/>
            <x v="3"/>
            <x v="5"/>
          </reference>
        </references>
      </pivotArea>
    </format>
    <format dxfId="13443">
      <pivotArea dataOnly="0" labelOnly="1" grandCol="1" outline="0" fieldPosition="0"/>
    </format>
    <format dxfId="13442">
      <pivotArea dataOnly="0" labelOnly="1" outline="0" fieldPosition="0">
        <references count="1">
          <reference field="12" count="5">
            <x v="0"/>
            <x v="1"/>
            <x v="2"/>
            <x v="3"/>
            <x v="5"/>
          </reference>
        </references>
      </pivotArea>
    </format>
    <format dxfId="13441">
      <pivotArea dataOnly="0" labelOnly="1" grandCol="1" outline="0" fieldPosition="0"/>
    </format>
    <format dxfId="13440">
      <pivotArea grandRow="1" outline="0" collapsedLevelsAreSubtotals="1" fieldPosition="0"/>
    </format>
    <format dxfId="13439">
      <pivotArea dataOnly="0" labelOnly="1" grandRow="1" outline="0" fieldPosition="0"/>
    </format>
    <format dxfId="13438">
      <pivotArea outline="0" collapsedLevelsAreSubtotals="1" fieldPosition="0"/>
    </format>
    <format dxfId="13437">
      <pivotArea dataOnly="0" labelOnly="1" grandRow="1" outline="0" fieldPosition="0"/>
    </format>
    <format dxfId="13436">
      <pivotArea dataOnly="0" labelOnly="1" outline="0" fieldPosition="0">
        <references count="1">
          <reference field="12" count="5">
            <x v="0"/>
            <x v="1"/>
            <x v="2"/>
            <x v="3"/>
            <x v="5"/>
          </reference>
        </references>
      </pivotArea>
    </format>
    <format dxfId="13435">
      <pivotArea dataOnly="0" labelOnly="1" grandCol="1" outline="0" fieldPosition="0"/>
    </format>
    <format dxfId="13434">
      <pivotArea outline="0" collapsedLevelsAreSubtotals="1" fieldPosition="0"/>
    </format>
    <format dxfId="13433">
      <pivotArea dataOnly="0" labelOnly="1" grandRow="1" outline="0" fieldPosition="0"/>
    </format>
    <format dxfId="13432">
      <pivotArea dataOnly="0" labelOnly="1" outline="0" fieldPosition="0">
        <references count="1">
          <reference field="12" count="4">
            <x v="0"/>
            <x v="1"/>
            <x v="2"/>
            <x v="3"/>
          </reference>
        </references>
      </pivotArea>
    </format>
    <format dxfId="13431">
      <pivotArea dataOnly="0" labelOnly="1" grandCol="1" outline="0" fieldPosition="0"/>
    </format>
    <format dxfId="13430">
      <pivotArea outline="0" collapsedLevelsAreSubtotals="1" fieldPosition="0"/>
    </format>
    <format dxfId="13429">
      <pivotArea dataOnly="0" labelOnly="1" grandRow="1" outline="0" fieldPosition="0"/>
    </format>
    <format dxfId="13428">
      <pivotArea dataOnly="0" labelOnly="1" outline="0" fieldPosition="0">
        <references count="1">
          <reference field="12" count="4">
            <x v="0"/>
            <x v="1"/>
            <x v="2"/>
            <x v="3"/>
          </reference>
        </references>
      </pivotArea>
    </format>
    <format dxfId="13427">
      <pivotArea dataOnly="0" labelOnly="1" grandCol="1" outline="0" fieldPosition="0"/>
    </format>
    <format dxfId="13426">
      <pivotArea dataOnly="0" labelOnly="1" outline="0" fieldPosition="0">
        <references count="1">
          <reference field="12" count="4">
            <x v="0"/>
            <x v="1"/>
            <x v="2"/>
            <x v="3"/>
          </reference>
        </references>
      </pivotArea>
    </format>
    <format dxfId="13425">
      <pivotArea dataOnly="0" labelOnly="1" grandCol="1" outline="0" fieldPosition="0"/>
    </format>
    <format dxfId="13424">
      <pivotArea grandRow="1" outline="0" collapsedLevelsAreSubtotals="1" fieldPosition="0"/>
    </format>
    <format dxfId="13423">
      <pivotArea dataOnly="0" labelOnly="1" grandRow="1" outline="0" fieldPosition="0"/>
    </format>
    <format dxfId="13422">
      <pivotArea grandCol="1" outline="0" collapsedLevelsAreSubtotals="1" fieldPosition="0"/>
    </format>
    <format dxfId="13421">
      <pivotArea dataOnly="0" labelOnly="1" grandCol="1" outline="0" fieldPosition="0"/>
    </format>
    <format dxfId="13420">
      <pivotArea outline="0" collapsedLevelsAreSubtotals="1" fieldPosition="0"/>
    </format>
    <format dxfId="13419">
      <pivotArea dataOnly="0" labelOnly="1" grandRow="1" outline="0" fieldPosition="0"/>
    </format>
    <format dxfId="13418">
      <pivotArea dataOnly="0" labelOnly="1" outline="0" fieldPosition="0">
        <references count="1">
          <reference field="12" count="5">
            <x v="0"/>
            <x v="1"/>
            <x v="2"/>
            <x v="3"/>
            <x v="4"/>
          </reference>
        </references>
      </pivotArea>
    </format>
    <format dxfId="13417">
      <pivotArea dataOnly="0" labelOnly="1" grandCol="1" outline="0" fieldPosition="0"/>
    </format>
    <format dxfId="13416">
      <pivotArea outline="0" collapsedLevelsAreSubtotals="1" fieldPosition="0"/>
    </format>
    <format dxfId="13415">
      <pivotArea dataOnly="0" labelOnly="1" grandRow="1" outline="0" fieldPosition="0"/>
    </format>
    <format dxfId="13414">
      <pivotArea dataOnly="0" labelOnly="1" outline="0" fieldPosition="0">
        <references count="1">
          <reference field="12" count="5">
            <x v="0"/>
            <x v="1"/>
            <x v="2"/>
            <x v="3"/>
            <x v="4"/>
          </reference>
        </references>
      </pivotArea>
    </format>
    <format dxfId="13413">
      <pivotArea dataOnly="0" labelOnly="1" grandCol="1" outline="0" fieldPosition="0"/>
    </format>
    <format dxfId="13412">
      <pivotArea dataOnly="0" labelOnly="1" outline="0" fieldPosition="0">
        <references count="1">
          <reference field="12" count="5">
            <x v="0"/>
            <x v="1"/>
            <x v="2"/>
            <x v="3"/>
            <x v="4"/>
          </reference>
        </references>
      </pivotArea>
    </format>
    <format dxfId="13411">
      <pivotArea dataOnly="0" labelOnly="1" grandCol="1" outline="0" fieldPosition="0"/>
    </format>
    <format dxfId="13410">
      <pivotArea outline="0" collapsedLevelsAreSubtotals="1" fieldPosition="0"/>
    </format>
    <format dxfId="13409">
      <pivotArea dataOnly="0" labelOnly="1" grandRow="1" outline="0" fieldPosition="0"/>
    </format>
    <format dxfId="13408">
      <pivotArea dataOnly="0" labelOnly="1" outline="0" fieldPosition="0">
        <references count="1">
          <reference field="12" count="5">
            <x v="0"/>
            <x v="1"/>
            <x v="2"/>
            <x v="3"/>
            <x v="4"/>
          </reference>
        </references>
      </pivotArea>
    </format>
    <format dxfId="13407">
      <pivotArea dataOnly="0" labelOnly="1" grandCol="1" outline="0" fieldPosition="0"/>
    </format>
    <format dxfId="13406">
      <pivotArea grandRow="1" outline="0" collapsedLevelsAreSubtotals="1" fieldPosition="0"/>
    </format>
    <format dxfId="13405">
      <pivotArea dataOnly="0" labelOnly="1" grandRow="1" outline="0" fieldPosition="0"/>
    </format>
    <format dxfId="13404">
      <pivotArea outline="0" collapsedLevelsAreSubtotals="1" fieldPosition="0"/>
    </format>
    <format dxfId="13403">
      <pivotArea dataOnly="0" labelOnly="1" grandRow="1" outline="0" fieldPosition="0"/>
    </format>
    <format dxfId="13402">
      <pivotArea dataOnly="0" labelOnly="1" outline="0" fieldPosition="0">
        <references count="1">
          <reference field="12" count="4">
            <x v="0"/>
            <x v="1"/>
            <x v="2"/>
            <x v="5"/>
          </reference>
        </references>
      </pivotArea>
    </format>
    <format dxfId="13401">
      <pivotArea dataOnly="0" labelOnly="1" grandCol="1" outline="0" fieldPosition="0"/>
    </format>
    <format dxfId="13400">
      <pivotArea outline="0" collapsedLevelsAreSubtotals="1" fieldPosition="0"/>
    </format>
    <format dxfId="13399">
      <pivotArea dataOnly="0" labelOnly="1" grandRow="1" outline="0" fieldPosition="0"/>
    </format>
    <format dxfId="13398">
      <pivotArea dataOnly="0" labelOnly="1" outline="0" fieldPosition="0">
        <references count="1">
          <reference field="12" count="4">
            <x v="0"/>
            <x v="1"/>
            <x v="2"/>
            <x v="5"/>
          </reference>
        </references>
      </pivotArea>
    </format>
    <format dxfId="13397">
      <pivotArea dataOnly="0" labelOnly="1" grandCol="1" outline="0" fieldPosition="0"/>
    </format>
    <format dxfId="13396">
      <pivotArea dataOnly="0" labelOnly="1" outline="0" fieldPosition="0">
        <references count="1">
          <reference field="12" count="4">
            <x v="0"/>
            <x v="1"/>
            <x v="2"/>
            <x v="5"/>
          </reference>
        </references>
      </pivotArea>
    </format>
    <format dxfId="13395">
      <pivotArea dataOnly="0" labelOnly="1" grandCol="1" outline="0" fieldPosition="0"/>
    </format>
    <format dxfId="13394">
      <pivotArea dataOnly="0" labelOnly="1" outline="0" fieldPosition="0">
        <references count="1">
          <reference field="12" count="4">
            <x v="0"/>
            <x v="1"/>
            <x v="3"/>
            <x v="5"/>
          </reference>
        </references>
      </pivotArea>
    </format>
    <format dxfId="13393">
      <pivotArea dataOnly="0" labelOnly="1" grandCol="1" outline="0" fieldPosition="0"/>
    </format>
    <format dxfId="13392">
      <pivotArea dataOnly="0" labelOnly="1" outline="0" fieldPosition="0">
        <references count="1">
          <reference field="12" count="4">
            <x v="0"/>
            <x v="1"/>
            <x v="3"/>
            <x v="5"/>
          </reference>
        </references>
      </pivotArea>
    </format>
    <format dxfId="13391">
      <pivotArea dataOnly="0" labelOnly="1" grandCol="1" outline="0" fieldPosition="0"/>
    </format>
    <format dxfId="13390">
      <pivotArea grandRow="1" outline="0" collapsedLevelsAreSubtotals="1" fieldPosition="0"/>
    </format>
    <format dxfId="13389">
      <pivotArea dataOnly="0" labelOnly="1" grandRow="1" outline="0" fieldPosition="0"/>
    </format>
    <format dxfId="13388">
      <pivotArea dataOnly="0" labelOnly="1" grandCol="1" outline="0" fieldPosition="0"/>
    </format>
    <format dxfId="13387">
      <pivotArea dataOnly="0" labelOnly="1" outline="0" fieldPosition="0">
        <references count="1">
          <reference field="12" count="3">
            <x v="0"/>
            <x v="1"/>
            <x v="3"/>
          </reference>
        </references>
      </pivotArea>
    </format>
    <format dxfId="13386">
      <pivotArea dataOnly="0" labelOnly="1" grandCol="1" outline="0" fieldPosition="0"/>
    </format>
    <format dxfId="13385">
      <pivotArea dataOnly="0" labelOnly="1" outline="0" fieldPosition="0">
        <references count="1">
          <reference field="12" count="3">
            <x v="0"/>
            <x v="1"/>
            <x v="3"/>
          </reference>
        </references>
      </pivotArea>
    </format>
    <format dxfId="13384">
      <pivotArea dataOnly="0" labelOnly="1" grandCol="1" outline="0" fieldPosition="0"/>
    </format>
    <format dxfId="13383">
      <pivotArea dataOnly="0" labelOnly="1" outline="0" fieldPosition="0">
        <references count="1">
          <reference field="12" count="3">
            <x v="0"/>
            <x v="1"/>
            <x v="3"/>
          </reference>
        </references>
      </pivotArea>
    </format>
    <format dxfId="13382">
      <pivotArea dataOnly="0" labelOnly="1" grandCol="1" outline="0" fieldPosition="0"/>
    </format>
    <format dxfId="13381">
      <pivotArea outline="0" collapsedLevelsAreSubtotals="1" fieldPosition="0"/>
    </format>
    <format dxfId="13380">
      <pivotArea dataOnly="0" labelOnly="1" grandRow="1" outline="0" fieldPosition="0"/>
    </format>
    <format dxfId="13379">
      <pivotArea dataOnly="0" labelOnly="1" outline="0" fieldPosition="0">
        <references count="1">
          <reference field="12" count="3">
            <x v="0"/>
            <x v="1"/>
            <x v="3"/>
          </reference>
        </references>
      </pivotArea>
    </format>
    <format dxfId="13378">
      <pivotArea dataOnly="0" labelOnly="1" grandCol="1" outline="0" fieldPosition="0"/>
    </format>
    <format dxfId="13377">
      <pivotArea dataOnly="0" labelOnly="1" outline="0" fieldPosition="0">
        <references count="1">
          <reference field="12" count="3">
            <x v="0"/>
            <x v="1"/>
            <x v="3"/>
          </reference>
        </references>
      </pivotArea>
    </format>
    <format dxfId="13376">
      <pivotArea dataOnly="0" labelOnly="1" grandCol="1" outline="0" fieldPosition="0"/>
    </format>
    <format dxfId="13375">
      <pivotArea dataOnly="0" labelOnly="1" outline="0" fieldPosition="0">
        <references count="1">
          <reference field="12" count="3">
            <x v="0"/>
            <x v="1"/>
            <x v="3"/>
          </reference>
        </references>
      </pivotArea>
    </format>
    <format dxfId="13374">
      <pivotArea dataOnly="0" labelOnly="1" grandCol="1" outline="0" fieldPosition="0"/>
    </format>
    <format dxfId="13373">
      <pivotArea grandRow="1" outline="0" collapsedLevelsAreSubtotals="1" fieldPosition="0"/>
    </format>
    <format dxfId="13372">
      <pivotArea dataOnly="0" labelOnly="1" grandRow="1" outline="0" fieldPosition="0"/>
    </format>
    <format dxfId="13371">
      <pivotArea dataOnly="0" labelOnly="1" outline="0" fieldPosition="0">
        <references count="1">
          <reference field="12" count="3">
            <x v="0"/>
            <x v="1"/>
            <x v="3"/>
          </reference>
        </references>
      </pivotArea>
    </format>
    <format dxfId="13370">
      <pivotArea dataOnly="0" labelOnly="1" grandCol="1" outline="0" fieldPosition="0"/>
    </format>
    <format dxfId="13369">
      <pivotArea dataOnly="0" labelOnly="1" grandRow="1" outline="0" fieldPosition="0"/>
    </format>
    <format dxfId="13368">
      <pivotArea dataOnly="0" labelOnly="1" grandRow="1" outline="0" fieldPosition="0"/>
    </format>
    <format dxfId="13367">
      <pivotArea dataOnly="0" labelOnly="1" grandRow="1" outline="0" fieldPosition="0"/>
    </format>
    <format dxfId="13366">
      <pivotArea outline="0" collapsedLevelsAreSubtotals="1" fieldPosition="0"/>
    </format>
    <format dxfId="13365">
      <pivotArea dataOnly="0" labelOnly="1" grandRow="1" outline="0" fieldPosition="0"/>
    </format>
    <format dxfId="13364">
      <pivotArea dataOnly="0" labelOnly="1" outline="0" fieldPosition="0">
        <references count="1">
          <reference field="12" count="0"/>
        </references>
      </pivotArea>
    </format>
    <format dxfId="13363">
      <pivotArea dataOnly="0" labelOnly="1" grandCol="1" outline="0" fieldPosition="0"/>
    </format>
    <format dxfId="13362">
      <pivotArea dataOnly="0" labelOnly="1" outline="0" fieldPosition="0">
        <references count="1">
          <reference field="12" count="0"/>
        </references>
      </pivotArea>
    </format>
    <format dxfId="13361">
      <pivotArea dataOnly="0" labelOnly="1" grandCol="1" outline="0" fieldPosition="0"/>
    </format>
    <format dxfId="13360">
      <pivotArea grandRow="1" outline="0" collapsedLevelsAreSubtotals="1" fieldPosition="0"/>
    </format>
    <format dxfId="13359">
      <pivotArea dataOnly="0" labelOnly="1" grandRow="1" outline="0" fieldPosition="0"/>
    </format>
    <format dxfId="13358">
      <pivotArea grandRow="1" outline="0" collapsedLevelsAreSubtotals="1" fieldPosition="0"/>
    </format>
    <format dxfId="13357">
      <pivotArea dataOnly="0" labelOnly="1" grandRow="1" outline="0" fieldPosition="0"/>
    </format>
    <format dxfId="13356">
      <pivotArea grandRow="1" outline="0" collapsedLevelsAreSubtotals="1" fieldPosition="0"/>
    </format>
    <format dxfId="13355">
      <pivotArea dataOnly="0" labelOnly="1" grandRow="1" outline="0" fieldPosition="0"/>
    </format>
    <format dxfId="13354">
      <pivotArea grandRow="1" outline="0" collapsedLevelsAreSubtotals="1" fieldPosition="0"/>
    </format>
    <format dxfId="13353">
      <pivotArea dataOnly="0" labelOnly="1" grandRow="1" outline="0" fieldPosition="0"/>
    </format>
    <format dxfId="13352">
      <pivotArea grandRow="1" outline="0" collapsedLevelsAreSubtotals="1" fieldPosition="0"/>
    </format>
    <format dxfId="13351">
      <pivotArea dataOnly="0" labelOnly="1" grandRow="1" outline="0" fieldPosition="0"/>
    </format>
    <format dxfId="13350">
      <pivotArea grandRow="1" outline="0" collapsedLevelsAreSubtotals="1" fieldPosition="0"/>
    </format>
    <format dxfId="13349">
      <pivotArea dataOnly="0" labelOnly="1" grandRow="1" outline="0" fieldPosition="0"/>
    </format>
    <format dxfId="13348">
      <pivotArea type="origin" dataOnly="0" labelOnly="1" outline="0" fieldPosition="0"/>
    </format>
    <format dxfId="13347">
      <pivotArea dataOnly="0" labelOnly="1" grandRow="1" outline="0" fieldPosition="0"/>
    </format>
    <format dxfId="13346">
      <pivotArea type="origin" dataOnly="0" labelOnly="1" outline="0" fieldPosition="0"/>
    </format>
    <format dxfId="13345">
      <pivotArea dataOnly="0" labelOnly="1" grandRow="1" outline="0" fieldPosition="0"/>
    </format>
    <format dxfId="13344">
      <pivotArea type="origin" dataOnly="0" labelOnly="1" outline="0" fieldPosition="0"/>
    </format>
    <format dxfId="13343">
      <pivotArea dataOnly="0" labelOnly="1" grandRow="1" outline="0" fieldPosition="0"/>
    </format>
    <format dxfId="13342">
      <pivotArea type="origin" dataOnly="0" labelOnly="1" outline="0" fieldPosition="0"/>
    </format>
    <format dxfId="13341">
      <pivotArea dataOnly="0" labelOnly="1" grandRow="1" outline="0" fieldPosition="0"/>
    </format>
    <format dxfId="13340">
      <pivotArea type="all" dataOnly="0" outline="0" fieldPosition="0"/>
    </format>
    <format dxfId="13339">
      <pivotArea outline="0" collapsedLevelsAreSubtotals="1" fieldPosition="0"/>
    </format>
    <format dxfId="13338">
      <pivotArea type="origin" dataOnly="0" labelOnly="1" outline="0" fieldPosition="0"/>
    </format>
    <format dxfId="13337">
      <pivotArea field="12" type="button" dataOnly="0" labelOnly="1" outline="0" axis="axisCol" fieldPosition="0"/>
    </format>
    <format dxfId="13336">
      <pivotArea type="topRight" dataOnly="0" labelOnly="1" outline="0" fieldPosition="0"/>
    </format>
    <format dxfId="13335">
      <pivotArea dataOnly="0" labelOnly="1" grandRow="1" outline="0" fieldPosition="0"/>
    </format>
    <format dxfId="13334">
      <pivotArea dataOnly="0" labelOnly="1" outline="0" fieldPosition="0">
        <references count="1">
          <reference field="12" count="0"/>
        </references>
      </pivotArea>
    </format>
    <format dxfId="13333">
      <pivotArea dataOnly="0" labelOnly="1" grandCol="1" outline="0" fieldPosition="0"/>
    </format>
    <format dxfId="13332">
      <pivotArea grandRow="1" outline="0" collapsedLevelsAreSubtotals="1" fieldPosition="0"/>
    </format>
    <format dxfId="13331">
      <pivotArea dataOnly="0" labelOnly="1" grandRow="1" outline="0" fieldPosition="0"/>
    </format>
    <format dxfId="13330">
      <pivotArea dataOnly="0" labelOnly="1" outline="0" fieldPosition="0">
        <references count="1">
          <reference field="12" count="3">
            <x v="0"/>
            <x v="1"/>
            <x v="3"/>
          </reference>
        </references>
      </pivotArea>
    </format>
    <format dxfId="13329">
      <pivotArea dataOnly="0" labelOnly="1" grandCol="1" outline="0" fieldPosition="0"/>
    </format>
    <format dxfId="13328">
      <pivotArea dataOnly="0" labelOnly="1" grandRow="1" outline="0" fieldPosition="0"/>
    </format>
    <format dxfId="13327">
      <pivotArea outline="0" collapsedLevelsAreSubtotals="1" fieldPosition="0"/>
    </format>
    <format dxfId="13326">
      <pivotArea dataOnly="0" labelOnly="1" grandRow="1" outline="0" fieldPosition="0"/>
    </format>
    <format dxfId="13325">
      <pivotArea dataOnly="0" labelOnly="1" outline="0" fieldPosition="0">
        <references count="1">
          <reference field="12" count="3">
            <x v="0"/>
            <x v="1"/>
            <x v="2"/>
          </reference>
        </references>
      </pivotArea>
    </format>
    <format dxfId="13324">
      <pivotArea dataOnly="0" labelOnly="1" grandCol="1" outline="0" fieldPosition="0"/>
    </format>
    <format dxfId="13323">
      <pivotArea outline="0" collapsedLevelsAreSubtotals="1" fieldPosition="0"/>
    </format>
    <format dxfId="13322">
      <pivotArea dataOnly="0" labelOnly="1" grandRow="1" outline="0" fieldPosition="0"/>
    </format>
    <format dxfId="13321">
      <pivotArea dataOnly="0" labelOnly="1" outline="0" fieldPosition="0">
        <references count="1">
          <reference field="12" count="3">
            <x v="0"/>
            <x v="1"/>
            <x v="2"/>
          </reference>
        </references>
      </pivotArea>
    </format>
    <format dxfId="13320">
      <pivotArea dataOnly="0" labelOnly="1" grandCol="1" outline="0" fieldPosition="0"/>
    </format>
    <format dxfId="13319">
      <pivotArea outline="0" collapsedLevelsAreSubtotals="1" fieldPosition="0"/>
    </format>
    <format dxfId="13318">
      <pivotArea dataOnly="0" labelOnly="1" grandRow="1" outline="0" fieldPosition="0"/>
    </format>
    <format dxfId="13317">
      <pivotArea dataOnly="0" labelOnly="1" outline="0" fieldPosition="0">
        <references count="1">
          <reference field="12" count="5">
            <x v="0"/>
            <x v="1"/>
            <x v="2"/>
            <x v="3"/>
            <x v="5"/>
          </reference>
        </references>
      </pivotArea>
    </format>
    <format dxfId="13316">
      <pivotArea dataOnly="0" labelOnly="1" grandCol="1" outline="0" fieldPosition="0"/>
    </format>
    <format dxfId="13315">
      <pivotArea outline="0" collapsedLevelsAreSubtotals="1" fieldPosition="0"/>
    </format>
    <format dxfId="13314">
      <pivotArea dataOnly="0" labelOnly="1" grandRow="1" outline="0" fieldPosition="0"/>
    </format>
    <format dxfId="13313">
      <pivotArea dataOnly="0" labelOnly="1" outline="0" fieldPosition="0">
        <references count="1">
          <reference field="12" count="5">
            <x v="0"/>
            <x v="1"/>
            <x v="2"/>
            <x v="3"/>
            <x v="5"/>
          </reference>
        </references>
      </pivotArea>
    </format>
    <format dxfId="13312">
      <pivotArea dataOnly="0" labelOnly="1" grandCol="1" outline="0" fieldPosition="0"/>
    </format>
    <format dxfId="13311">
      <pivotArea dataOnly="0" labelOnly="1" outline="0" fieldPosition="0">
        <references count="1">
          <reference field="12" count="5">
            <x v="0"/>
            <x v="1"/>
            <x v="2"/>
            <x v="3"/>
            <x v="5"/>
          </reference>
        </references>
      </pivotArea>
    </format>
    <format dxfId="13310">
      <pivotArea dataOnly="0" labelOnly="1" grandCol="1" outline="0" fieldPosition="0"/>
    </format>
    <format dxfId="13309">
      <pivotArea outline="0" collapsedLevelsAreSubtotals="1" fieldPosition="0"/>
    </format>
    <format dxfId="13308">
      <pivotArea dataOnly="0" labelOnly="1" grandRow="1" outline="0" fieldPosition="0"/>
    </format>
    <format dxfId="13307">
      <pivotArea dataOnly="0" labelOnly="1" outline="0" fieldPosition="0">
        <references count="1">
          <reference field="12" count="4">
            <x v="0"/>
            <x v="1"/>
            <x v="2"/>
            <x v="3"/>
          </reference>
        </references>
      </pivotArea>
    </format>
    <format dxfId="13306">
      <pivotArea dataOnly="0" labelOnly="1" grandCol="1" outline="0" fieldPosition="0"/>
    </format>
    <format dxfId="13305">
      <pivotArea outline="0" collapsedLevelsAreSubtotals="1" fieldPosition="0"/>
    </format>
    <format dxfId="13304">
      <pivotArea dataOnly="0" labelOnly="1" grandRow="1" outline="0" fieldPosition="0"/>
    </format>
    <format dxfId="13303">
      <pivotArea dataOnly="0" labelOnly="1" outline="0" fieldPosition="0">
        <references count="1">
          <reference field="12" count="4">
            <x v="0"/>
            <x v="1"/>
            <x v="2"/>
            <x v="3"/>
          </reference>
        </references>
      </pivotArea>
    </format>
    <format dxfId="13302">
      <pivotArea dataOnly="0" labelOnly="1" grandCol="1" outline="0" fieldPosition="0"/>
    </format>
    <format dxfId="13301">
      <pivotArea dataOnly="0" labelOnly="1" outline="0" fieldPosition="0">
        <references count="1">
          <reference field="12" count="4">
            <x v="0"/>
            <x v="1"/>
            <x v="2"/>
            <x v="3"/>
          </reference>
        </references>
      </pivotArea>
    </format>
    <format dxfId="13300">
      <pivotArea dataOnly="0" labelOnly="1" grandCol="1" outline="0" fieldPosition="0"/>
    </format>
    <format dxfId="13299">
      <pivotArea grandRow="1" outline="0" collapsedLevelsAreSubtotals="1" fieldPosition="0"/>
    </format>
    <format dxfId="13298">
      <pivotArea dataOnly="0" labelOnly="1" grandRow="1" outline="0" fieldPosition="0"/>
    </format>
    <format dxfId="13297">
      <pivotArea outline="0" collapsedLevelsAreSubtotals="1" fieldPosition="0"/>
    </format>
    <format dxfId="13296">
      <pivotArea dataOnly="0" labelOnly="1" grandRow="1" outline="0" fieldPosition="0"/>
    </format>
    <format dxfId="13295">
      <pivotArea dataOnly="0" labelOnly="1" outline="0" fieldPosition="0">
        <references count="1">
          <reference field="12" count="5">
            <x v="0"/>
            <x v="1"/>
            <x v="2"/>
            <x v="3"/>
            <x v="4"/>
          </reference>
        </references>
      </pivotArea>
    </format>
    <format dxfId="13294">
      <pivotArea dataOnly="0" labelOnly="1" grandCol="1" outline="0" fieldPosition="0"/>
    </format>
    <format dxfId="13293">
      <pivotArea outline="0" collapsedLevelsAreSubtotals="1" fieldPosition="0"/>
    </format>
    <format dxfId="13292">
      <pivotArea dataOnly="0" labelOnly="1" grandRow="1" outline="0" fieldPosition="0"/>
    </format>
    <format dxfId="13291">
      <pivotArea dataOnly="0" labelOnly="1" outline="0" fieldPosition="0">
        <references count="1">
          <reference field="12" count="5">
            <x v="0"/>
            <x v="1"/>
            <x v="2"/>
            <x v="3"/>
            <x v="4"/>
          </reference>
        </references>
      </pivotArea>
    </format>
    <format dxfId="13290">
      <pivotArea dataOnly="0" labelOnly="1" grandCol="1" outline="0" fieldPosition="0"/>
    </format>
    <format dxfId="13289">
      <pivotArea type="all" dataOnly="0" outline="0" fieldPosition="0"/>
    </format>
    <format dxfId="13288">
      <pivotArea outline="0" collapsedLevelsAreSubtotals="1" fieldPosition="0"/>
    </format>
    <format dxfId="13287">
      <pivotArea type="origin" dataOnly="0" labelOnly="1" outline="0" fieldPosition="0"/>
    </format>
    <format dxfId="13286">
      <pivotArea field="12" type="button" dataOnly="0" labelOnly="1" outline="0" axis="axisCol" fieldPosition="0"/>
    </format>
    <format dxfId="13285">
      <pivotArea type="topRight" dataOnly="0" labelOnly="1" outline="0" fieldPosition="0"/>
    </format>
    <format dxfId="13284">
      <pivotArea dataOnly="0" labelOnly="1" grandRow="1" outline="0" fieldPosition="0"/>
    </format>
    <format dxfId="13283">
      <pivotArea dataOnly="0" labelOnly="1" outline="0" fieldPosition="0">
        <references count="1">
          <reference field="12" count="5">
            <x v="0"/>
            <x v="1"/>
            <x v="2"/>
            <x v="3"/>
            <x v="4"/>
          </reference>
        </references>
      </pivotArea>
    </format>
    <format dxfId="13282">
      <pivotArea dataOnly="0" labelOnly="1" grandCol="1" outline="0" fieldPosition="0"/>
    </format>
    <format dxfId="13281">
      <pivotArea type="all" dataOnly="0" outline="0" fieldPosition="0"/>
    </format>
    <format dxfId="13280">
      <pivotArea outline="0" collapsedLevelsAreSubtotals="1" fieldPosition="0"/>
    </format>
    <format dxfId="13279">
      <pivotArea type="origin" dataOnly="0" labelOnly="1" outline="0" fieldPosition="0"/>
    </format>
    <format dxfId="13278">
      <pivotArea field="12" type="button" dataOnly="0" labelOnly="1" outline="0" axis="axisCol" fieldPosition="0"/>
    </format>
    <format dxfId="13277">
      <pivotArea type="topRight" dataOnly="0" labelOnly="1" outline="0" fieldPosition="0"/>
    </format>
    <format dxfId="13276">
      <pivotArea dataOnly="0" labelOnly="1" grandRow="1" outline="0" fieldPosition="0"/>
    </format>
    <format dxfId="13275">
      <pivotArea dataOnly="0" labelOnly="1" outline="0" fieldPosition="0">
        <references count="1">
          <reference field="12" count="5">
            <x v="0"/>
            <x v="1"/>
            <x v="2"/>
            <x v="3"/>
            <x v="4"/>
          </reference>
        </references>
      </pivotArea>
    </format>
    <format dxfId="13274">
      <pivotArea dataOnly="0" labelOnly="1" grandCol="1" outline="0" fieldPosition="0"/>
    </format>
    <format dxfId="13273">
      <pivotArea type="all" dataOnly="0" outline="0" fieldPosition="0"/>
    </format>
    <format dxfId="13272">
      <pivotArea outline="0" collapsedLevelsAreSubtotals="1" fieldPosition="0"/>
    </format>
    <format dxfId="13271">
      <pivotArea type="origin" dataOnly="0" labelOnly="1" outline="0" fieldPosition="0"/>
    </format>
    <format dxfId="13270">
      <pivotArea field="12" type="button" dataOnly="0" labelOnly="1" outline="0" axis="axisCol" fieldPosition="0"/>
    </format>
    <format dxfId="13269">
      <pivotArea type="topRight" dataOnly="0" labelOnly="1" outline="0" fieldPosition="0"/>
    </format>
    <format dxfId="13268">
      <pivotArea dataOnly="0" labelOnly="1" grandRow="1" outline="0" fieldPosition="0"/>
    </format>
    <format dxfId="13267">
      <pivotArea dataOnly="0" labelOnly="1" outline="0" fieldPosition="0">
        <references count="1">
          <reference field="12" count="5">
            <x v="0"/>
            <x v="1"/>
            <x v="2"/>
            <x v="3"/>
            <x v="4"/>
          </reference>
        </references>
      </pivotArea>
    </format>
    <format dxfId="13266">
      <pivotArea dataOnly="0" labelOnly="1" grandCol="1" outline="0" fieldPosition="0"/>
    </format>
    <format dxfId="13265">
      <pivotArea dataOnly="0" labelOnly="1" outline="0" fieldPosition="0">
        <references count="1">
          <reference field="12" count="5">
            <x v="0"/>
            <x v="1"/>
            <x v="2"/>
            <x v="3"/>
            <x v="4"/>
          </reference>
        </references>
      </pivotArea>
    </format>
    <format dxfId="13264">
      <pivotArea dataOnly="0" labelOnly="1" grandCol="1" outline="0" fieldPosition="0"/>
    </format>
    <format dxfId="13263">
      <pivotArea grandRow="1" outline="0" collapsedLevelsAreSubtotals="1" fieldPosition="0"/>
    </format>
    <format dxfId="13262">
      <pivotArea dataOnly="0" labelOnly="1" grandRow="1" outline="0" fieldPosition="0"/>
    </format>
    <format dxfId="13261">
      <pivotArea dataOnly="0" grandCol="1" outline="0" fieldPosition="0"/>
    </format>
    <format dxfId="13260">
      <pivotArea dataOnly="0" labelOnly="1" outline="0" fieldPosition="0">
        <references count="1">
          <reference field="12" count="5">
            <x v="0"/>
            <x v="1"/>
            <x v="2"/>
            <x v="4"/>
            <x v="5"/>
          </reference>
        </references>
      </pivotArea>
    </format>
    <format dxfId="13259">
      <pivotArea dataOnly="0" labelOnly="1" grandCol="1" outline="0" fieldPosition="0"/>
    </format>
    <format dxfId="13258">
      <pivotArea outline="0" collapsedLevelsAreSubtotals="1" fieldPosition="0"/>
    </format>
    <format dxfId="13257">
      <pivotArea dataOnly="0" labelOnly="1" grandRow="1" outline="0" fieldPosition="0"/>
    </format>
    <format dxfId="13256">
      <pivotArea dataOnly="0" labelOnly="1" outline="0" fieldPosition="0">
        <references count="1">
          <reference field="12" count="4">
            <x v="0"/>
            <x v="1"/>
            <x v="2"/>
            <x v="4"/>
          </reference>
        </references>
      </pivotArea>
    </format>
    <format dxfId="13255">
      <pivotArea dataOnly="0" labelOnly="1" grandCol="1" outline="0" fieldPosition="0"/>
    </format>
    <format dxfId="13254">
      <pivotArea outline="0" collapsedLevelsAreSubtotals="1" fieldPosition="0"/>
    </format>
    <format dxfId="13253">
      <pivotArea dataOnly="0" labelOnly="1" grandRow="1" outline="0" fieldPosition="0"/>
    </format>
    <format dxfId="13252">
      <pivotArea dataOnly="0" labelOnly="1" outline="0" fieldPosition="0">
        <references count="1">
          <reference field="12" count="4">
            <x v="0"/>
            <x v="1"/>
            <x v="2"/>
            <x v="3"/>
          </reference>
        </references>
      </pivotArea>
    </format>
    <format dxfId="13251">
      <pivotArea dataOnly="0" labelOnly="1" grandCol="1" outline="0" fieldPosition="0"/>
    </format>
    <format dxfId="13250">
      <pivotArea grandRow="1" outline="0" collapsedLevelsAreSubtotals="1" fieldPosition="0"/>
    </format>
    <format dxfId="13249">
      <pivotArea dataOnly="0" labelOnly="1" grandRow="1" outline="0" fieldPosition="0"/>
    </format>
    <format dxfId="13248">
      <pivotArea type="origin" dataOnly="0" labelOnly="1" outline="0" fieldPosition="0"/>
    </format>
    <format dxfId="13247">
      <pivotArea field="12" type="button" dataOnly="0" labelOnly="1" outline="0" axis="axisCol" fieldPosition="0"/>
    </format>
    <format dxfId="13246">
      <pivotArea type="topRight" dataOnly="0" labelOnly="1" outline="0" fieldPosition="0"/>
    </format>
    <format dxfId="13245">
      <pivotArea dataOnly="0" labelOnly="1" outline="0" fieldPosition="0">
        <references count="1">
          <reference field="12" count="4">
            <x v="0"/>
            <x v="1"/>
            <x v="2"/>
            <x v="3"/>
          </reference>
        </references>
      </pivotArea>
    </format>
    <format dxfId="13244">
      <pivotArea dataOnly="0" labelOnly="1" grandCol="1" outline="0" fieldPosition="0"/>
    </format>
    <format dxfId="13243">
      <pivotArea dataOnly="0" grandCol="1" outline="0" axis="axisCol" fieldPosition="0"/>
    </format>
    <format dxfId="13242">
      <pivotArea dataOnly="0" labelOnly="1" grandRow="1" outline="0" fieldPosition="0"/>
    </format>
    <format dxfId="13241">
      <pivotArea type="all" dataOnly="0" outline="0" fieldPosition="0"/>
    </format>
    <format dxfId="13240">
      <pivotArea outline="0" collapsedLevelsAreSubtotals="1" fieldPosition="0"/>
    </format>
    <format dxfId="13239">
      <pivotArea type="origin" dataOnly="0" labelOnly="1" outline="0" fieldPosition="0"/>
    </format>
    <format dxfId="13238">
      <pivotArea field="12" type="button" dataOnly="0" labelOnly="1" outline="0" axis="axisCol" fieldPosition="0"/>
    </format>
    <format dxfId="13237">
      <pivotArea type="topRight" dataOnly="0" labelOnly="1" outline="0" fieldPosition="0"/>
    </format>
    <format dxfId="13236">
      <pivotArea dataOnly="0" labelOnly="1" grandRow="1" outline="0" fieldPosition="0"/>
    </format>
    <format dxfId="13235">
      <pivotArea dataOnly="0" labelOnly="1" outline="0" fieldPosition="0">
        <references count="1">
          <reference field="12" count="4">
            <x v="0"/>
            <x v="1"/>
            <x v="2"/>
            <x v="3"/>
          </reference>
        </references>
      </pivotArea>
    </format>
    <format dxfId="13234">
      <pivotArea dataOnly="0" labelOnly="1" grandCol="1" outline="0" fieldPosition="0"/>
    </format>
    <format dxfId="13233">
      <pivotArea outline="0" collapsedLevelsAreSubtotals="1" fieldPosition="0"/>
    </format>
    <format dxfId="13232">
      <pivotArea dataOnly="0" labelOnly="1" grandRow="1" outline="0" fieldPosition="0"/>
    </format>
    <format dxfId="13231">
      <pivotArea dataOnly="0" labelOnly="1" outline="0" fieldPosition="0">
        <references count="1">
          <reference field="12" count="3">
            <x v="0"/>
            <x v="1"/>
            <x v="2"/>
          </reference>
        </references>
      </pivotArea>
    </format>
    <format dxfId="13230">
      <pivotArea dataOnly="0" labelOnly="1" grandCol="1" outline="0" fieldPosition="0"/>
    </format>
    <format dxfId="13229">
      <pivotArea outline="0" collapsedLevelsAreSubtotals="1" fieldPosition="0"/>
    </format>
    <format dxfId="13228">
      <pivotArea field="12" type="button" dataOnly="0" labelOnly="1" outline="0" axis="axisCol" fieldPosition="0"/>
    </format>
    <format dxfId="13227">
      <pivotArea type="topRight" dataOnly="0" labelOnly="1" outline="0" fieldPosition="0"/>
    </format>
    <format dxfId="13226">
      <pivotArea dataOnly="0" labelOnly="1" outline="0" fieldPosition="0">
        <references count="1">
          <reference field="12" count="2">
            <x v="0"/>
            <x v="1"/>
          </reference>
        </references>
      </pivotArea>
    </format>
    <format dxfId="13225">
      <pivotArea dataOnly="0" labelOnly="1" grandCol="1" outline="0" fieldPosition="0"/>
    </format>
    <format dxfId="13224">
      <pivotArea grandRow="1" outline="0" collapsedLevelsAreSubtotals="1" fieldPosition="0"/>
    </format>
    <format dxfId="13223">
      <pivotArea dataOnly="0" labelOnly="1" grandRow="1" outline="0" fieldPosition="0"/>
    </format>
    <format dxfId="13222">
      <pivotArea outline="0" collapsedLevelsAreSubtotals="1" fieldPosition="0"/>
    </format>
    <format dxfId="13221">
      <pivotArea dataOnly="0" labelOnly="1" grandRow="1" outline="0" fieldPosition="0"/>
    </format>
    <format dxfId="13220">
      <pivotArea dataOnly="0" labelOnly="1" outline="0" fieldPosition="0">
        <references count="1">
          <reference field="12" count="4">
            <x v="0"/>
            <x v="1"/>
            <x v="4"/>
            <x v="5"/>
          </reference>
        </references>
      </pivotArea>
    </format>
    <format dxfId="13219">
      <pivotArea dataOnly="0" labelOnly="1" grandCol="1" outline="0" fieldPosition="0"/>
    </format>
    <format dxfId="13218">
      <pivotArea outline="0" collapsedLevelsAreSubtotals="1" fieldPosition="0"/>
    </format>
    <format dxfId="13217">
      <pivotArea dataOnly="0" labelOnly="1" grandRow="1" outline="0" fieldPosition="0"/>
    </format>
    <format dxfId="13216">
      <pivotArea dataOnly="0" labelOnly="1" outline="0" fieldPosition="0">
        <references count="1">
          <reference field="12" count="4">
            <x v="0"/>
            <x v="1"/>
            <x v="4"/>
            <x v="5"/>
          </reference>
        </references>
      </pivotArea>
    </format>
    <format dxfId="13215">
      <pivotArea dataOnly="0" labelOnly="1" grandCol="1" outline="0" fieldPosition="0"/>
    </format>
    <format dxfId="13214">
      <pivotArea dataOnly="0" labelOnly="1" outline="0" fieldPosition="0">
        <references count="1">
          <reference field="12" count="4">
            <x v="0"/>
            <x v="1"/>
            <x v="4"/>
            <x v="5"/>
          </reference>
        </references>
      </pivotArea>
    </format>
    <format dxfId="13213">
      <pivotArea dataOnly="0" labelOnly="1" grandCol="1" outline="0" fieldPosition="0"/>
    </format>
    <format dxfId="13212">
      <pivotArea outline="0" collapsedLevelsAreSubtotals="1" fieldPosition="0"/>
    </format>
    <format dxfId="13211">
      <pivotArea dataOnly="0" labelOnly="1" grandRow="1" outline="0" fieldPosition="0"/>
    </format>
    <format dxfId="13210">
      <pivotArea dataOnly="0" labelOnly="1" outline="0" fieldPosition="0">
        <references count="1">
          <reference field="12" count="4">
            <x v="0"/>
            <x v="1"/>
            <x v="3"/>
            <x v="4"/>
          </reference>
        </references>
      </pivotArea>
    </format>
    <format dxfId="13209">
      <pivotArea dataOnly="0" labelOnly="1" grandCol="1" outline="0" fieldPosition="0"/>
    </format>
    <format dxfId="13208">
      <pivotArea outline="0" collapsedLevelsAreSubtotals="1" fieldPosition="0"/>
    </format>
    <format dxfId="13207">
      <pivotArea dataOnly="0" labelOnly="1" grandRow="1" outline="0" fieldPosition="0"/>
    </format>
    <format dxfId="13206">
      <pivotArea dataOnly="0" labelOnly="1" outline="0" fieldPosition="0">
        <references count="1">
          <reference field="12" count="4">
            <x v="0"/>
            <x v="1"/>
            <x v="3"/>
            <x v="4"/>
          </reference>
        </references>
      </pivotArea>
    </format>
    <format dxfId="13205">
      <pivotArea dataOnly="0" labelOnly="1" grandCol="1" outline="0" fieldPosition="0"/>
    </format>
    <format dxfId="13204">
      <pivotArea dataOnly="0" labelOnly="1" outline="0" fieldPosition="0">
        <references count="1">
          <reference field="12" count="4">
            <x v="0"/>
            <x v="1"/>
            <x v="3"/>
            <x v="4"/>
          </reference>
        </references>
      </pivotArea>
    </format>
    <format dxfId="13203">
      <pivotArea dataOnly="0" labelOnly="1" grandCol="1" outline="0" fieldPosition="0"/>
    </format>
    <format dxfId="13202">
      <pivotArea grandRow="1" outline="0" collapsedLevelsAreSubtotals="1" fieldPosition="0"/>
    </format>
    <format dxfId="13201">
      <pivotArea dataOnly="0" labelOnly="1" grandRow="1" outline="0" fieldPosition="0"/>
    </format>
    <format dxfId="13200">
      <pivotArea outline="0" collapsedLevelsAreSubtotals="1" fieldPosition="0"/>
    </format>
    <format dxfId="13199">
      <pivotArea dataOnly="0" labelOnly="1" grandRow="1" outline="0" fieldPosition="0"/>
    </format>
    <format dxfId="13198">
      <pivotArea dataOnly="0" labelOnly="1" outline="0" fieldPosition="0">
        <references count="1">
          <reference field="12" count="3">
            <x v="0"/>
            <x v="1"/>
            <x v="2"/>
          </reference>
        </references>
      </pivotArea>
    </format>
    <format dxfId="13197">
      <pivotArea dataOnly="0" labelOnly="1" grandCol="1" outline="0" fieldPosition="0"/>
    </format>
    <format dxfId="13196">
      <pivotArea outline="0" collapsedLevelsAreSubtotals="1" fieldPosition="0"/>
    </format>
    <format dxfId="13195">
      <pivotArea dataOnly="0" labelOnly="1" grandRow="1" outline="0" fieldPosition="0"/>
    </format>
    <format dxfId="13194">
      <pivotArea dataOnly="0" labelOnly="1" outline="0" fieldPosition="0">
        <references count="1">
          <reference field="12" count="3">
            <x v="0"/>
            <x v="1"/>
            <x v="2"/>
          </reference>
        </references>
      </pivotArea>
    </format>
    <format dxfId="13193">
      <pivotArea dataOnly="0" labelOnly="1" grandCol="1" outline="0" fieldPosition="0"/>
    </format>
    <format dxfId="13192">
      <pivotArea dataOnly="0" labelOnly="1" outline="0" fieldPosition="0">
        <references count="1">
          <reference field="12" count="3">
            <x v="0"/>
            <x v="1"/>
            <x v="2"/>
          </reference>
        </references>
      </pivotArea>
    </format>
    <format dxfId="13191">
      <pivotArea dataOnly="0" labelOnly="1" grandCol="1" outline="0" fieldPosition="0"/>
    </format>
    <format dxfId="13190">
      <pivotArea outline="0" collapsedLevelsAreSubtotals="1" fieldPosition="0"/>
    </format>
    <format dxfId="13189">
      <pivotArea dataOnly="0" labelOnly="1" grandRow="1" outline="0" fieldPosition="0"/>
    </format>
    <format dxfId="13188">
      <pivotArea dataOnly="0" labelOnly="1" outline="0" fieldPosition="0">
        <references count="1">
          <reference field="12" count="3">
            <x v="0"/>
            <x v="1"/>
            <x v="2"/>
          </reference>
        </references>
      </pivotArea>
    </format>
    <format dxfId="13187">
      <pivotArea dataOnly="0" labelOnly="1" grandCol="1" outline="0" fieldPosition="0"/>
    </format>
    <format dxfId="13186">
      <pivotArea outline="0" collapsedLevelsAreSubtotals="1" fieldPosition="0"/>
    </format>
    <format dxfId="13185">
      <pivotArea dataOnly="0" labelOnly="1" grandRow="1" outline="0" fieldPosition="0"/>
    </format>
    <format dxfId="13184">
      <pivotArea dataOnly="0" labelOnly="1" outline="0" fieldPosition="0">
        <references count="1">
          <reference field="12" count="3">
            <x v="0"/>
            <x v="1"/>
            <x v="2"/>
          </reference>
        </references>
      </pivotArea>
    </format>
    <format dxfId="13183">
      <pivotArea dataOnly="0" labelOnly="1" grandCol="1" outline="0" fieldPosition="0"/>
    </format>
    <format dxfId="13182">
      <pivotArea dataOnly="0" labelOnly="1" outline="0" fieldPosition="0">
        <references count="1">
          <reference field="12" count="3">
            <x v="0"/>
            <x v="1"/>
            <x v="2"/>
          </reference>
        </references>
      </pivotArea>
    </format>
    <format dxfId="13181">
      <pivotArea dataOnly="0" labelOnly="1" grandCol="1" outline="0" fieldPosition="0"/>
    </format>
    <format dxfId="13180">
      <pivotArea grandRow="1" outline="0" collapsedLevelsAreSubtotals="1" fieldPosition="0"/>
    </format>
    <format dxfId="13179">
      <pivotArea dataOnly="0" labelOnly="1" grandRow="1" outline="0" fieldPosition="0"/>
    </format>
    <format dxfId="13178">
      <pivotArea outline="0" collapsedLevelsAreSubtotals="1" fieldPosition="0"/>
    </format>
    <format dxfId="13177">
      <pivotArea dataOnly="0" labelOnly="1" grandRow="1" outline="0" fieldPosition="0"/>
    </format>
    <format dxfId="13176">
      <pivotArea dataOnly="0" labelOnly="1" outline="0" fieldPosition="0">
        <references count="1">
          <reference field="12" count="3">
            <x v="0"/>
            <x v="1"/>
            <x v="3"/>
          </reference>
        </references>
      </pivotArea>
    </format>
    <format dxfId="13175">
      <pivotArea dataOnly="0" labelOnly="1" grandCol="1" outline="0" fieldPosition="0"/>
    </format>
    <format dxfId="13174">
      <pivotArea outline="0" collapsedLevelsAreSubtotals="1" fieldPosition="0"/>
    </format>
    <format dxfId="13173">
      <pivotArea dataOnly="0" labelOnly="1" grandRow="1" outline="0" fieldPosition="0"/>
    </format>
    <format dxfId="13172">
      <pivotArea dataOnly="0" labelOnly="1" outline="0" fieldPosition="0">
        <references count="1">
          <reference field="12" count="3">
            <x v="0"/>
            <x v="1"/>
            <x v="3"/>
          </reference>
        </references>
      </pivotArea>
    </format>
    <format dxfId="13171">
      <pivotArea dataOnly="0" labelOnly="1" grandCol="1" outline="0" fieldPosition="0"/>
    </format>
    <format dxfId="13170">
      <pivotArea dataOnly="0" labelOnly="1" outline="0" fieldPosition="0">
        <references count="1">
          <reference field="12" count="3">
            <x v="0"/>
            <x v="1"/>
            <x v="3"/>
          </reference>
        </references>
      </pivotArea>
    </format>
    <format dxfId="13169">
      <pivotArea dataOnly="0" labelOnly="1" grandCol="1" outline="0" fieldPosition="0"/>
    </format>
    <format dxfId="13168">
      <pivotArea grandRow="1" outline="0" collapsedLevelsAreSubtotals="1" fieldPosition="0"/>
    </format>
    <format dxfId="13167">
      <pivotArea dataOnly="0" labelOnly="1" grandRow="1" outline="0" fieldPosition="0"/>
    </format>
    <format dxfId="13166">
      <pivotArea grandCol="1" outline="0" collapsedLevelsAreSubtotals="1" fieldPosition="0"/>
    </format>
    <format dxfId="13165">
      <pivotArea dataOnly="0" labelOnly="1" grandCol="1" outline="0" fieldPosition="0"/>
    </format>
    <format dxfId="13164">
      <pivotArea outline="0" collapsedLevelsAreSubtotals="1" fieldPosition="0"/>
    </format>
    <format dxfId="13163">
      <pivotArea dataOnly="0" labelOnly="1" grandRow="1" outline="0" fieldPosition="0"/>
    </format>
    <format dxfId="13162">
      <pivotArea dataOnly="0" labelOnly="1" outline="0" fieldPosition="0">
        <references count="1">
          <reference field="12" count="3">
            <x v="0"/>
            <x v="2"/>
            <x v="4"/>
          </reference>
        </references>
      </pivotArea>
    </format>
    <format dxfId="13161">
      <pivotArea dataOnly="0" labelOnly="1" grandCol="1" outline="0" fieldPosition="0"/>
    </format>
    <format dxfId="13160">
      <pivotArea outline="0" collapsedLevelsAreSubtotals="1" fieldPosition="0"/>
    </format>
    <format dxfId="13159">
      <pivotArea dataOnly="0" labelOnly="1" grandRow="1" outline="0" fieldPosition="0"/>
    </format>
    <format dxfId="13158">
      <pivotArea dataOnly="0" labelOnly="1" outline="0" fieldPosition="0">
        <references count="1">
          <reference field="12" count="3">
            <x v="0"/>
            <x v="2"/>
            <x v="4"/>
          </reference>
        </references>
      </pivotArea>
    </format>
    <format dxfId="13157">
      <pivotArea dataOnly="0" labelOnly="1" grandCol="1" outline="0" fieldPosition="0"/>
    </format>
    <format dxfId="13156">
      <pivotArea outline="0" collapsedLevelsAreSubtotals="1" fieldPosition="0"/>
    </format>
    <format dxfId="13155">
      <pivotArea dataOnly="0" labelOnly="1" grandRow="1" outline="0" fieldPosition="0"/>
    </format>
    <format dxfId="13154">
      <pivotArea dataOnly="0" labelOnly="1" outline="0" fieldPosition="0">
        <references count="1">
          <reference field="12" count="4">
            <x v="0"/>
            <x v="1"/>
            <x v="3"/>
            <x v="5"/>
          </reference>
        </references>
      </pivotArea>
    </format>
    <format dxfId="13153">
      <pivotArea dataOnly="0" labelOnly="1" grandCol="1" outline="0" fieldPosition="0"/>
    </format>
    <format dxfId="13152">
      <pivotArea outline="0" collapsedLevelsAreSubtotals="1" fieldPosition="0"/>
    </format>
    <format dxfId="13151">
      <pivotArea dataOnly="0" labelOnly="1" grandRow="1" outline="0" fieldPosition="0"/>
    </format>
    <format dxfId="13150">
      <pivotArea dataOnly="0" labelOnly="1" outline="0" fieldPosition="0">
        <references count="1">
          <reference field="12" count="4">
            <x v="0"/>
            <x v="1"/>
            <x v="3"/>
            <x v="5"/>
          </reference>
        </references>
      </pivotArea>
    </format>
    <format dxfId="13149">
      <pivotArea dataOnly="0" labelOnly="1" grandCol="1" outline="0" fieldPosition="0"/>
    </format>
    <format dxfId="13148">
      <pivotArea outline="0" collapsedLevelsAreSubtotals="1" fieldPosition="0"/>
    </format>
    <format dxfId="13147">
      <pivotArea dataOnly="0" labelOnly="1" grandRow="1" outline="0" fieldPosition="0"/>
    </format>
    <format dxfId="13146">
      <pivotArea dataOnly="0" labelOnly="1" outline="0" fieldPosition="0">
        <references count="1">
          <reference field="12" count="3">
            <x v="0"/>
            <x v="1"/>
            <x v="4"/>
          </reference>
        </references>
      </pivotArea>
    </format>
    <format dxfId="13145">
      <pivotArea dataOnly="0" labelOnly="1" grandCol="1" outline="0" fieldPosition="0"/>
    </format>
    <format dxfId="13144">
      <pivotArea outline="0" collapsedLevelsAreSubtotals="1" fieldPosition="0"/>
    </format>
    <format dxfId="13143">
      <pivotArea dataOnly="0" labelOnly="1" grandRow="1" outline="0" fieldPosition="0"/>
    </format>
    <format dxfId="13142">
      <pivotArea dataOnly="0" labelOnly="1" outline="0" fieldPosition="0">
        <references count="1">
          <reference field="12" count="3">
            <x v="0"/>
            <x v="1"/>
            <x v="4"/>
          </reference>
        </references>
      </pivotArea>
    </format>
    <format dxfId="13141">
      <pivotArea dataOnly="0" labelOnly="1" grandCol="1" outline="0" fieldPosition="0"/>
    </format>
    <format dxfId="13140">
      <pivotArea grandRow="1" outline="0" collapsedLevelsAreSubtotals="1" fieldPosition="0"/>
    </format>
    <format dxfId="13139">
      <pivotArea dataOnly="0" labelOnly="1" grandRow="1" outline="0" fieldPosition="0"/>
    </format>
    <format dxfId="13138">
      <pivotArea dataOnly="0" labelOnly="1" outline="0" fieldPosition="0">
        <references count="1">
          <reference field="12" count="3">
            <x v="0"/>
            <x v="1"/>
            <x v="4"/>
          </reference>
        </references>
      </pivotArea>
    </format>
    <format dxfId="13137">
      <pivotArea dataOnly="0" labelOnly="1" grandCol="1" outline="0" fieldPosition="0"/>
    </format>
    <format dxfId="13136">
      <pivotArea grandCol="1" outline="0" collapsedLevelsAreSubtotals="1" fieldPosition="0"/>
    </format>
    <format dxfId="13135">
      <pivotArea dataOnly="0" labelOnly="1" grandCol="1" outline="0" fieldPosition="0"/>
    </format>
    <format dxfId="13134">
      <pivotArea outline="0" collapsedLevelsAreSubtotals="1" fieldPosition="0"/>
    </format>
    <format dxfId="13133">
      <pivotArea dataOnly="0" labelOnly="1" grandRow="1" outline="0" fieldPosition="0"/>
    </format>
    <format dxfId="13132">
      <pivotArea dataOnly="0" labelOnly="1" outline="0" fieldPosition="0">
        <references count="1">
          <reference field="12" count="5">
            <x v="0"/>
            <x v="1"/>
            <x v="2"/>
            <x v="3"/>
            <x v="5"/>
          </reference>
        </references>
      </pivotArea>
    </format>
    <format dxfId="13131">
      <pivotArea dataOnly="0" labelOnly="1" grandCol="1" outline="0" fieldPosition="0"/>
    </format>
    <format dxfId="13130">
      <pivotArea outline="0" collapsedLevelsAreSubtotals="1" fieldPosition="0"/>
    </format>
    <format dxfId="13129">
      <pivotArea dataOnly="0" labelOnly="1" grandRow="1" outline="0" fieldPosition="0"/>
    </format>
    <format dxfId="13128">
      <pivotArea dataOnly="0" labelOnly="1" outline="0" fieldPosition="0">
        <references count="1">
          <reference field="12" count="5">
            <x v="0"/>
            <x v="1"/>
            <x v="2"/>
            <x v="3"/>
            <x v="5"/>
          </reference>
        </references>
      </pivotArea>
    </format>
    <format dxfId="13127">
      <pivotArea dataOnly="0" labelOnly="1" grandCol="1" outline="0" fieldPosition="0"/>
    </format>
    <format dxfId="13126">
      <pivotArea outline="0" collapsedLevelsAreSubtotals="1" fieldPosition="0"/>
    </format>
    <format dxfId="13125">
      <pivotArea dataOnly="0" labelOnly="1" grandRow="1" outline="0" fieldPosition="0"/>
    </format>
    <format dxfId="13124">
      <pivotArea dataOnly="0" labelOnly="1" outline="0" fieldPosition="0">
        <references count="1">
          <reference field="12" count="3">
            <x v="0"/>
            <x v="1"/>
            <x v="2"/>
          </reference>
        </references>
      </pivotArea>
    </format>
    <format dxfId="13123">
      <pivotArea dataOnly="0" labelOnly="1" grandCol="1" outline="0" fieldPosition="0"/>
    </format>
    <format dxfId="13122">
      <pivotArea outline="0" collapsedLevelsAreSubtotals="1" fieldPosition="0"/>
    </format>
    <format dxfId="13121">
      <pivotArea dataOnly="0" labelOnly="1" grandRow="1" outline="0" fieldPosition="0"/>
    </format>
    <format dxfId="13120">
      <pivotArea dataOnly="0" labelOnly="1" outline="0" fieldPosition="0">
        <references count="1">
          <reference field="12" count="3">
            <x v="0"/>
            <x v="1"/>
            <x v="2"/>
          </reference>
        </references>
      </pivotArea>
    </format>
    <format dxfId="13119">
      <pivotArea dataOnly="0" labelOnly="1" grandCol="1" outline="0" fieldPosition="0"/>
    </format>
    <format dxfId="13118">
      <pivotArea dataOnly="0" labelOnly="1" outline="0" fieldPosition="0">
        <references count="1">
          <reference field="12" count="3">
            <x v="0"/>
            <x v="1"/>
            <x v="2"/>
          </reference>
        </references>
      </pivotArea>
    </format>
    <format dxfId="13117">
      <pivotArea dataOnly="0" labelOnly="1" grandCol="1" outline="0" fieldPosition="0"/>
    </format>
    <format dxfId="13116">
      <pivotArea grandRow="1" outline="0" collapsedLevelsAreSubtotals="1" fieldPosition="0"/>
    </format>
    <format dxfId="13115">
      <pivotArea dataOnly="0" labelOnly="1" grandRow="1" outline="0" fieldPosition="0"/>
    </format>
    <format dxfId="13114">
      <pivotArea outline="0" collapsedLevelsAreSubtotals="1" fieldPosition="0"/>
    </format>
    <format dxfId="13113">
      <pivotArea dataOnly="0" labelOnly="1" grandRow="1" outline="0" fieldPosition="0"/>
    </format>
    <format dxfId="13112">
      <pivotArea dataOnly="0" labelOnly="1" outline="0" fieldPosition="0">
        <references count="1">
          <reference field="12" count="3">
            <x v="0"/>
            <x v="1"/>
            <x v="3"/>
          </reference>
        </references>
      </pivotArea>
    </format>
    <format dxfId="13111">
      <pivotArea dataOnly="0" labelOnly="1" grandCol="1" outline="0" fieldPosition="0"/>
    </format>
    <format dxfId="13110">
      <pivotArea outline="0" collapsedLevelsAreSubtotals="1" fieldPosition="0"/>
    </format>
    <format dxfId="13109">
      <pivotArea dataOnly="0" labelOnly="1" grandRow="1" outline="0" fieldPosition="0"/>
    </format>
    <format dxfId="13108">
      <pivotArea dataOnly="0" labelOnly="1" outline="0" fieldPosition="0">
        <references count="1">
          <reference field="12" count="3">
            <x v="0"/>
            <x v="1"/>
            <x v="3"/>
          </reference>
        </references>
      </pivotArea>
    </format>
    <format dxfId="13107">
      <pivotArea dataOnly="0" labelOnly="1" grandCol="1" outline="0" fieldPosition="0"/>
    </format>
    <format dxfId="13106">
      <pivotArea dataOnly="0" labelOnly="1" outline="0" fieldPosition="0">
        <references count="1">
          <reference field="12" count="3">
            <x v="0"/>
            <x v="1"/>
            <x v="3"/>
          </reference>
        </references>
      </pivotArea>
    </format>
    <format dxfId="13105">
      <pivotArea dataOnly="0" labelOnly="1" grandCol="1" outline="0" fieldPosition="0"/>
    </format>
    <format dxfId="13104">
      <pivotArea grandRow="1" outline="0" collapsedLevelsAreSubtotals="1" fieldPosition="0"/>
    </format>
    <format dxfId="13103">
      <pivotArea dataOnly="0" labelOnly="1" grandRow="1" outline="0" fieldPosition="0"/>
    </format>
    <format dxfId="13102">
      <pivotArea outline="0" collapsedLevelsAreSubtotals="1" fieldPosition="0"/>
    </format>
    <format dxfId="13101">
      <pivotArea dataOnly="0" labelOnly="1" grandRow="1" outline="0" fieldPosition="0"/>
    </format>
    <format dxfId="13100">
      <pivotArea dataOnly="0" labelOnly="1" outline="0" fieldPosition="0">
        <references count="1">
          <reference field="12" count="3">
            <x v="0"/>
            <x v="2"/>
            <x v="5"/>
          </reference>
        </references>
      </pivotArea>
    </format>
    <format dxfId="13099">
      <pivotArea dataOnly="0" labelOnly="1" grandCol="1" outline="0" fieldPosition="0"/>
    </format>
    <format dxfId="13098">
      <pivotArea outline="0" collapsedLevelsAreSubtotals="1" fieldPosition="0"/>
    </format>
    <format dxfId="13097">
      <pivotArea dataOnly="0" labelOnly="1" grandRow="1" outline="0" fieldPosition="0"/>
    </format>
    <format dxfId="13096">
      <pivotArea dataOnly="0" labelOnly="1" outline="0" fieldPosition="0">
        <references count="1">
          <reference field="12" count="3">
            <x v="0"/>
            <x v="2"/>
            <x v="5"/>
          </reference>
        </references>
      </pivotArea>
    </format>
    <format dxfId="13095">
      <pivotArea dataOnly="0" labelOnly="1" grandCol="1" outline="0" fieldPosition="0"/>
    </format>
    <format dxfId="13094">
      <pivotArea dataOnly="0" labelOnly="1" outline="0" fieldPosition="0">
        <references count="1">
          <reference field="12" count="3">
            <x v="0"/>
            <x v="1"/>
            <x v="2"/>
          </reference>
        </references>
      </pivotArea>
    </format>
    <format dxfId="13093">
      <pivotArea dataOnly="0" labelOnly="1" grandCol="1" outline="0" fieldPosition="0"/>
    </format>
    <format dxfId="13092">
      <pivotArea dataOnly="0" labelOnly="1" outline="0" fieldPosition="0">
        <references count="1">
          <reference field="12" count="3">
            <x v="0"/>
            <x v="1"/>
            <x v="2"/>
          </reference>
        </references>
      </pivotArea>
    </format>
    <format dxfId="13091">
      <pivotArea dataOnly="0" labelOnly="1" grandCol="1" outline="0" fieldPosition="0"/>
    </format>
    <format dxfId="13090">
      <pivotArea dataOnly="0" labelOnly="1" outline="0" fieldPosition="0">
        <references count="1">
          <reference field="12" count="3">
            <x v="0"/>
            <x v="1"/>
            <x v="2"/>
          </reference>
        </references>
      </pivotArea>
    </format>
    <format dxfId="13089">
      <pivotArea dataOnly="0" labelOnly="1" grandCol="1" outline="0" fieldPosition="0"/>
    </format>
    <format dxfId="13088">
      <pivotArea outline="0" collapsedLevelsAreSubtotals="1" fieldPosition="0"/>
    </format>
    <format dxfId="13087">
      <pivotArea dataOnly="0" labelOnly="1" grandRow="1" outline="0" fieldPosition="0"/>
    </format>
    <format dxfId="13086">
      <pivotArea dataOnly="0" labelOnly="1" outline="0" fieldPosition="0">
        <references count="1">
          <reference field="12" count="3">
            <x v="0"/>
            <x v="1"/>
            <x v="2"/>
          </reference>
        </references>
      </pivotArea>
    </format>
    <format dxfId="13085">
      <pivotArea dataOnly="0" labelOnly="1" grandCol="1" outline="0" fieldPosition="0"/>
    </format>
    <format dxfId="13084">
      <pivotArea outline="0" collapsedLevelsAreSubtotals="1" fieldPosition="0"/>
    </format>
    <format dxfId="13083">
      <pivotArea dataOnly="0" labelOnly="1" grandRow="1" outline="0" fieldPosition="0"/>
    </format>
    <format dxfId="13082">
      <pivotArea dataOnly="0" labelOnly="1" outline="0" fieldPosition="0">
        <references count="1">
          <reference field="12" count="3">
            <x v="0"/>
            <x v="1"/>
            <x v="2"/>
          </reference>
        </references>
      </pivotArea>
    </format>
    <format dxfId="13081">
      <pivotArea dataOnly="0" labelOnly="1" grandCol="1" outline="0" fieldPosition="0"/>
    </format>
    <format dxfId="13080">
      <pivotArea dataOnly="0" labelOnly="1" outline="0" fieldPosition="0">
        <references count="1">
          <reference field="12" count="3">
            <x v="0"/>
            <x v="1"/>
            <x v="2"/>
          </reference>
        </references>
      </pivotArea>
    </format>
    <format dxfId="13079">
      <pivotArea dataOnly="0" labelOnly="1" grandCol="1" outline="0" fieldPosition="0"/>
    </format>
    <format dxfId="13078">
      <pivotArea grandRow="1" outline="0" collapsedLevelsAreSubtotals="1" fieldPosition="0"/>
    </format>
    <format dxfId="13077">
      <pivotArea dataOnly="0" labelOnly="1" grandRow="1" outline="0" fieldPosition="0"/>
    </format>
    <format dxfId="13076">
      <pivotArea outline="0" collapsedLevelsAreSubtotals="1" fieldPosition="0"/>
    </format>
    <format dxfId="13075">
      <pivotArea dataOnly="0" labelOnly="1" grandRow="1" outline="0" fieldPosition="0"/>
    </format>
    <format dxfId="13074">
      <pivotArea dataOnly="0" labelOnly="1" outline="0" fieldPosition="0">
        <references count="1">
          <reference field="12" count="3">
            <x v="0"/>
            <x v="1"/>
            <x v="3"/>
          </reference>
        </references>
      </pivotArea>
    </format>
    <format dxfId="13073">
      <pivotArea dataOnly="0" labelOnly="1" grandCol="1" outline="0" fieldPosition="0"/>
    </format>
    <format dxfId="13072">
      <pivotArea outline="0" collapsedLevelsAreSubtotals="1" fieldPosition="0"/>
    </format>
    <format dxfId="13071">
      <pivotArea dataOnly="0" labelOnly="1" grandRow="1" outline="0" fieldPosition="0"/>
    </format>
    <format dxfId="13070">
      <pivotArea dataOnly="0" labelOnly="1" outline="0" fieldPosition="0">
        <references count="1">
          <reference field="12" count="3">
            <x v="0"/>
            <x v="1"/>
            <x v="3"/>
          </reference>
        </references>
      </pivotArea>
    </format>
    <format dxfId="13069">
      <pivotArea dataOnly="0" labelOnly="1" grandCol="1" outline="0" fieldPosition="0"/>
    </format>
    <format dxfId="13068">
      <pivotArea dataOnly="0" labelOnly="1" outline="0" fieldPosition="0">
        <references count="1">
          <reference field="12" count="3">
            <x v="0"/>
            <x v="1"/>
            <x v="3"/>
          </reference>
        </references>
      </pivotArea>
    </format>
    <format dxfId="13067">
      <pivotArea dataOnly="0" labelOnly="1" grandCol="1" outline="0" fieldPosition="0"/>
    </format>
    <format dxfId="13066">
      <pivotArea grandRow="1" outline="0" collapsedLevelsAreSubtotals="1" fieldPosition="0"/>
    </format>
    <format dxfId="13065">
      <pivotArea dataOnly="0" labelOnly="1" grandRow="1" outline="0" fieldPosition="0"/>
    </format>
    <format dxfId="13064">
      <pivotArea type="all" dataOnly="0" outline="0" fieldPosition="0"/>
    </format>
    <format dxfId="13063">
      <pivotArea outline="0" collapsedLevelsAreSubtotals="1" fieldPosition="0"/>
    </format>
    <format dxfId="13062">
      <pivotArea type="origin" dataOnly="0" labelOnly="1" outline="0" fieldPosition="0"/>
    </format>
    <format dxfId="13061">
      <pivotArea field="12" type="button" dataOnly="0" labelOnly="1" outline="0" axis="axisCol" fieldPosition="0"/>
    </format>
    <format dxfId="13060">
      <pivotArea type="topRight" dataOnly="0" labelOnly="1" outline="0" fieldPosition="0"/>
    </format>
    <format dxfId="13059">
      <pivotArea dataOnly="0" labelOnly="1" grandRow="1" outline="0" fieldPosition="0"/>
    </format>
    <format dxfId="13058">
      <pivotArea dataOnly="0" labelOnly="1" outline="0" fieldPosition="0">
        <references count="1">
          <reference field="12" count="3">
            <x v="0"/>
            <x v="3"/>
            <x v="5"/>
          </reference>
        </references>
      </pivotArea>
    </format>
    <format dxfId="13057">
      <pivotArea dataOnly="0" labelOnly="1" grandCol="1" outline="0" fieldPosition="0"/>
    </format>
    <format dxfId="13056">
      <pivotArea type="all" dataOnly="0" outline="0" fieldPosition="0"/>
    </format>
    <format dxfId="13055">
      <pivotArea outline="0" collapsedLevelsAreSubtotals="1" fieldPosition="0"/>
    </format>
    <format dxfId="13054">
      <pivotArea type="origin" dataOnly="0" labelOnly="1" outline="0" fieldPosition="0"/>
    </format>
    <format dxfId="13053">
      <pivotArea field="12" type="button" dataOnly="0" labelOnly="1" outline="0" axis="axisCol" fieldPosition="0"/>
    </format>
    <format dxfId="13052">
      <pivotArea type="topRight" dataOnly="0" labelOnly="1" outline="0" fieldPosition="0"/>
    </format>
    <format dxfId="13051">
      <pivotArea dataOnly="0" labelOnly="1" grandRow="1" outline="0" fieldPosition="0"/>
    </format>
    <format dxfId="13050">
      <pivotArea dataOnly="0" labelOnly="1" outline="0" fieldPosition="0">
        <references count="1">
          <reference field="12" count="3">
            <x v="0"/>
            <x v="3"/>
            <x v="5"/>
          </reference>
        </references>
      </pivotArea>
    </format>
    <format dxfId="13049">
      <pivotArea dataOnly="0" labelOnly="1" grandCol="1" outline="0" fieldPosition="0"/>
    </format>
    <format dxfId="13048">
      <pivotArea outline="0" collapsedLevelsAreSubtotals="1" fieldPosition="0"/>
    </format>
    <format dxfId="13047">
      <pivotArea dataOnly="0" labelOnly="1" grandRow="1" outline="0" fieldPosition="0"/>
    </format>
    <format dxfId="13046">
      <pivotArea dataOnly="0" labelOnly="1" outline="0" fieldPosition="0">
        <references count="1">
          <reference field="12" count="3">
            <x v="0"/>
            <x v="3"/>
            <x v="5"/>
          </reference>
        </references>
      </pivotArea>
    </format>
    <format dxfId="13045">
      <pivotArea dataOnly="0" labelOnly="1" grandCol="1" outline="0" fieldPosition="0"/>
    </format>
    <format dxfId="13044">
      <pivotArea outline="0" collapsedLevelsAreSubtotals="1" fieldPosition="0"/>
    </format>
    <format dxfId="13043">
      <pivotArea dataOnly="0" labelOnly="1" grandRow="1" outline="0" fieldPosition="0"/>
    </format>
    <format dxfId="13042">
      <pivotArea dataOnly="0" labelOnly="1" outline="0" fieldPosition="0">
        <references count="1">
          <reference field="12" count="3">
            <x v="0"/>
            <x v="3"/>
            <x v="5"/>
          </reference>
        </references>
      </pivotArea>
    </format>
    <format dxfId="13041">
      <pivotArea dataOnly="0" labelOnly="1" grandCol="1" outline="0" fieldPosition="0"/>
    </format>
    <format dxfId="13040">
      <pivotArea outline="0" collapsedLevelsAreSubtotals="1" fieldPosition="0"/>
    </format>
    <format dxfId="13039">
      <pivotArea dataOnly="0" labelOnly="1" grandRow="1" outline="0" fieldPosition="0"/>
    </format>
    <format dxfId="13038">
      <pivotArea dataOnly="0" labelOnly="1" outline="0" fieldPosition="0">
        <references count="1">
          <reference field="12" count="4">
            <x v="0"/>
            <x v="1"/>
            <x v="3"/>
            <x v="5"/>
          </reference>
        </references>
      </pivotArea>
    </format>
    <format dxfId="13037">
      <pivotArea dataOnly="0" labelOnly="1" grandCol="1" outline="0" fieldPosition="0"/>
    </format>
    <format dxfId="13036">
      <pivotArea outline="0" collapsedLevelsAreSubtotals="1" fieldPosition="0"/>
    </format>
    <format dxfId="13035">
      <pivotArea dataOnly="0" labelOnly="1" grandRow="1" outline="0" fieldPosition="0"/>
    </format>
    <format dxfId="13034">
      <pivotArea dataOnly="0" labelOnly="1" outline="0" fieldPosition="0">
        <references count="1">
          <reference field="12" count="4">
            <x v="0"/>
            <x v="1"/>
            <x v="3"/>
            <x v="5"/>
          </reference>
        </references>
      </pivotArea>
    </format>
    <format dxfId="13033">
      <pivotArea dataOnly="0" labelOnly="1" grandCol="1" outline="0" fieldPosition="0"/>
    </format>
    <format dxfId="13032">
      <pivotArea outline="0" collapsedLevelsAreSubtotals="1" fieldPosition="0"/>
    </format>
    <format dxfId="13031">
      <pivotArea dataOnly="0" labelOnly="1" grandRow="1" outline="0" fieldPosition="0"/>
    </format>
    <format dxfId="13030">
      <pivotArea dataOnly="0" labelOnly="1" outline="0" fieldPosition="0">
        <references count="1">
          <reference field="12" count="4">
            <x v="0"/>
            <x v="1"/>
            <x v="3"/>
            <x v="5"/>
          </reference>
        </references>
      </pivotArea>
    </format>
    <format dxfId="13029">
      <pivotArea dataOnly="0" labelOnly="1" grandCol="1" outline="0" fieldPosition="0"/>
    </format>
    <format dxfId="13028">
      <pivotArea dataOnly="0" labelOnly="1" outline="0" fieldPosition="0">
        <references count="1">
          <reference field="12" count="4">
            <x v="0"/>
            <x v="1"/>
            <x v="3"/>
            <x v="5"/>
          </reference>
        </references>
      </pivotArea>
    </format>
    <format dxfId="13027">
      <pivotArea dataOnly="0" labelOnly="1" grandCol="1" outline="0" fieldPosition="0"/>
    </format>
    <format dxfId="13026">
      <pivotArea grandRow="1" outline="0" collapsedLevelsAreSubtotals="1" fieldPosition="0"/>
    </format>
    <format dxfId="13025">
      <pivotArea dataOnly="0" labelOnly="1" grandRow="1" outline="0" fieldPosition="0"/>
    </format>
    <format dxfId="13024">
      <pivotArea outline="0" collapsedLevelsAreSubtotals="1" fieldPosition="0"/>
    </format>
    <format dxfId="13023">
      <pivotArea dataOnly="0" labelOnly="1" grandRow="1" outline="0" fieldPosition="0"/>
    </format>
    <format dxfId="13022">
      <pivotArea dataOnly="0" labelOnly="1" outline="0" fieldPosition="0">
        <references count="1">
          <reference field="12" count="4">
            <x v="1"/>
            <x v="2"/>
            <x v="3"/>
            <x v="4"/>
          </reference>
        </references>
      </pivotArea>
    </format>
    <format dxfId="13021">
      <pivotArea dataOnly="0" labelOnly="1" grandCol="1" outline="0" fieldPosition="0"/>
    </format>
    <format dxfId="13020">
      <pivotArea outline="0" collapsedLevelsAreSubtotals="1" fieldPosition="0"/>
    </format>
    <format dxfId="13019">
      <pivotArea dataOnly="0" labelOnly="1" grandRow="1" outline="0" fieldPosition="0"/>
    </format>
    <format dxfId="13018">
      <pivotArea dataOnly="0" labelOnly="1" outline="0" fieldPosition="0">
        <references count="1">
          <reference field="12" count="4">
            <x v="1"/>
            <x v="2"/>
            <x v="3"/>
            <x v="4"/>
          </reference>
        </references>
      </pivotArea>
    </format>
    <format dxfId="13017">
      <pivotArea dataOnly="0" labelOnly="1" grandCol="1" outline="0" fieldPosition="0"/>
    </format>
    <format dxfId="13016">
      <pivotArea dataOnly="0" labelOnly="1" outline="0" fieldPosition="0">
        <references count="1">
          <reference field="12" count="4">
            <x v="1"/>
            <x v="2"/>
            <x v="3"/>
            <x v="4"/>
          </reference>
        </references>
      </pivotArea>
    </format>
    <format dxfId="13015">
      <pivotArea dataOnly="0" labelOnly="1" grandCol="1" outline="0" fieldPosition="0"/>
    </format>
    <format dxfId="13014">
      <pivotArea grandRow="1" outline="0" collapsedLevelsAreSubtotals="1" fieldPosition="0"/>
    </format>
    <format dxfId="13013">
      <pivotArea dataOnly="0" labelOnly="1" grandRow="1" outline="0" fieldPosition="0"/>
    </format>
    <format dxfId="13012">
      <pivotArea outline="0" collapsedLevelsAreSubtotals="1" fieldPosition="0"/>
    </format>
    <format dxfId="13011">
      <pivotArea dataOnly="0" labelOnly="1" grandRow="1" outline="0" fieldPosition="0"/>
    </format>
    <format dxfId="13010">
      <pivotArea dataOnly="0" labelOnly="1" outline="0" fieldPosition="0">
        <references count="1">
          <reference field="12" count="4">
            <x v="0"/>
            <x v="1"/>
            <x v="2"/>
            <x v="4"/>
          </reference>
        </references>
      </pivotArea>
    </format>
    <format dxfId="13009">
      <pivotArea dataOnly="0" labelOnly="1" grandCol="1" outline="0" fieldPosition="0"/>
    </format>
    <format dxfId="13008">
      <pivotArea outline="0" collapsedLevelsAreSubtotals="1" fieldPosition="0"/>
    </format>
    <format dxfId="13007">
      <pivotArea dataOnly="0" labelOnly="1" grandRow="1" outline="0" fieldPosition="0"/>
    </format>
    <format dxfId="13006">
      <pivotArea dataOnly="0" labelOnly="1" outline="0" fieldPosition="0">
        <references count="1">
          <reference field="12" count="4">
            <x v="0"/>
            <x v="1"/>
            <x v="2"/>
            <x v="4"/>
          </reference>
        </references>
      </pivotArea>
    </format>
    <format dxfId="13005">
      <pivotArea dataOnly="0" labelOnly="1" grandCol="1" outline="0" fieldPosition="0"/>
    </format>
    <format dxfId="13004">
      <pivotArea dataOnly="0" labelOnly="1" outline="0" fieldPosition="0">
        <references count="1">
          <reference field="12" count="4">
            <x v="0"/>
            <x v="1"/>
            <x v="2"/>
            <x v="4"/>
          </reference>
        </references>
      </pivotArea>
    </format>
    <format dxfId="13003">
      <pivotArea dataOnly="0" labelOnly="1" grandCol="1" outline="0" fieldPosition="0"/>
    </format>
    <format dxfId="13002">
      <pivotArea grandRow="1" outline="0" collapsedLevelsAreSubtotals="1" fieldPosition="0"/>
    </format>
    <format dxfId="13001">
      <pivotArea dataOnly="0" labelOnly="1" grandRow="1" outline="0" fieldPosition="0"/>
    </format>
    <format dxfId="13000">
      <pivotArea outline="0" collapsedLevelsAreSubtotals="1" fieldPosition="0"/>
    </format>
    <format dxfId="12999">
      <pivotArea dataOnly="0" labelOnly="1" grandRow="1" outline="0" fieldPosition="0"/>
    </format>
    <format dxfId="12998">
      <pivotArea dataOnly="0" labelOnly="1" outline="0" fieldPosition="0">
        <references count="1">
          <reference field="12" count="3">
            <x v="0"/>
            <x v="1"/>
            <x v="2"/>
          </reference>
        </references>
      </pivotArea>
    </format>
    <format dxfId="12997">
      <pivotArea dataOnly="0" labelOnly="1" grandCol="1" outline="0" fieldPosition="0"/>
    </format>
    <format dxfId="12996">
      <pivotArea outline="0" collapsedLevelsAreSubtotals="1" fieldPosition="0"/>
    </format>
    <format dxfId="12995">
      <pivotArea dataOnly="0" labelOnly="1" grandRow="1" outline="0" fieldPosition="0"/>
    </format>
    <format dxfId="12994">
      <pivotArea dataOnly="0" labelOnly="1" outline="0" fieldPosition="0">
        <references count="1">
          <reference field="12" count="3">
            <x v="0"/>
            <x v="1"/>
            <x v="2"/>
          </reference>
        </references>
      </pivotArea>
    </format>
    <format dxfId="12993">
      <pivotArea dataOnly="0" labelOnly="1" grandCol="1" outline="0" fieldPosition="0"/>
    </format>
    <format dxfId="12992">
      <pivotArea outline="0" collapsedLevelsAreSubtotals="1" fieldPosition="0"/>
    </format>
    <format dxfId="12991">
      <pivotArea dataOnly="0" labelOnly="1" grandRow="1" outline="0" fieldPosition="0"/>
    </format>
    <format dxfId="12990">
      <pivotArea dataOnly="0" labelOnly="1" outline="0" fieldPosition="0">
        <references count="1">
          <reference field="12" count="2">
            <x v="0"/>
            <x v="1"/>
          </reference>
        </references>
      </pivotArea>
    </format>
    <format dxfId="12989">
      <pivotArea dataOnly="0" labelOnly="1" grandCol="1" outline="0" fieldPosition="0"/>
    </format>
    <format dxfId="12988">
      <pivotArea dataOnly="0" labelOnly="1" outline="0" fieldPosition="0">
        <references count="1">
          <reference field="12" count="2">
            <x v="0"/>
            <x v="1"/>
          </reference>
        </references>
      </pivotArea>
    </format>
    <format dxfId="12987">
      <pivotArea dataOnly="0" labelOnly="1" grandCol="1" outline="0" fieldPosition="0"/>
    </format>
    <format dxfId="12986">
      <pivotArea grandRow="1" outline="0" collapsedLevelsAreSubtotals="1" fieldPosition="0"/>
    </format>
    <format dxfId="12985">
      <pivotArea dataOnly="0" labelOnly="1" grandRow="1" outline="0" fieldPosition="0"/>
    </format>
    <format dxfId="12984">
      <pivotArea dataOnly="0" grandCol="1" outline="0" axis="axisCol" fieldPosition="0"/>
    </format>
    <format dxfId="12983">
      <pivotArea outline="0" collapsedLevelsAreSubtotals="1" fieldPosition="0"/>
    </format>
    <format dxfId="12982">
      <pivotArea dataOnly="0" labelOnly="1" grandRow="1" outline="0" fieldPosition="0"/>
    </format>
    <format dxfId="12981">
      <pivotArea dataOnly="0" labelOnly="1" outline="0" fieldPosition="0">
        <references count="1">
          <reference field="12" count="3">
            <x v="0"/>
            <x v="1"/>
            <x v="3"/>
          </reference>
        </references>
      </pivotArea>
    </format>
    <format dxfId="12980">
      <pivotArea dataOnly="0" labelOnly="1" grandCol="1" outline="0" fieldPosition="0"/>
    </format>
    <format dxfId="12979">
      <pivotArea dataOnly="0" labelOnly="1" outline="0" fieldPosition="0">
        <references count="1">
          <reference field="12" count="3">
            <x v="0"/>
            <x v="1"/>
            <x v="3"/>
          </reference>
        </references>
      </pivotArea>
    </format>
    <format dxfId="12978">
      <pivotArea dataOnly="0" labelOnly="1" grandCol="1" outline="0" fieldPosition="0"/>
    </format>
    <format dxfId="12977">
      <pivotArea grandRow="1" outline="0" collapsedLevelsAreSubtotals="1" fieldPosition="0"/>
    </format>
    <format dxfId="12976">
      <pivotArea dataOnly="0" labelOnly="1" grandRow="1" outline="0" fieldPosition="0"/>
    </format>
    <format dxfId="12975">
      <pivotArea outline="0" collapsedLevelsAreSubtotals="1" fieldPosition="0"/>
    </format>
    <format dxfId="12974">
      <pivotArea dataOnly="0" labelOnly="1" grandRow="1" outline="0" fieldPosition="0"/>
    </format>
    <format dxfId="12973">
      <pivotArea dataOnly="0" labelOnly="1" outline="0" fieldPosition="0">
        <references count="1">
          <reference field="12" count="3">
            <x v="0"/>
            <x v="1"/>
            <x v="3"/>
          </reference>
        </references>
      </pivotArea>
    </format>
    <format dxfId="12972">
      <pivotArea dataOnly="0" labelOnly="1" grandCol="1" outline="0" fieldPosition="0"/>
    </format>
    <format dxfId="12971">
      <pivotArea outline="0" collapsedLevelsAreSubtotals="1" fieldPosition="0"/>
    </format>
    <format dxfId="12970">
      <pivotArea dataOnly="0" labelOnly="1" grandRow="1" outline="0" fieldPosition="0"/>
    </format>
    <format dxfId="12969">
      <pivotArea dataOnly="0" labelOnly="1" outline="0" fieldPosition="0">
        <references count="1">
          <reference field="12" count="2">
            <x v="0"/>
            <x v="1"/>
          </reference>
        </references>
      </pivotArea>
    </format>
    <format dxfId="12968">
      <pivotArea dataOnly="0" labelOnly="1" grandCol="1" outline="0" fieldPosition="0"/>
    </format>
    <format dxfId="12967">
      <pivotArea dataOnly="0" labelOnly="1" outline="0" fieldPosition="0">
        <references count="1">
          <reference field="12" count="2">
            <x v="0"/>
            <x v="1"/>
          </reference>
        </references>
      </pivotArea>
    </format>
    <format dxfId="12966">
      <pivotArea dataOnly="0" labelOnly="1" grandCol="1" outline="0" fieldPosition="0"/>
    </format>
    <format dxfId="12965">
      <pivotArea dataOnly="0" labelOnly="1" outline="0" fieldPosition="0">
        <references count="1">
          <reference field="12" count="2">
            <x v="0"/>
            <x v="1"/>
          </reference>
        </references>
      </pivotArea>
    </format>
    <format dxfId="12964">
      <pivotArea dataOnly="0" labelOnly="1" grandCol="1" outline="0" fieldPosition="0"/>
    </format>
    <format dxfId="12963">
      <pivotArea grandRow="1" outline="0" collapsedLevelsAreSubtotals="1" fieldPosition="0"/>
    </format>
    <format dxfId="12962">
      <pivotArea dataOnly="0" labelOnly="1" grandRow="1" outline="0" fieldPosition="0"/>
    </format>
    <format dxfId="12961">
      <pivotArea outline="0" collapsedLevelsAreSubtotals="1" fieldPosition="0"/>
    </format>
    <format dxfId="12960">
      <pivotArea dataOnly="0" labelOnly="1" grandRow="1" outline="0" fieldPosition="0"/>
    </format>
    <format dxfId="12959">
      <pivotArea dataOnly="0" labelOnly="1" outline="0" fieldPosition="0">
        <references count="1">
          <reference field="12" count="2">
            <x v="0"/>
            <x v="1"/>
          </reference>
        </references>
      </pivotArea>
    </format>
    <format dxfId="12958">
      <pivotArea dataOnly="0" labelOnly="1" grandCol="1" outline="0" fieldPosition="0"/>
    </format>
    <format dxfId="12957">
      <pivotArea outline="0" collapsedLevelsAreSubtotals="1" fieldPosition="0"/>
    </format>
    <format dxfId="12956">
      <pivotArea dataOnly="0" labelOnly="1" grandRow="1" outline="0" fieldPosition="0"/>
    </format>
    <format dxfId="12955">
      <pivotArea dataOnly="0" labelOnly="1" outline="0" fieldPosition="0">
        <references count="1">
          <reference field="12" count="2">
            <x v="0"/>
            <x v="3"/>
          </reference>
        </references>
      </pivotArea>
    </format>
    <format dxfId="12954">
      <pivotArea dataOnly="0" labelOnly="1" grandCol="1" outline="0" fieldPosition="0"/>
    </format>
    <format dxfId="12953">
      <pivotArea outline="0" collapsedLevelsAreSubtotals="1" fieldPosition="0"/>
    </format>
    <format dxfId="12952">
      <pivotArea dataOnly="0" labelOnly="1" grandRow="1" outline="0" fieldPosition="0"/>
    </format>
    <format dxfId="12951">
      <pivotArea dataOnly="0" labelOnly="1" outline="0" fieldPosition="0">
        <references count="1">
          <reference field="12" count="2">
            <x v="0"/>
            <x v="3"/>
          </reference>
        </references>
      </pivotArea>
    </format>
    <format dxfId="12950">
      <pivotArea dataOnly="0" labelOnly="1" grandCol="1" outline="0" fieldPosition="0"/>
    </format>
    <format dxfId="12949">
      <pivotArea dataOnly="0" labelOnly="1" outline="0" fieldPosition="0">
        <references count="1">
          <reference field="12" count="2">
            <x v="0"/>
            <x v="3"/>
          </reference>
        </references>
      </pivotArea>
    </format>
    <format dxfId="12948">
      <pivotArea dataOnly="0" labelOnly="1" grandCol="1" outline="0" fieldPosition="0"/>
    </format>
    <format dxfId="12947">
      <pivotArea grandRow="1" outline="0" collapsedLevelsAreSubtotals="1" fieldPosition="0"/>
    </format>
    <format dxfId="12946">
      <pivotArea dataOnly="0" labelOnly="1" grandRow="1" outline="0" fieldPosition="0"/>
    </format>
    <format dxfId="12945">
      <pivotArea outline="0" collapsedLevelsAreSubtotals="1" fieldPosition="0"/>
    </format>
    <format dxfId="12944">
      <pivotArea dataOnly="0" labelOnly="1" grandRow="1" outline="0" fieldPosition="0"/>
    </format>
    <format dxfId="12943">
      <pivotArea dataOnly="0" labelOnly="1" outline="0" fieldPosition="0">
        <references count="1">
          <reference field="12" count="1">
            <x v="0"/>
          </reference>
        </references>
      </pivotArea>
    </format>
    <format dxfId="12942">
      <pivotArea dataOnly="0" labelOnly="1" grandCol="1" outline="0" fieldPosition="0"/>
    </format>
    <format dxfId="12941">
      <pivotArea dataOnly="0" labelOnly="1" outline="0" fieldPosition="0">
        <references count="1">
          <reference field="12" count="1">
            <x v="0"/>
          </reference>
        </references>
      </pivotArea>
    </format>
    <format dxfId="12940">
      <pivotArea dataOnly="0" labelOnly="1" grandCol="1" outline="0" fieldPosition="0"/>
    </format>
    <format dxfId="12939">
      <pivotArea grandRow="1" outline="0" collapsedLevelsAreSubtotals="1" fieldPosition="0"/>
    </format>
    <format dxfId="12938">
      <pivotArea dataOnly="0" labelOnly="1" grandRow="1" outline="0" fieldPosition="0"/>
    </format>
    <format dxfId="12937">
      <pivotArea grandCol="1" outline="0" collapsedLevelsAreSubtotals="1" fieldPosition="0"/>
    </format>
    <format dxfId="12936">
      <pivotArea dataOnly="0" labelOnly="1" grandCol="1" outline="0" fieldPosition="0"/>
    </format>
    <format dxfId="12935">
      <pivotArea outline="0" collapsedLevelsAreSubtotals="1" fieldPosition="0"/>
    </format>
    <format dxfId="12934">
      <pivotArea dataOnly="0" labelOnly="1" grandRow="1" outline="0" fieldPosition="0"/>
    </format>
    <format dxfId="12933">
      <pivotArea dataOnly="0" labelOnly="1" outline="0" fieldPosition="0">
        <references count="1">
          <reference field="12" count="0"/>
        </references>
      </pivotArea>
    </format>
    <format dxfId="12932">
      <pivotArea dataOnly="0" labelOnly="1" grandCol="1" outline="0" fieldPosition="0"/>
    </format>
    <format dxfId="12931">
      <pivotArea outline="0" collapsedLevelsAreSubtotals="1" fieldPosition="0"/>
    </format>
    <format dxfId="12930">
      <pivotArea dataOnly="0" labelOnly="1" grandRow="1" outline="0" fieldPosition="0"/>
    </format>
    <format dxfId="12929">
      <pivotArea dataOnly="0" labelOnly="1" outline="0" fieldPosition="0">
        <references count="1">
          <reference field="12" count="0"/>
        </references>
      </pivotArea>
    </format>
    <format dxfId="12928">
      <pivotArea dataOnly="0" labelOnly="1" grandCol="1" outline="0" fieldPosition="0"/>
    </format>
    <format dxfId="12927">
      <pivotArea outline="0" collapsedLevelsAreSubtotals="1" fieldPosition="0"/>
    </format>
    <format dxfId="12926">
      <pivotArea dataOnly="0" labelOnly="1" grandRow="1" outline="0" fieldPosition="0"/>
    </format>
    <format dxfId="12925">
      <pivotArea dataOnly="0" labelOnly="1" outline="0" fieldPosition="0">
        <references count="1">
          <reference field="12" count="0"/>
        </references>
      </pivotArea>
    </format>
    <format dxfId="12924">
      <pivotArea dataOnly="0" labelOnly="1" grandCol="1" outline="0" fieldPosition="0"/>
    </format>
    <format dxfId="12923">
      <pivotArea grandRow="1" outline="0" collapsedLevelsAreSubtotals="1" fieldPosition="0"/>
    </format>
    <format dxfId="12922">
      <pivotArea dataOnly="0" labelOnly="1" grandRow="1" outline="0" fieldPosition="0"/>
    </format>
    <format dxfId="12921">
      <pivotArea dataOnly="0" labelOnly="1" outline="0" fieldPosition="0">
        <references count="1">
          <reference field="12" count="0"/>
        </references>
      </pivotArea>
    </format>
    <format dxfId="12920">
      <pivotArea dataOnly="0" labelOnly="1" grandCol="1" outline="0" fieldPosition="0"/>
    </format>
    <format dxfId="12919">
      <pivotArea grandCol="1" outline="0" collapsedLevelsAreSubtotals="1" fieldPosition="0"/>
    </format>
    <format dxfId="12918">
      <pivotArea dataOnly="0" labelOnly="1" grandCol="1" outline="0" fieldPosition="0"/>
    </format>
    <format dxfId="12917">
      <pivotArea outline="0" collapsedLevelsAreSubtotals="1" fieldPosition="0"/>
    </format>
    <format dxfId="12916">
      <pivotArea field="15" type="button" dataOnly="0" labelOnly="1" outline="0" axis="axisRow" fieldPosition="0"/>
    </format>
    <format dxfId="12915">
      <pivotArea dataOnly="0" labelOnly="1" outline="0" fieldPosition="0">
        <references count="1">
          <reference field="15" count="0"/>
        </references>
      </pivotArea>
    </format>
    <format dxfId="12914">
      <pivotArea dataOnly="0" labelOnly="1" grandRow="1" outline="0" fieldPosition="0"/>
    </format>
    <format dxfId="12913">
      <pivotArea dataOnly="0" labelOnly="1" outline="0" fieldPosition="0">
        <references count="1">
          <reference field="12" count="0"/>
        </references>
      </pivotArea>
    </format>
    <format dxfId="12912">
      <pivotArea dataOnly="0" labelOnly="1" grandCol="1" outline="0" fieldPosition="0"/>
    </format>
    <format dxfId="12911">
      <pivotArea outline="0" collapsedLevelsAreSubtotals="1" fieldPosition="0"/>
    </format>
    <format dxfId="12910">
      <pivotArea field="15" type="button" dataOnly="0" labelOnly="1" outline="0" axis="axisRow" fieldPosition="0"/>
    </format>
    <format dxfId="12909">
      <pivotArea dataOnly="0" labelOnly="1" outline="0" fieldPosition="0">
        <references count="1">
          <reference field="15" count="0"/>
        </references>
      </pivotArea>
    </format>
    <format dxfId="12908">
      <pivotArea dataOnly="0" labelOnly="1" grandRow="1" outline="0" fieldPosition="0"/>
    </format>
    <format dxfId="12907">
      <pivotArea dataOnly="0" labelOnly="1" outline="0" fieldPosition="0">
        <references count="1">
          <reference field="12" count="0"/>
        </references>
      </pivotArea>
    </format>
    <format dxfId="12906">
      <pivotArea dataOnly="0" labelOnly="1" grandCol="1" outline="0" fieldPosition="0"/>
    </format>
    <format dxfId="12905">
      <pivotArea outline="0" collapsedLevelsAreSubtotals="1" fieldPosition="0"/>
    </format>
    <format dxfId="12904">
      <pivotArea field="15" type="button" dataOnly="0" labelOnly="1" outline="0" axis="axisRow" fieldPosition="0"/>
    </format>
    <format dxfId="12903">
      <pivotArea dataOnly="0" labelOnly="1" outline="0" fieldPosition="0">
        <references count="1">
          <reference field="15" count="5">
            <x v="4"/>
            <x v="6"/>
            <x v="10"/>
            <x v="11"/>
            <x v="13"/>
          </reference>
        </references>
      </pivotArea>
    </format>
    <format dxfId="12902">
      <pivotArea dataOnly="0" labelOnly="1" grandRow="1" outline="0" fieldPosition="0"/>
    </format>
    <format dxfId="12901">
      <pivotArea dataOnly="0" labelOnly="1" outline="0" fieldPosition="0">
        <references count="1">
          <reference field="12" count="3">
            <x v="0"/>
            <x v="1"/>
            <x v="4"/>
          </reference>
        </references>
      </pivotArea>
    </format>
    <format dxfId="12900">
      <pivotArea dataOnly="0" labelOnly="1" grandCol="1" outline="0" fieldPosition="0"/>
    </format>
    <format dxfId="12899">
      <pivotArea outline="0" collapsedLevelsAreSubtotals="1" fieldPosition="0"/>
    </format>
    <format dxfId="12898">
      <pivotArea field="15" type="button" dataOnly="0" labelOnly="1" outline="0" axis="axisRow" fieldPosition="0"/>
    </format>
    <format dxfId="12897">
      <pivotArea dataOnly="0" labelOnly="1" outline="0" fieldPosition="0">
        <references count="1">
          <reference field="15" count="5">
            <x v="4"/>
            <x v="6"/>
            <x v="10"/>
            <x v="11"/>
            <x v="13"/>
          </reference>
        </references>
      </pivotArea>
    </format>
    <format dxfId="12896">
      <pivotArea dataOnly="0" labelOnly="1" grandRow="1" outline="0" fieldPosition="0"/>
    </format>
    <format dxfId="12895">
      <pivotArea dataOnly="0" labelOnly="1" outline="0" fieldPosition="0">
        <references count="1">
          <reference field="12" count="3">
            <x v="0"/>
            <x v="1"/>
            <x v="4"/>
          </reference>
        </references>
      </pivotArea>
    </format>
    <format dxfId="12894">
      <pivotArea dataOnly="0" labelOnly="1" grandCol="1" outline="0" fieldPosition="0"/>
    </format>
    <format dxfId="12893">
      <pivotArea grandRow="1" outline="0" collapsedLevelsAreSubtotals="1" fieldPosition="0"/>
    </format>
    <format dxfId="12892">
      <pivotArea dataOnly="0" labelOnly="1" grandRow="1" outline="0" fieldPosition="0"/>
    </format>
    <format dxfId="12891">
      <pivotArea type="all" dataOnly="0" outline="0" fieldPosition="0"/>
    </format>
    <format dxfId="12890">
      <pivotArea dataOnly="0" labelOnly="1" outline="0" fieldPosition="0">
        <references count="1">
          <reference field="15" count="11">
            <x v="0"/>
            <x v="1"/>
            <x v="2"/>
            <x v="3"/>
            <x v="4"/>
            <x v="10"/>
            <x v="11"/>
            <x v="13"/>
            <x v="14"/>
            <x v="15"/>
            <x v="16"/>
          </reference>
        </references>
      </pivotArea>
    </format>
    <format dxfId="12889">
      <pivotArea dataOnly="0" labelOnly="1" outline="0" fieldPosition="0">
        <references count="1">
          <reference field="12" count="5">
            <x v="0"/>
            <x v="1"/>
            <x v="2"/>
            <x v="4"/>
            <x v="5"/>
          </reference>
        </references>
      </pivotArea>
    </format>
    <format dxfId="12888">
      <pivotArea type="all" dataOnly="0" outline="0" fieldPosition="0"/>
    </format>
    <format dxfId="12887">
      <pivotArea dataOnly="0" labelOnly="1" outline="0" fieldPosition="0">
        <references count="1">
          <reference field="15" count="11">
            <x v="0"/>
            <x v="1"/>
            <x v="2"/>
            <x v="3"/>
            <x v="4"/>
            <x v="10"/>
            <x v="11"/>
            <x v="13"/>
            <x v="14"/>
            <x v="15"/>
            <x v="16"/>
          </reference>
        </references>
      </pivotArea>
    </format>
    <format dxfId="12886">
      <pivotArea dataOnly="0" labelOnly="1" outline="0" fieldPosition="0">
        <references count="1">
          <reference field="12" count="5">
            <x v="0"/>
            <x v="1"/>
            <x v="2"/>
            <x v="4"/>
            <x v="5"/>
          </reference>
        </references>
      </pivotArea>
    </format>
    <format dxfId="12885">
      <pivotArea dataOnly="0" labelOnly="1" outline="0" fieldPosition="0">
        <references count="1">
          <reference field="15" count="11">
            <x v="0"/>
            <x v="1"/>
            <x v="2"/>
            <x v="3"/>
            <x v="4"/>
            <x v="10"/>
            <x v="11"/>
            <x v="13"/>
            <x v="14"/>
            <x v="15"/>
            <x v="16"/>
          </reference>
        </references>
      </pivotArea>
    </format>
    <format dxfId="12884">
      <pivotArea dataOnly="0" labelOnly="1" outline="0" fieldPosition="0">
        <references count="1">
          <reference field="12" count="5">
            <x v="0"/>
            <x v="1"/>
            <x v="2"/>
            <x v="4"/>
            <x v="5"/>
          </reference>
        </references>
      </pivotArea>
    </format>
    <format dxfId="12883">
      <pivotArea dataOnly="0" labelOnly="1" outline="0" fieldPosition="0">
        <references count="1">
          <reference field="15" count="4">
            <x v="7"/>
            <x v="8"/>
            <x v="12"/>
            <x v="13"/>
          </reference>
        </references>
      </pivotArea>
    </format>
    <format dxfId="12882">
      <pivotArea dataOnly="0" labelOnly="1" outline="0" fieldPosition="0">
        <references count="1">
          <reference field="15" count="1">
            <x v="6"/>
          </reference>
        </references>
      </pivotArea>
    </format>
    <format dxfId="12881">
      <pivotArea type="all" dataOnly="0" outline="0" fieldPosition="0"/>
    </format>
    <format dxfId="12880">
      <pivotArea dataOnly="0" labelOnly="1" outline="0" fieldPosition="0">
        <references count="1">
          <reference field="15" count="0"/>
        </references>
      </pivotArea>
    </format>
    <format dxfId="12879">
      <pivotArea dataOnly="0" labelOnly="1" outline="0" fieldPosition="0">
        <references count="1">
          <reference field="12" count="0"/>
        </references>
      </pivotArea>
    </format>
    <format dxfId="12878">
      <pivotArea type="all" dataOnly="0" outline="0" fieldPosition="0"/>
    </format>
    <format dxfId="12877">
      <pivotArea dataOnly="0" labelOnly="1" outline="0" fieldPosition="0">
        <references count="1">
          <reference field="15" count="0"/>
        </references>
      </pivotArea>
    </format>
    <format dxfId="12876">
      <pivotArea dataOnly="0" labelOnly="1" outline="0" fieldPosition="0">
        <references count="1">
          <reference field="12" count="0"/>
        </references>
      </pivotArea>
    </format>
    <format dxfId="12875">
      <pivotArea dataOnly="0" labelOnly="1" outline="0" fieldPosition="0">
        <references count="1">
          <reference field="15" count="10">
            <x v="1"/>
            <x v="2"/>
            <x v="3"/>
            <x v="4"/>
            <x v="6"/>
            <x v="7"/>
            <x v="8"/>
            <x v="11"/>
            <x v="13"/>
            <x v="15"/>
          </reference>
        </references>
      </pivotArea>
    </format>
    <format dxfId="12874">
      <pivotArea type="all" dataOnly="0" outline="0" fieldPosition="0"/>
    </format>
    <format dxfId="12873">
      <pivotArea outline="0" collapsedLevelsAreSubtotals="1" fieldPosition="0"/>
    </format>
    <format dxfId="12872">
      <pivotArea type="origin" dataOnly="0" labelOnly="1" outline="0" fieldPosition="0"/>
    </format>
    <format dxfId="12871">
      <pivotArea field="12" type="button" dataOnly="0" labelOnly="1" outline="0" axis="axisCol" fieldPosition="0"/>
    </format>
    <format dxfId="12870">
      <pivotArea type="topRight" dataOnly="0" labelOnly="1" outline="0" fieldPosition="0"/>
    </format>
    <format dxfId="12869">
      <pivotArea field="15" type="button" dataOnly="0" labelOnly="1" outline="0" axis="axisRow" fieldPosition="0"/>
    </format>
    <format dxfId="12868">
      <pivotArea dataOnly="0" labelOnly="1" outline="0" fieldPosition="0">
        <references count="1">
          <reference field="15" count="12">
            <x v="0"/>
            <x v="1"/>
            <x v="2"/>
            <x v="3"/>
            <x v="4"/>
            <x v="7"/>
            <x v="8"/>
            <x v="11"/>
            <x v="12"/>
            <x v="13"/>
            <x v="14"/>
            <x v="17"/>
          </reference>
        </references>
      </pivotArea>
    </format>
    <format dxfId="12867">
      <pivotArea dataOnly="0" labelOnly="1" grandRow="1" outline="0" fieldPosition="0"/>
    </format>
    <format dxfId="12866">
      <pivotArea dataOnly="0" labelOnly="1" outline="0" fieldPosition="0">
        <references count="1">
          <reference field="12" count="4">
            <x v="0"/>
            <x v="1"/>
            <x v="2"/>
            <x v="4"/>
          </reference>
        </references>
      </pivotArea>
    </format>
    <format dxfId="1286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13821">
      <pivotArea outline="0" collapsedLevelsAreSubtotals="1" fieldPosition="0"/>
    </format>
    <format dxfId="13820">
      <pivotArea dataOnly="0" labelOnly="1" grandCol="1" outline="0" fieldPosition="0"/>
    </format>
    <format dxfId="13819">
      <pivotArea outline="0" collapsedLevelsAreSubtotals="1" fieldPosition="0"/>
    </format>
    <format dxfId="13818">
      <pivotArea dataOnly="0" labelOnly="1" grandCol="1" outline="0" fieldPosition="0"/>
    </format>
    <format dxfId="13817">
      <pivotArea dataOnly="0" labelOnly="1" grandRow="1" outline="0" fieldPosition="0"/>
    </format>
    <format dxfId="13816">
      <pivotArea dataOnly="0" labelOnly="1" grandCol="1" outline="0" fieldPosition="0"/>
    </format>
    <format dxfId="13815">
      <pivotArea dataOnly="0" labelOnly="1" grandCol="1" outline="0" fieldPosition="0"/>
    </format>
    <format dxfId="13814">
      <pivotArea dataOnly="0" labelOnly="1" outline="0" fieldPosition="0">
        <references count="1">
          <reference field="14" count="0"/>
        </references>
      </pivotArea>
    </format>
    <format dxfId="13813">
      <pivotArea dataOnly="0" labelOnly="1" grandCol="1" outline="0" fieldPosition="0"/>
    </format>
    <format dxfId="13812">
      <pivotArea dataOnly="0" labelOnly="1" outline="0" fieldPosition="0">
        <references count="1">
          <reference field="14" count="0"/>
        </references>
      </pivotArea>
    </format>
    <format dxfId="13811">
      <pivotArea dataOnly="0" labelOnly="1" grandCol="1" outline="0" fieldPosition="0"/>
    </format>
    <format dxfId="13810">
      <pivotArea grandRow="1" outline="0" collapsedLevelsAreSubtotals="1" fieldPosition="0"/>
    </format>
    <format dxfId="13809">
      <pivotArea dataOnly="0" labelOnly="1" grandRow="1" outline="0" fieldPosition="0"/>
    </format>
    <format dxfId="13808">
      <pivotArea dataOnly="0" labelOnly="1" grandRow="1" outline="0" fieldPosition="0"/>
    </format>
    <format dxfId="13807">
      <pivotArea grandRow="1" outline="0" collapsedLevelsAreSubtotals="1" fieldPosition="0"/>
    </format>
    <format dxfId="13806">
      <pivotArea dataOnly="0" labelOnly="1" grandRow="1" outline="0" fieldPosition="0"/>
    </format>
    <format dxfId="13805">
      <pivotArea grandRow="1" outline="0" collapsedLevelsAreSubtotals="1" fieldPosition="0"/>
    </format>
    <format dxfId="13804">
      <pivotArea dataOnly="0" labelOnly="1" grandRow="1" outline="0" fieldPosition="0"/>
    </format>
    <format dxfId="13803">
      <pivotArea grandRow="1" outline="0" collapsedLevelsAreSubtotals="1" fieldPosition="0"/>
    </format>
    <format dxfId="13802">
      <pivotArea grandRow="1" outline="0" collapsedLevelsAreSubtotals="1" fieldPosition="0"/>
    </format>
    <format dxfId="13801">
      <pivotArea dataOnly="0" labelOnly="1" grandRow="1" outline="0" fieldPosition="0"/>
    </format>
    <format dxfId="13800">
      <pivotArea dataOnly="0" labelOnly="1" grandRow="1" outline="0" fieldPosition="0"/>
    </format>
    <format dxfId="13799">
      <pivotArea dataOnly="0" labelOnly="1" grandRow="1" outline="0" fieldPosition="0"/>
    </format>
    <format dxfId="13798">
      <pivotArea dataOnly="0" labelOnly="1" grandRow="1" outline="0" fieldPosition="0"/>
    </format>
    <format dxfId="13797">
      <pivotArea grandRow="1" outline="0" collapsedLevelsAreSubtotals="1" fieldPosition="0"/>
    </format>
    <format dxfId="13796">
      <pivotArea dataOnly="0" labelOnly="1" grandRow="1" outline="0" fieldPosition="0"/>
    </format>
    <format dxfId="13795">
      <pivotArea dataOnly="0" labelOnly="1" outline="0" fieldPosition="0">
        <references count="1">
          <reference field="14" count="0"/>
        </references>
      </pivotArea>
    </format>
    <format dxfId="13794">
      <pivotArea dataOnly="0" labelOnly="1" grandCol="1" outline="0" fieldPosition="0"/>
    </format>
    <format dxfId="13793">
      <pivotArea grandRow="1" outline="0" collapsedLevelsAreSubtotals="1" fieldPosition="0"/>
    </format>
    <format dxfId="13792">
      <pivotArea dataOnly="0" labelOnly="1" grandRow="1" outline="0" fieldPosition="0"/>
    </format>
    <format dxfId="13791">
      <pivotArea grandRow="1" outline="0" collapsedLevelsAreSubtotals="1" fieldPosition="0"/>
    </format>
    <format dxfId="13790">
      <pivotArea dataOnly="0" labelOnly="1" grandRow="1" outline="0" fieldPosition="0"/>
    </format>
    <format dxfId="13789">
      <pivotArea dataOnly="0" labelOnly="1" outline="0" fieldPosition="0">
        <references count="1">
          <reference field="14" count="0"/>
        </references>
      </pivotArea>
    </format>
    <format dxfId="13788">
      <pivotArea dataOnly="0" labelOnly="1" grandCol="1" outline="0" fieldPosition="0"/>
    </format>
    <format dxfId="13787">
      <pivotArea dataOnly="0" labelOnly="1" grandCol="1" outline="0" fieldPosition="0"/>
    </format>
    <format dxfId="13786">
      <pivotArea grandRow="1" grandCol="1" outline="0" collapsedLevelsAreSubtotals="1" fieldPosition="0"/>
    </format>
    <format dxfId="13785">
      <pivotArea dataOnly="0" labelOnly="1" outline="0" fieldPosition="0">
        <references count="1">
          <reference field="14" count="0"/>
        </references>
      </pivotArea>
    </format>
    <format dxfId="13784">
      <pivotArea dataOnly="0" labelOnly="1" grandCol="1" outline="0" fieldPosition="0"/>
    </format>
    <format dxfId="13783">
      <pivotArea dataOnly="0" labelOnly="1" outline="0" fieldPosition="0">
        <references count="1">
          <reference field="14" count="0"/>
        </references>
      </pivotArea>
    </format>
    <format dxfId="13782">
      <pivotArea dataOnly="0" labelOnly="1" grandCol="1" outline="0" fieldPosition="0"/>
    </format>
    <format dxfId="13781">
      <pivotArea grandRow="1" outline="0" collapsedLevelsAreSubtotals="1" fieldPosition="0"/>
    </format>
    <format dxfId="13780">
      <pivotArea grandRow="1" outline="0" collapsedLevelsAreSubtotals="1" fieldPosition="0"/>
    </format>
    <format dxfId="13779">
      <pivotArea type="origin" dataOnly="0" labelOnly="1" outline="0" fieldPosition="0"/>
    </format>
    <format dxfId="13778">
      <pivotArea type="origin" dataOnly="0" labelOnly="1" outline="0" fieldPosition="0"/>
    </format>
    <format dxfId="13777">
      <pivotArea type="origin" dataOnly="0" labelOnly="1" outline="0" fieldPosition="0"/>
    </format>
    <format dxfId="13776">
      <pivotArea dataOnly="0" labelOnly="1" outline="0" fieldPosition="0">
        <references count="1">
          <reference field="14" count="0"/>
        </references>
      </pivotArea>
    </format>
    <format dxfId="13775">
      <pivotArea type="topRight" dataOnly="0" labelOnly="1" outline="0" fieldPosition="0"/>
    </format>
    <format dxfId="13774">
      <pivotArea outline="0" collapsedLevelsAreSubtotals="1" fieldPosition="0"/>
    </format>
    <format dxfId="13773">
      <pivotArea dataOnly="0" labelOnly="1" grandRow="1" outline="0" fieldPosition="0"/>
    </format>
    <format dxfId="13772">
      <pivotArea dataOnly="0" labelOnly="1" outline="0" fieldPosition="0">
        <references count="1">
          <reference field="14" count="0"/>
        </references>
      </pivotArea>
    </format>
    <format dxfId="13771">
      <pivotArea dataOnly="0" labelOnly="1" grandCol="1" outline="0" fieldPosition="0"/>
    </format>
    <format dxfId="13770">
      <pivotArea dataOnly="0" labelOnly="1" outline="0" fieldPosition="0">
        <references count="1">
          <reference field="14" count="0"/>
        </references>
      </pivotArea>
    </format>
    <format dxfId="13769">
      <pivotArea dataOnly="0" labelOnly="1" grandCol="1" outline="0" fieldPosition="0"/>
    </format>
    <format dxfId="13768">
      <pivotArea grandRow="1" outline="0" collapsedLevelsAreSubtotals="1" fieldPosition="0"/>
    </format>
    <format dxfId="13767">
      <pivotArea dataOnly="0" labelOnly="1" grandRow="1" outline="0" fieldPosition="0"/>
    </format>
    <format dxfId="13766">
      <pivotArea outline="0" collapsedLevelsAreSubtotals="1" fieldPosition="0"/>
    </format>
    <format dxfId="13765">
      <pivotArea dataOnly="0" labelOnly="1" grandRow="1" outline="0" fieldPosition="0"/>
    </format>
    <format dxfId="13764">
      <pivotArea dataOnly="0" labelOnly="1" outline="0" fieldPosition="0">
        <references count="1">
          <reference field="14" count="0"/>
        </references>
      </pivotArea>
    </format>
    <format dxfId="13763">
      <pivotArea dataOnly="0" labelOnly="1" grandCol="1" outline="0" fieldPosition="0"/>
    </format>
    <format dxfId="13762">
      <pivotArea grandRow="1" outline="0" collapsedLevelsAreSubtotals="1" fieldPosition="0"/>
    </format>
    <format dxfId="13761">
      <pivotArea dataOnly="0" labelOnly="1" grandRow="1" outline="0" fieldPosition="0"/>
    </format>
    <format dxfId="13760">
      <pivotArea grandRow="1" outline="0" collapsedLevelsAreSubtotals="1" fieldPosition="0"/>
    </format>
    <format dxfId="13759">
      <pivotArea dataOnly="0" labelOnly="1" grandRow="1" outline="0" fieldPosition="0"/>
    </format>
    <format dxfId="13758">
      <pivotArea dataOnly="0" labelOnly="1" outline="0" fieldPosition="0">
        <references count="1">
          <reference field="14" count="0"/>
        </references>
      </pivotArea>
    </format>
    <format dxfId="13757">
      <pivotArea dataOnly="0" labelOnly="1" grandCol="1" outline="0" fieldPosition="0"/>
    </format>
    <format dxfId="13756">
      <pivotArea grandRow="1" outline="0" collapsedLevelsAreSubtotals="1" fieldPosition="0"/>
    </format>
    <format dxfId="13755">
      <pivotArea dataOnly="0" labelOnly="1" grandRow="1" outline="0" fieldPosition="0"/>
    </format>
    <format dxfId="13754">
      <pivotArea dataOnly="0" labelOnly="1" outline="0" fieldPosition="0">
        <references count="1">
          <reference field="14" count="0"/>
        </references>
      </pivotArea>
    </format>
    <format dxfId="13753">
      <pivotArea dataOnly="0" labelOnly="1" grandCol="1" outline="0" fieldPosition="0"/>
    </format>
    <format dxfId="13752">
      <pivotArea grandRow="1" outline="0" collapsedLevelsAreSubtotals="1" fieldPosition="0"/>
    </format>
    <format dxfId="13751">
      <pivotArea dataOnly="0" labelOnly="1" grandRow="1" outline="0" fieldPosition="0"/>
    </format>
    <format dxfId="13750">
      <pivotArea outline="0" collapsedLevelsAreSubtotals="1" fieldPosition="0"/>
    </format>
    <format dxfId="13749">
      <pivotArea dataOnly="0" labelOnly="1" grandRow="1" outline="0" fieldPosition="0"/>
    </format>
    <format dxfId="13748">
      <pivotArea dataOnly="0" labelOnly="1" outline="0" fieldPosition="0">
        <references count="1">
          <reference field="14" count="0"/>
        </references>
      </pivotArea>
    </format>
    <format dxfId="13747">
      <pivotArea dataOnly="0" labelOnly="1" grandCol="1" outline="0" fieldPosition="0"/>
    </format>
    <format dxfId="13746">
      <pivotArea field="12" type="button" dataOnly="0" labelOnly="1" outline="0"/>
    </format>
    <format dxfId="13745">
      <pivotArea type="origin" dataOnly="0" labelOnly="1" outline="0" fieldPosition="0"/>
    </format>
    <format dxfId="13744">
      <pivotArea dataOnly="0" labelOnly="1" grandRow="1" outline="0" fieldPosition="0"/>
    </format>
    <format dxfId="13743">
      <pivotArea field="12" type="button" dataOnly="0" labelOnly="1" outline="0"/>
    </format>
    <format dxfId="13742">
      <pivotArea type="origin" dataOnly="0" labelOnly="1" outline="0" fieldPosition="0"/>
    </format>
    <format dxfId="13741">
      <pivotArea dataOnly="0" labelOnly="1" grandRow="1" outline="0" fieldPosition="0"/>
    </format>
    <format dxfId="13740">
      <pivotArea field="12" type="button" dataOnly="0" labelOnly="1" outline="0"/>
    </format>
    <format dxfId="13739">
      <pivotArea type="origin" dataOnly="0" labelOnly="1" outline="0" fieldPosition="0"/>
    </format>
    <format dxfId="13738">
      <pivotArea dataOnly="0" labelOnly="1" grandRow="1" outline="0" fieldPosition="0"/>
    </format>
    <format dxfId="13737">
      <pivotArea field="12" type="button" dataOnly="0" labelOnly="1" outline="0"/>
    </format>
    <format dxfId="13736">
      <pivotArea type="origin" dataOnly="0" labelOnly="1" outline="0" fieldPosition="0"/>
    </format>
    <format dxfId="13735">
      <pivotArea dataOnly="0" labelOnly="1" grandRow="1" outline="0" fieldPosition="0"/>
    </format>
    <format dxfId="13734">
      <pivotArea grandRow="1" outline="0" collapsedLevelsAreSubtotals="1" fieldPosition="0"/>
    </format>
    <format dxfId="13733">
      <pivotArea dataOnly="0" labelOnly="1" grandRow="1" outline="0" fieldPosition="0"/>
    </format>
    <format dxfId="13732">
      <pivotArea grandRow="1" outline="0" collapsedLevelsAreSubtotals="1" fieldPosition="0"/>
    </format>
    <format dxfId="13731">
      <pivotArea dataOnly="0" labelOnly="1" grandRow="1" outline="0" fieldPosition="0"/>
    </format>
    <format dxfId="13730">
      <pivotArea outline="0" collapsedLevelsAreSubtotals="1" fieldPosition="0"/>
    </format>
    <format dxfId="13729">
      <pivotArea dataOnly="0" labelOnly="1" grandRow="1" outline="0" fieldPosition="0"/>
    </format>
    <format dxfId="13728">
      <pivotArea outline="0" collapsedLevelsAreSubtotals="1" fieldPosition="0"/>
    </format>
    <format dxfId="13727">
      <pivotArea dataOnly="0" labelOnly="1" grandRow="1" outline="0" fieldPosition="0"/>
    </format>
    <format dxfId="13726">
      <pivotArea dataOnly="0" labelOnly="1" outline="0" fieldPosition="0">
        <references count="1">
          <reference field="14" count="0"/>
        </references>
      </pivotArea>
    </format>
    <format dxfId="13725">
      <pivotArea dataOnly="0" labelOnly="1" grandCol="1" outline="0" fieldPosition="0"/>
    </format>
    <format dxfId="13724">
      <pivotArea dataOnly="0" labelOnly="1" outline="0" fieldPosition="0">
        <references count="1">
          <reference field="14" count="0"/>
        </references>
      </pivotArea>
    </format>
    <format dxfId="13723">
      <pivotArea dataOnly="0" labelOnly="1" grandCol="1" outline="0" fieldPosition="0"/>
    </format>
    <format dxfId="13722">
      <pivotArea outline="0" fieldPosition="0">
        <references count="1">
          <reference field="14" count="0" selected="0"/>
        </references>
      </pivotArea>
    </format>
    <format dxfId="13721">
      <pivotArea dataOnly="0" labelOnly="1" grandRow="1" outline="0" fieldPosition="0"/>
    </format>
    <format dxfId="13720">
      <pivotArea dataOnly="0" labelOnly="1" outline="0" fieldPosition="0">
        <references count="1">
          <reference field="14" count="0"/>
        </references>
      </pivotArea>
    </format>
    <format dxfId="13719">
      <pivotArea grandRow="1" outline="0" collapsedLevelsAreSubtotals="1" fieldPosition="0"/>
    </format>
    <format dxfId="13718">
      <pivotArea dataOnly="0" labelOnly="1" grandRow="1" outline="0" fieldPosition="0"/>
    </format>
    <format dxfId="13717">
      <pivotArea outline="0" collapsedLevelsAreSubtotals="1" fieldPosition="0"/>
    </format>
    <format dxfId="13716">
      <pivotArea dataOnly="0" labelOnly="1" grandRow="1" outline="0" fieldPosition="0"/>
    </format>
    <format dxfId="13715">
      <pivotArea dataOnly="0" labelOnly="1" outline="0" fieldPosition="0">
        <references count="1">
          <reference field="14" count="0"/>
        </references>
      </pivotArea>
    </format>
    <format dxfId="13714">
      <pivotArea dataOnly="0" labelOnly="1" grandCol="1" outline="0" fieldPosition="0"/>
    </format>
    <format dxfId="13713">
      <pivotArea outline="0" collapsedLevelsAreSubtotals="1" fieldPosition="0"/>
    </format>
    <format dxfId="13712">
      <pivotArea dataOnly="0" labelOnly="1" grandRow="1" outline="0" fieldPosition="0"/>
    </format>
    <format dxfId="13711">
      <pivotArea dataOnly="0" labelOnly="1" outline="0" fieldPosition="0">
        <references count="1">
          <reference field="14" count="0"/>
        </references>
      </pivotArea>
    </format>
    <format dxfId="13710">
      <pivotArea dataOnly="0" labelOnly="1" grandCol="1" outline="0" fieldPosition="0"/>
    </format>
    <format dxfId="13709">
      <pivotArea outline="0" collapsedLevelsAreSubtotals="1" fieldPosition="0"/>
    </format>
    <format dxfId="13708">
      <pivotArea dataOnly="0" labelOnly="1" grandRow="1" outline="0" fieldPosition="0"/>
    </format>
    <format dxfId="13707">
      <pivotArea dataOnly="0" labelOnly="1" outline="0" fieldPosition="0">
        <references count="1">
          <reference field="14" count="0"/>
        </references>
      </pivotArea>
    </format>
    <format dxfId="13706">
      <pivotArea dataOnly="0" labelOnly="1" grandCol="1" outline="0" fieldPosition="0"/>
    </format>
    <format dxfId="13705">
      <pivotArea dataOnly="0" labelOnly="1" outline="0" fieldPosition="0">
        <references count="1">
          <reference field="14" count="0"/>
        </references>
      </pivotArea>
    </format>
    <format dxfId="13704">
      <pivotArea dataOnly="0" labelOnly="1" grandCol="1" outline="0" fieldPosition="0"/>
    </format>
    <format dxfId="13703">
      <pivotArea grandRow="1" outline="0" collapsedLevelsAreSubtotals="1" fieldPosition="0"/>
    </format>
    <format dxfId="13702">
      <pivotArea dataOnly="0" labelOnly="1" grandRow="1" outline="0" fieldPosition="0"/>
    </format>
    <format dxfId="13701">
      <pivotArea outline="0" collapsedLevelsAreSubtotals="1" fieldPosition="0"/>
    </format>
    <format dxfId="13700">
      <pivotArea dataOnly="0" labelOnly="1" grandRow="1" outline="0" fieldPosition="0"/>
    </format>
    <format dxfId="13699">
      <pivotArea dataOnly="0" labelOnly="1" outline="0" fieldPosition="0">
        <references count="1">
          <reference field="14" count="0"/>
        </references>
      </pivotArea>
    </format>
    <format dxfId="13698">
      <pivotArea dataOnly="0" labelOnly="1" grandCol="1" outline="0" fieldPosition="0"/>
    </format>
    <format dxfId="13697">
      <pivotArea outline="0" collapsedLevelsAreSubtotals="1" fieldPosition="0"/>
    </format>
    <format dxfId="13696">
      <pivotArea field="15" type="button" dataOnly="0" labelOnly="1" outline="0" axis="axisRow" fieldPosition="0"/>
    </format>
    <format dxfId="13695">
      <pivotArea dataOnly="0" labelOnly="1" outline="0" fieldPosition="0">
        <references count="1">
          <reference field="15" count="0"/>
        </references>
      </pivotArea>
    </format>
    <format dxfId="13694">
      <pivotArea dataOnly="0" labelOnly="1" grandRow="1" outline="0" fieldPosition="0"/>
    </format>
    <format dxfId="13693">
      <pivotArea dataOnly="0" labelOnly="1" outline="0" fieldPosition="0">
        <references count="1">
          <reference field="14" count="0"/>
        </references>
      </pivotArea>
    </format>
    <format dxfId="13692">
      <pivotArea dataOnly="0" labelOnly="1" grandCol="1" outline="0" fieldPosition="0"/>
    </format>
    <format dxfId="13691">
      <pivotArea outline="0" collapsedLevelsAreSubtotals="1" fieldPosition="0"/>
    </format>
    <format dxfId="13690">
      <pivotArea field="15" type="button" dataOnly="0" labelOnly="1" outline="0" axis="axisRow" fieldPosition="0"/>
    </format>
    <format dxfId="13689">
      <pivotArea dataOnly="0" labelOnly="1" outline="0" fieldPosition="0">
        <references count="1">
          <reference field="15" count="0"/>
        </references>
      </pivotArea>
    </format>
    <format dxfId="13688">
      <pivotArea dataOnly="0" labelOnly="1" grandRow="1" outline="0" fieldPosition="0"/>
    </format>
    <format dxfId="13687">
      <pivotArea dataOnly="0" labelOnly="1" outline="0" fieldPosition="0">
        <references count="1">
          <reference field="14" count="0"/>
        </references>
      </pivotArea>
    </format>
    <format dxfId="13686">
      <pivotArea dataOnly="0" labelOnly="1" grandCol="1" outline="0" fieldPosition="0"/>
    </format>
    <format dxfId="13685">
      <pivotArea outline="0" collapsedLevelsAreSubtotals="1" fieldPosition="0"/>
    </format>
    <format dxfId="13684">
      <pivotArea field="15" type="button" dataOnly="0" labelOnly="1" outline="0" axis="axisRow" fieldPosition="0"/>
    </format>
    <format dxfId="13683">
      <pivotArea dataOnly="0" labelOnly="1" outline="0" fieldPosition="0">
        <references count="1">
          <reference field="15" count="0"/>
        </references>
      </pivotArea>
    </format>
    <format dxfId="13682">
      <pivotArea dataOnly="0" labelOnly="1" grandRow="1" outline="0" fieldPosition="0"/>
    </format>
    <format dxfId="13681">
      <pivotArea dataOnly="0" labelOnly="1" outline="0" fieldPosition="0">
        <references count="1">
          <reference field="14" count="0"/>
        </references>
      </pivotArea>
    </format>
    <format dxfId="13680">
      <pivotArea dataOnly="0" labelOnly="1" grandCol="1" outline="0" fieldPosition="0"/>
    </format>
    <format dxfId="13679">
      <pivotArea outline="0" collapsedLevelsAreSubtotals="1" fieldPosition="0"/>
    </format>
    <format dxfId="13678">
      <pivotArea field="15" type="button" dataOnly="0" labelOnly="1" outline="0" axis="axisRow" fieldPosition="0"/>
    </format>
    <format dxfId="13677">
      <pivotArea dataOnly="0" labelOnly="1" outline="0" fieldPosition="0">
        <references count="1">
          <reference field="15" count="0"/>
        </references>
      </pivotArea>
    </format>
    <format dxfId="13676">
      <pivotArea dataOnly="0" labelOnly="1" grandRow="1" outline="0" fieldPosition="0"/>
    </format>
    <format dxfId="13675">
      <pivotArea dataOnly="0" labelOnly="1" outline="0" fieldPosition="0">
        <references count="1">
          <reference field="14" count="0"/>
        </references>
      </pivotArea>
    </format>
    <format dxfId="13674">
      <pivotArea dataOnly="0" labelOnly="1" grandCol="1" outline="0" fieldPosition="0"/>
    </format>
    <format dxfId="13673">
      <pivotArea grandRow="1" outline="0" collapsedLevelsAreSubtotals="1" fieldPosition="0"/>
    </format>
    <format dxfId="13672">
      <pivotArea dataOnly="0" labelOnly="1" grandRow="1" outline="0" fieldPosition="0"/>
    </format>
    <format dxfId="13671">
      <pivotArea grandRow="1" outline="0" collapsedLevelsAreSubtotals="1" fieldPosition="0"/>
    </format>
    <format dxfId="13670">
      <pivotArea dataOnly="0" labelOnly="1" grandRow="1" outline="0" fieldPosition="0"/>
    </format>
    <format dxfId="13669">
      <pivotArea outline="0" collapsedLevelsAreSubtotals="1" fieldPosition="0"/>
    </format>
    <format dxfId="13668">
      <pivotArea dataOnly="0" labelOnly="1" outline="0" fieldPosition="0">
        <references count="1">
          <reference field="14" count="0"/>
        </references>
      </pivotArea>
    </format>
    <format dxfId="13667">
      <pivotArea dataOnly="0" labelOnly="1" grandCol="1" outline="0" fieldPosition="0"/>
    </format>
    <format dxfId="13666">
      <pivotArea outline="0" collapsedLevelsAreSubtotals="1" fieldPosition="0"/>
    </format>
    <format dxfId="13665">
      <pivotArea dataOnly="0" labelOnly="1" outline="0" fieldPosition="0">
        <references count="1">
          <reference field="14" count="0"/>
        </references>
      </pivotArea>
    </format>
    <format dxfId="13664">
      <pivotArea dataOnly="0" labelOnly="1" grandCol="1" outline="0" fieldPosition="0"/>
    </format>
    <format dxfId="13663">
      <pivotArea outline="0" collapsedLevelsAreSubtotals="1" fieldPosition="0"/>
    </format>
    <format dxfId="13662">
      <pivotArea field="15" type="button" dataOnly="0" labelOnly="1" outline="0" axis="axisRow" fieldPosition="0"/>
    </format>
    <format dxfId="13661">
      <pivotArea dataOnly="0" labelOnly="1" outline="0" fieldPosition="0">
        <references count="1">
          <reference field="15" count="12">
            <x v="0"/>
            <x v="2"/>
            <x v="3"/>
            <x v="4"/>
            <x v="5"/>
            <x v="7"/>
            <x v="8"/>
            <x v="9"/>
            <x v="10"/>
            <x v="11"/>
            <x v="15"/>
            <x v="17"/>
          </reference>
        </references>
      </pivotArea>
    </format>
    <format dxfId="13660">
      <pivotArea dataOnly="0" labelOnly="1" grandRow="1" outline="0" fieldPosition="0"/>
    </format>
    <format dxfId="13659">
      <pivotArea dataOnly="0" labelOnly="1" outline="0" fieldPosition="0">
        <references count="1">
          <reference field="14" count="0"/>
        </references>
      </pivotArea>
    </format>
    <format dxfId="13658">
      <pivotArea dataOnly="0" labelOnly="1" grandCol="1" outline="0" fieldPosition="0"/>
    </format>
    <format dxfId="13657">
      <pivotArea outline="0" collapsedLevelsAreSubtotals="1" fieldPosition="0"/>
    </format>
    <format dxfId="13656">
      <pivotArea field="15" type="button" dataOnly="0" labelOnly="1" outline="0" axis="axisRow" fieldPosition="0"/>
    </format>
    <format dxfId="13655">
      <pivotArea dataOnly="0" labelOnly="1" outline="0" fieldPosition="0">
        <references count="1">
          <reference field="15" count="12">
            <x v="0"/>
            <x v="2"/>
            <x v="3"/>
            <x v="4"/>
            <x v="5"/>
            <x v="7"/>
            <x v="8"/>
            <x v="9"/>
            <x v="10"/>
            <x v="11"/>
            <x v="15"/>
            <x v="17"/>
          </reference>
        </references>
      </pivotArea>
    </format>
    <format dxfId="13654">
      <pivotArea dataOnly="0" labelOnly="1" grandRow="1" outline="0" fieldPosition="0"/>
    </format>
    <format dxfId="13653">
      <pivotArea dataOnly="0" labelOnly="1" outline="0" fieldPosition="0">
        <references count="1">
          <reference field="14" count="0"/>
        </references>
      </pivotArea>
    </format>
    <format dxfId="13652">
      <pivotArea dataOnly="0" labelOnly="1" grandCol="1" outline="0" fieldPosition="0"/>
    </format>
    <format dxfId="13651">
      <pivotArea grandRow="1" outline="0" collapsedLevelsAreSubtotals="1" fieldPosition="0"/>
    </format>
    <format dxfId="13650">
      <pivotArea dataOnly="0" labelOnly="1" grandRow="1" outline="0" fieldPosition="0"/>
    </format>
    <format dxfId="13649">
      <pivotArea field="15" type="button" dataOnly="0" labelOnly="1" outline="0" axis="axisRow" fieldPosition="0"/>
    </format>
    <format dxfId="13648">
      <pivotArea dataOnly="0" labelOnly="1" outline="0" fieldPosition="0">
        <references count="1">
          <reference field="14" count="0"/>
        </references>
      </pivotArea>
    </format>
    <format dxfId="13647">
      <pivotArea dataOnly="0" labelOnly="1" grandCol="1" outline="0" fieldPosition="0"/>
    </format>
    <format dxfId="13646">
      <pivotArea outline="0" collapsedLevelsAreSubtotals="1" fieldPosition="0"/>
    </format>
    <format dxfId="13645">
      <pivotArea field="15" type="button" dataOnly="0" labelOnly="1" outline="0" axis="axisRow" fieldPosition="0"/>
    </format>
    <format dxfId="13644">
      <pivotArea dataOnly="0" labelOnly="1" outline="0" fieldPosition="0">
        <references count="1">
          <reference field="15" count="7">
            <x v="2"/>
            <x v="3"/>
            <x v="4"/>
            <x v="5"/>
            <x v="8"/>
            <x v="9"/>
            <x v="11"/>
          </reference>
        </references>
      </pivotArea>
    </format>
    <format dxfId="13643">
      <pivotArea dataOnly="0" labelOnly="1" grandRow="1" outline="0" fieldPosition="0"/>
    </format>
    <format dxfId="13642">
      <pivotArea dataOnly="0" labelOnly="1" outline="0" fieldPosition="0">
        <references count="1">
          <reference field="14" count="0"/>
        </references>
      </pivotArea>
    </format>
    <format dxfId="13641">
      <pivotArea dataOnly="0" labelOnly="1" grandCol="1" outline="0" fieldPosition="0"/>
    </format>
    <format dxfId="13640">
      <pivotArea outline="0" collapsedLevelsAreSubtotals="1" fieldPosition="0"/>
    </format>
    <format dxfId="13639">
      <pivotArea field="15" type="button" dataOnly="0" labelOnly="1" outline="0" axis="axisRow" fieldPosition="0"/>
    </format>
    <format dxfId="13638">
      <pivotArea dataOnly="0" labelOnly="1" outline="0" fieldPosition="0">
        <references count="1">
          <reference field="15" count="7">
            <x v="2"/>
            <x v="3"/>
            <x v="4"/>
            <x v="5"/>
            <x v="8"/>
            <x v="9"/>
            <x v="11"/>
          </reference>
        </references>
      </pivotArea>
    </format>
    <format dxfId="13637">
      <pivotArea dataOnly="0" labelOnly="1" grandRow="1" outline="0" fieldPosition="0"/>
    </format>
    <format dxfId="13636">
      <pivotArea dataOnly="0" labelOnly="1" outline="0" fieldPosition="0">
        <references count="1">
          <reference field="14" count="0"/>
        </references>
      </pivotArea>
    </format>
    <format dxfId="13635">
      <pivotArea dataOnly="0" labelOnly="1" grandCol="1" outline="0" fieldPosition="0"/>
    </format>
    <format dxfId="13634">
      <pivotArea outline="0" collapsedLevelsAreSubtotals="1" fieldPosition="0"/>
    </format>
    <format dxfId="13633">
      <pivotArea field="15" type="button" dataOnly="0" labelOnly="1" outline="0" axis="axisRow" fieldPosition="0"/>
    </format>
    <format dxfId="13632">
      <pivotArea dataOnly="0" labelOnly="1" outline="0" fieldPosition="0">
        <references count="1">
          <reference field="15" count="7">
            <x v="2"/>
            <x v="3"/>
            <x v="4"/>
            <x v="5"/>
            <x v="8"/>
            <x v="9"/>
            <x v="11"/>
          </reference>
        </references>
      </pivotArea>
    </format>
    <format dxfId="13631">
      <pivotArea dataOnly="0" labelOnly="1" grandRow="1" outline="0" fieldPosition="0"/>
    </format>
    <format dxfId="13630">
      <pivotArea dataOnly="0" labelOnly="1" outline="0" fieldPosition="0">
        <references count="1">
          <reference field="14" count="0"/>
        </references>
      </pivotArea>
    </format>
    <format dxfId="13629">
      <pivotArea dataOnly="0" labelOnly="1" grandCol="1" outline="0" fieldPosition="0"/>
    </format>
    <format dxfId="13628">
      <pivotArea field="15" type="button" dataOnly="0" labelOnly="1" outline="0" axis="axisRow" fieldPosition="0"/>
    </format>
    <format dxfId="13627">
      <pivotArea dataOnly="0" labelOnly="1" outline="0" fieldPosition="0">
        <references count="1">
          <reference field="14" count="0"/>
        </references>
      </pivotArea>
    </format>
    <format dxfId="13626">
      <pivotArea dataOnly="0" labelOnly="1" grandCol="1" outline="0" fieldPosition="0"/>
    </format>
    <format dxfId="13625">
      <pivotArea grandRow="1" outline="0" collapsedLevelsAreSubtotals="1" fieldPosition="0"/>
    </format>
    <format dxfId="13624">
      <pivotArea dataOnly="0" labelOnly="1" grandRow="1" outline="0" fieldPosition="0"/>
    </format>
    <format dxfId="13623">
      <pivotArea grandRow="1" outline="0" collapsedLevelsAreSubtotals="1" fieldPosition="0"/>
    </format>
    <format dxfId="13622">
      <pivotArea outline="0" collapsedLevelsAreSubtotals="1" fieldPosition="0"/>
    </format>
    <format dxfId="13621">
      <pivotArea dataOnly="0" labelOnly="1" outline="0" fieldPosition="0">
        <references count="1">
          <reference field="15" count="8">
            <x v="2"/>
            <x v="3"/>
            <x v="4"/>
            <x v="5"/>
            <x v="8"/>
            <x v="9"/>
            <x v="11"/>
            <x v="15"/>
          </reference>
        </references>
      </pivotArea>
    </format>
    <format dxfId="13620">
      <pivotArea dataOnly="0" labelOnly="1" grandRow="1" outline="0" fieldPosition="0"/>
    </format>
    <format dxfId="13619">
      <pivotArea field="15" type="button" dataOnly="0" labelOnly="1" outline="0" axis="axisRow" fieldPosition="0"/>
    </format>
    <format dxfId="13618">
      <pivotArea dataOnly="0" labelOnly="1" outline="0" fieldPosition="0">
        <references count="1">
          <reference field="14" count="0"/>
        </references>
      </pivotArea>
    </format>
    <format dxfId="13617">
      <pivotArea dataOnly="0" labelOnly="1" grandCol="1" outline="0" fieldPosition="0"/>
    </format>
    <format dxfId="13616">
      <pivotArea dataOnly="0" labelOnly="1" grandRow="1" outline="0" fieldPosition="0"/>
    </format>
    <format dxfId="13615">
      <pivotArea outline="0" collapsedLevelsAreSubtotals="1" fieldPosition="0"/>
    </format>
    <format dxfId="13614">
      <pivotArea field="15" type="button" dataOnly="0" labelOnly="1" outline="0" axis="axisRow" fieldPosition="0"/>
    </format>
    <format dxfId="13613">
      <pivotArea dataOnly="0" labelOnly="1" outline="0" fieldPosition="0">
        <references count="1">
          <reference field="15" count="8">
            <x v="2"/>
            <x v="3"/>
            <x v="4"/>
            <x v="5"/>
            <x v="8"/>
            <x v="9"/>
            <x v="11"/>
            <x v="15"/>
          </reference>
        </references>
      </pivotArea>
    </format>
    <format dxfId="13612">
      <pivotArea dataOnly="0" labelOnly="1" grandRow="1" outline="0" fieldPosition="0"/>
    </format>
    <format dxfId="13611">
      <pivotArea dataOnly="0" labelOnly="1" outline="0" fieldPosition="0">
        <references count="1">
          <reference field="14" count="0"/>
        </references>
      </pivotArea>
    </format>
    <format dxfId="13610">
      <pivotArea dataOnly="0" labelOnly="1" grandCol="1" outline="0" fieldPosition="0"/>
    </format>
    <format dxfId="13609">
      <pivotArea outline="0" collapsedLevelsAreSubtotals="1" fieldPosition="0"/>
    </format>
    <format dxfId="13608">
      <pivotArea field="15" type="button" dataOnly="0" labelOnly="1" outline="0" axis="axisRow" fieldPosition="0"/>
    </format>
    <format dxfId="13607">
      <pivotArea dataOnly="0" labelOnly="1" outline="0" fieldPosition="0">
        <references count="1">
          <reference field="15" count="8">
            <x v="2"/>
            <x v="3"/>
            <x v="4"/>
            <x v="5"/>
            <x v="8"/>
            <x v="9"/>
            <x v="11"/>
            <x v="15"/>
          </reference>
        </references>
      </pivotArea>
    </format>
    <format dxfId="13606">
      <pivotArea dataOnly="0" labelOnly="1" grandRow="1" outline="0" fieldPosition="0"/>
    </format>
    <format dxfId="13605">
      <pivotArea dataOnly="0" labelOnly="1" outline="0" fieldPosition="0">
        <references count="1">
          <reference field="14" count="0"/>
        </references>
      </pivotArea>
    </format>
    <format dxfId="13604">
      <pivotArea dataOnly="0" labelOnly="1" grandCol="1" outline="0" fieldPosition="0"/>
    </format>
    <format dxfId="13603">
      <pivotArea outline="0" collapsedLevelsAreSubtotals="1" fieldPosition="0"/>
    </format>
    <format dxfId="13602">
      <pivotArea field="15" type="button" dataOnly="0" labelOnly="1" outline="0" axis="axisRow" fieldPosition="0"/>
    </format>
    <format dxfId="13601">
      <pivotArea dataOnly="0" labelOnly="1" outline="0" fieldPosition="0">
        <references count="1">
          <reference field="15" count="8">
            <x v="2"/>
            <x v="3"/>
            <x v="4"/>
            <x v="5"/>
            <x v="8"/>
            <x v="9"/>
            <x v="11"/>
            <x v="15"/>
          </reference>
        </references>
      </pivotArea>
    </format>
    <format dxfId="13600">
      <pivotArea dataOnly="0" labelOnly="1" grandRow="1" outline="0" fieldPosition="0"/>
    </format>
    <format dxfId="13599">
      <pivotArea dataOnly="0" labelOnly="1" outline="0" fieldPosition="0">
        <references count="1">
          <reference field="14" count="0"/>
        </references>
      </pivotArea>
    </format>
    <format dxfId="13598">
      <pivotArea dataOnly="0" labelOnly="1" grandCol="1" outline="0" fieldPosition="0"/>
    </format>
    <format dxfId="13597">
      <pivotArea field="15" type="button" dataOnly="0" labelOnly="1" outline="0" axis="axisRow" fieldPosition="0"/>
    </format>
    <format dxfId="13596">
      <pivotArea dataOnly="0" labelOnly="1" outline="0" fieldPosition="0">
        <references count="1">
          <reference field="14" count="0"/>
        </references>
      </pivotArea>
    </format>
    <format dxfId="13595">
      <pivotArea dataOnly="0" labelOnly="1" grandCol="1" outline="0" fieldPosition="0"/>
    </format>
    <format dxfId="13594">
      <pivotArea dataOnly="0" labelOnly="1" outline="0" fieldPosition="0">
        <references count="1">
          <reference field="15" count="8">
            <x v="2"/>
            <x v="3"/>
            <x v="4"/>
            <x v="5"/>
            <x v="8"/>
            <x v="9"/>
            <x v="11"/>
            <x v="15"/>
          </reference>
        </references>
      </pivotArea>
    </format>
    <format dxfId="13593">
      <pivotArea dataOnly="0" labelOnly="1" outline="0" fieldPosition="0">
        <references count="1">
          <reference field="15" count="0"/>
        </references>
      </pivotArea>
    </format>
    <format dxfId="13592">
      <pivotArea outline="0" collapsedLevelsAreSubtotals="1" fieldPosition="0"/>
    </format>
    <format dxfId="13591">
      <pivotArea field="15" type="button" dataOnly="0" labelOnly="1" outline="0" axis="axisRow" fieldPosition="0"/>
    </format>
    <format dxfId="13590">
      <pivotArea dataOnly="0" labelOnly="1" outline="0" fieldPosition="0">
        <references count="1">
          <reference field="15" count="9">
            <x v="2"/>
            <x v="3"/>
            <x v="4"/>
            <x v="5"/>
            <x v="7"/>
            <x v="8"/>
            <x v="9"/>
            <x v="11"/>
            <x v="15"/>
          </reference>
        </references>
      </pivotArea>
    </format>
    <format dxfId="13589">
      <pivotArea dataOnly="0" labelOnly="1" grandRow="1" outline="0" fieldPosition="0"/>
    </format>
    <format dxfId="13588">
      <pivotArea dataOnly="0" labelOnly="1" outline="0" fieldPosition="0">
        <references count="1">
          <reference field="14" count="0"/>
        </references>
      </pivotArea>
    </format>
    <format dxfId="13587">
      <pivotArea dataOnly="0" labelOnly="1" grandCol="1" outline="0" fieldPosition="0"/>
    </format>
    <format dxfId="13586">
      <pivotArea dataOnly="0" labelOnly="1" outline="0" fieldPosition="0">
        <references count="1">
          <reference field="15" count="11">
            <x v="2"/>
            <x v="3"/>
            <x v="4"/>
            <x v="5"/>
            <x v="7"/>
            <x v="8"/>
            <x v="9"/>
            <x v="10"/>
            <x v="11"/>
            <x v="12"/>
            <x v="15"/>
          </reference>
        </references>
      </pivotArea>
    </format>
    <format dxfId="13585">
      <pivotArea outline="0" fieldPosition="0">
        <references count="1">
          <reference field="15" count="10" selected="0">
            <x v="2"/>
            <x v="3"/>
            <x v="4"/>
            <x v="5"/>
            <x v="8"/>
            <x v="9"/>
            <x v="10"/>
            <x v="11"/>
            <x v="12"/>
            <x v="15"/>
          </reference>
        </references>
      </pivotArea>
    </format>
    <format dxfId="13584">
      <pivotArea dataOnly="0" labelOnly="1" outline="0" fieldPosition="0">
        <references count="1">
          <reference field="15" count="10">
            <x v="2"/>
            <x v="3"/>
            <x v="4"/>
            <x v="5"/>
            <x v="8"/>
            <x v="9"/>
            <x v="10"/>
            <x v="11"/>
            <x v="12"/>
            <x v="15"/>
          </reference>
        </references>
      </pivotArea>
    </format>
    <format dxfId="13583">
      <pivotArea dataOnly="0" labelOnly="1" outline="0" fieldPosition="0">
        <references count="1">
          <reference field="15" count="9">
            <x v="0"/>
            <x v="3"/>
            <x v="4"/>
            <x v="5"/>
            <x v="7"/>
            <x v="8"/>
            <x v="9"/>
            <x v="11"/>
            <x v="15"/>
          </reference>
        </references>
      </pivotArea>
    </format>
    <format dxfId="13582">
      <pivotArea dataOnly="0" labelOnly="1" outline="0" fieldPosition="0">
        <references count="1">
          <reference field="15" count="9">
            <x v="0"/>
            <x v="3"/>
            <x v="4"/>
            <x v="5"/>
            <x v="7"/>
            <x v="8"/>
            <x v="9"/>
            <x v="11"/>
            <x v="15"/>
          </reference>
        </references>
      </pivotArea>
    </format>
    <format dxfId="13581">
      <pivotArea dataOnly="0" labelOnly="1" outline="0" fieldPosition="0">
        <references count="1">
          <reference field="15" count="9">
            <x v="0"/>
            <x v="3"/>
            <x v="4"/>
            <x v="5"/>
            <x v="7"/>
            <x v="8"/>
            <x v="9"/>
            <x v="11"/>
            <x v="15"/>
          </reference>
        </references>
      </pivotArea>
    </format>
    <format dxfId="13580">
      <pivotArea type="all" dataOnly="0" outline="0" fieldPosition="0"/>
    </format>
    <format dxfId="13579">
      <pivotArea type="origin" dataOnly="0" labelOnly="1" outline="0" fieldPosition="0"/>
    </format>
    <format dxfId="13578">
      <pivotArea field="14" type="button" dataOnly="0" labelOnly="1" outline="0" axis="axisCol" fieldPosition="0"/>
    </format>
    <format dxfId="13577">
      <pivotArea type="topRight" dataOnly="0" labelOnly="1" outline="0" fieldPosition="0"/>
    </format>
    <format dxfId="13576">
      <pivotArea type="all" dataOnly="0" outline="0" fieldPosition="0"/>
    </format>
    <format dxfId="13575">
      <pivotArea type="origin" dataOnly="0" labelOnly="1" outline="0" fieldPosition="0"/>
    </format>
    <format dxfId="13574">
      <pivotArea field="14" type="button" dataOnly="0" labelOnly="1" outline="0" axis="axisCol" fieldPosition="0"/>
    </format>
    <format dxfId="13573">
      <pivotArea type="topRight" dataOnly="0" labelOnly="1" outline="0" fieldPosition="0"/>
    </format>
    <format dxfId="13572">
      <pivotArea grandRow="1" outline="0" collapsedLevelsAreSubtotals="1" fieldPosition="0"/>
    </format>
    <format dxfId="13571">
      <pivotArea outline="0" fieldPosition="0">
        <references count="1">
          <reference field="15" count="9" selected="0">
            <x v="0"/>
            <x v="3"/>
            <x v="4"/>
            <x v="5"/>
            <x v="7"/>
            <x v="8"/>
            <x v="9"/>
            <x v="11"/>
            <x v="15"/>
          </reference>
        </references>
      </pivotArea>
    </format>
    <format dxfId="13570">
      <pivotArea grandRow="1" outline="0" collapsedLevelsAreSubtotals="1" fieldPosition="0"/>
    </format>
    <format dxfId="13569">
      <pivotArea outline="0" collapsedLevelsAreSubtotals="1" fieldPosition="0"/>
    </format>
    <format dxfId="13568">
      <pivotArea field="15" type="button" dataOnly="0" labelOnly="1" outline="0" axis="axisRow" fieldPosition="0"/>
    </format>
    <format dxfId="13567">
      <pivotArea dataOnly="0" labelOnly="1" outline="0" fieldPosition="0">
        <references count="1">
          <reference field="15" count="0"/>
        </references>
      </pivotArea>
    </format>
    <format dxfId="13566">
      <pivotArea dataOnly="0" labelOnly="1" grandRow="1" outline="0" fieldPosition="0"/>
    </format>
    <format dxfId="13565">
      <pivotArea dataOnly="0" labelOnly="1" outline="0" fieldPosition="0">
        <references count="1">
          <reference field="14" count="0"/>
        </references>
      </pivotArea>
    </format>
    <format dxfId="13564">
      <pivotArea dataOnly="0" labelOnly="1" grandCol="1" outline="0" fieldPosition="0"/>
    </format>
    <format dxfId="13563">
      <pivotArea field="15" type="button" dataOnly="0" labelOnly="1" outline="0" axis="axisRow" fieldPosition="0"/>
    </format>
    <format dxfId="13562">
      <pivotArea dataOnly="0" labelOnly="1" outline="0" fieldPosition="0">
        <references count="1">
          <reference field="14" count="0"/>
        </references>
      </pivotArea>
    </format>
    <format dxfId="13561">
      <pivotArea dataOnly="0" labelOnly="1" grandCol="1" outline="0" fieldPosition="0"/>
    </format>
    <format dxfId="13560">
      <pivotArea grandRow="1" outline="0" collapsedLevelsAreSubtotals="1" fieldPosition="0"/>
    </format>
    <format dxfId="13559">
      <pivotArea dataOnly="0" labelOnly="1" grandRow="1" outline="0" fieldPosition="0"/>
    </format>
    <format dxfId="13558">
      <pivotArea field="15" type="button" dataOnly="0" labelOnly="1" outline="0" axis="axisRow" fieldPosition="0"/>
    </format>
    <format dxfId="13557">
      <pivotArea dataOnly="0" labelOnly="1" outline="0" fieldPosition="0">
        <references count="1">
          <reference field="14" count="0"/>
        </references>
      </pivotArea>
    </format>
    <format dxfId="13556">
      <pivotArea dataOnly="0" labelOnly="1" grandCol="1" outline="0" fieldPosition="0"/>
    </format>
    <format dxfId="13555">
      <pivotArea field="15" type="button" dataOnly="0" labelOnly="1" outline="0" axis="axisRow" fieldPosition="0"/>
    </format>
    <format dxfId="13554">
      <pivotArea dataOnly="0" labelOnly="1" outline="0" fieldPosition="0">
        <references count="1">
          <reference field="14" count="0"/>
        </references>
      </pivotArea>
    </format>
    <format dxfId="1355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12579">
      <pivotArea outline="0" collapsedLevelsAreSubtotals="1" fieldPosition="0"/>
    </format>
    <format dxfId="12578">
      <pivotArea field="15" type="button" dataOnly="0" labelOnly="1" outline="0" axis="axisRow" fieldPosition="0"/>
    </format>
    <format dxfId="12577">
      <pivotArea dataOnly="0" labelOnly="1" fieldPosition="0">
        <references count="1">
          <reference field="15" count="0"/>
        </references>
      </pivotArea>
    </format>
    <format dxfId="12576">
      <pivotArea dataOnly="0" labelOnly="1" grandRow="1" outline="0" fieldPosition="0"/>
    </format>
    <format dxfId="12575">
      <pivotArea dataOnly="0" labelOnly="1" fieldPosition="0">
        <references count="1">
          <reference field="158" count="0"/>
        </references>
      </pivotArea>
    </format>
    <format dxfId="12574">
      <pivotArea dataOnly="0" labelOnly="1" grandCol="1" outline="0" fieldPosition="0"/>
    </format>
    <format dxfId="12573">
      <pivotArea outline="0" collapsedLevelsAreSubtotals="1" fieldPosition="0"/>
    </format>
    <format dxfId="12572">
      <pivotArea field="15" type="button" dataOnly="0" labelOnly="1" outline="0" axis="axisRow" fieldPosition="0"/>
    </format>
    <format dxfId="12571">
      <pivotArea dataOnly="0" labelOnly="1" fieldPosition="0">
        <references count="1">
          <reference field="15" count="0"/>
        </references>
      </pivotArea>
    </format>
    <format dxfId="12570">
      <pivotArea dataOnly="0" labelOnly="1" grandRow="1" outline="0" fieldPosition="0"/>
    </format>
    <format dxfId="12569">
      <pivotArea dataOnly="0" labelOnly="1" fieldPosition="0">
        <references count="1">
          <reference field="158" count="0"/>
        </references>
      </pivotArea>
    </format>
    <format dxfId="12568">
      <pivotArea dataOnly="0" labelOnly="1" grandCol="1" outline="0" fieldPosition="0"/>
    </format>
    <format dxfId="12567">
      <pivotArea collapsedLevelsAreSubtotals="1" fieldPosition="0">
        <references count="1">
          <reference field="15" count="0"/>
        </references>
      </pivotArea>
    </format>
    <format dxfId="12566">
      <pivotArea dataOnly="0" labelOnly="1" fieldPosition="0">
        <references count="1">
          <reference field="15" count="0"/>
        </references>
      </pivotArea>
    </format>
    <format dxfId="12565">
      <pivotArea grandRow="1" outline="0" collapsedLevelsAreSubtotals="1" fieldPosition="0"/>
    </format>
    <format dxfId="12564">
      <pivotArea dataOnly="0" labelOnly="1" grandRow="1" outline="0" fieldPosition="0"/>
    </format>
    <format dxfId="12563">
      <pivotArea field="15" type="button" dataOnly="0" labelOnly="1" outline="0" axis="axisRow" fieldPosition="0"/>
    </format>
    <format dxfId="12562">
      <pivotArea dataOnly="0" labelOnly="1" fieldPosition="0">
        <references count="1">
          <reference field="158" count="0"/>
        </references>
      </pivotArea>
    </format>
    <format dxfId="1256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12560">
      <pivotArea outline="0" collapsedLevelsAreSubtotals="1" fieldPosition="0"/>
    </format>
    <format dxfId="12559">
      <pivotArea dataOnly="0" labelOnly="1" fieldPosition="0">
        <references count="1">
          <reference field="15" count="0"/>
        </references>
      </pivotArea>
    </format>
    <format dxfId="12558">
      <pivotArea dataOnly="0" labelOnly="1" grandRow="1" outline="0" fieldPosition="0"/>
    </format>
    <format dxfId="12557">
      <pivotArea outline="0" collapsedLevelsAreSubtotals="1" fieldPosition="0"/>
    </format>
    <format dxfId="12556">
      <pivotArea dataOnly="0" labelOnly="1" fieldPosition="0">
        <references count="1">
          <reference field="15" count="0"/>
        </references>
      </pivotArea>
    </format>
    <format dxfId="12555">
      <pivotArea dataOnly="0" labelOnly="1" grandRow="1" outline="0" fieldPosition="0"/>
    </format>
    <format dxfId="12554">
      <pivotArea type="all" dataOnly="0" outline="0" fieldPosition="0"/>
    </format>
    <format dxfId="12553">
      <pivotArea outline="0" collapsedLevelsAreSubtotals="1" fieldPosition="0"/>
    </format>
    <format dxfId="12552">
      <pivotArea field="15" type="button" dataOnly="0" labelOnly="1" outline="0" axis="axisRow" fieldPosition="0"/>
    </format>
    <format dxfId="12551">
      <pivotArea dataOnly="0" labelOnly="1" fieldPosition="0">
        <references count="1">
          <reference field="15" count="0"/>
        </references>
      </pivotArea>
    </format>
    <format dxfId="12550">
      <pivotArea dataOnly="0" labelOnly="1" grandRow="1" outline="0" fieldPosition="0"/>
    </format>
    <format dxfId="12549">
      <pivotArea dataOnly="0" labelOnly="1" outline="0" axis="axisValues" fieldPosition="0"/>
    </format>
    <format dxfId="12548">
      <pivotArea outline="0" collapsedLevelsAreSubtotals="1" fieldPosition="0"/>
    </format>
    <format dxfId="12547">
      <pivotArea field="15" type="button" dataOnly="0" labelOnly="1" outline="0" axis="axisRow" fieldPosition="0"/>
    </format>
    <format dxfId="12546">
      <pivotArea dataOnly="0" labelOnly="1" fieldPosition="0">
        <references count="1">
          <reference field="15" count="0"/>
        </references>
      </pivotArea>
    </format>
    <format dxfId="12545">
      <pivotArea dataOnly="0" labelOnly="1" grandRow="1" outline="0" fieldPosition="0"/>
    </format>
    <format dxfId="12544">
      <pivotArea dataOnly="0" labelOnly="1" fieldPosition="0">
        <references count="1">
          <reference field="12" count="0"/>
        </references>
      </pivotArea>
    </format>
    <format dxfId="12543">
      <pivotArea dataOnly="0" labelOnly="1" grandCol="1" outline="0" fieldPosition="0"/>
    </format>
    <format dxfId="12542">
      <pivotArea outline="0" collapsedLevelsAreSubtotals="1" fieldPosition="0"/>
    </format>
    <format dxfId="12541">
      <pivotArea field="15" type="button" dataOnly="0" labelOnly="1" outline="0" axis="axisRow" fieldPosition="0"/>
    </format>
    <format dxfId="12540">
      <pivotArea dataOnly="0" labelOnly="1" fieldPosition="0">
        <references count="1">
          <reference field="15" count="0"/>
        </references>
      </pivotArea>
    </format>
    <format dxfId="12539">
      <pivotArea dataOnly="0" labelOnly="1" grandRow="1" outline="0" fieldPosition="0"/>
    </format>
    <format dxfId="12538">
      <pivotArea dataOnly="0" labelOnly="1" fieldPosition="0">
        <references count="1">
          <reference field="12" count="0"/>
        </references>
      </pivotArea>
    </format>
    <format dxfId="12537">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4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2315">
      <pivotArea type="all" dataOnly="0" outline="0" fieldPosition="0"/>
    </format>
    <format dxfId="12314">
      <pivotArea outline="0" collapsedLevelsAreSubtotals="1" fieldPosition="0"/>
    </format>
    <format dxfId="12313">
      <pivotArea field="-2" type="button" dataOnly="0" labelOnly="1" outline="0" axis="axisCol" fieldPosition="0"/>
    </format>
    <format dxfId="12312">
      <pivotArea type="topRight" dataOnly="0" labelOnly="1" outline="0" fieldPosition="0"/>
    </format>
    <format dxfId="12311">
      <pivotArea type="origin" dataOnly="0" labelOnly="1" outline="0" fieldPosition="0"/>
    </format>
    <format dxfId="12310">
      <pivotArea dataOnly="0" labelOnly="1" grandRow="1" outline="0" fieldPosition="0"/>
    </format>
    <format dxfId="12309">
      <pivotArea type="origin" dataOnly="0" labelOnly="1" outline="0" fieldPosition="0"/>
    </format>
    <format dxfId="12308">
      <pivotArea dataOnly="0" labelOnly="1" grandRow="1" outline="0" fieldPosition="0"/>
    </format>
    <format dxfId="1230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30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305">
      <pivotArea outline="0" collapsedLevelsAreSubtotals="1" fieldPosition="0">
        <references count="1">
          <reference field="4294967294" count="6" selected="0">
            <x v="2"/>
            <x v="3"/>
            <x v="4"/>
            <x v="5"/>
            <x v="6"/>
            <x v="7"/>
          </reference>
        </references>
      </pivotArea>
    </format>
    <format dxfId="12304">
      <pivotArea dataOnly="0" labelOnly="1" outline="0" fieldPosition="0">
        <references count="1">
          <reference field="4294967294" count="6">
            <x v="2"/>
            <x v="3"/>
            <x v="4"/>
            <x v="5"/>
            <x v="6"/>
            <x v="7"/>
          </reference>
        </references>
      </pivotArea>
    </format>
    <format dxfId="12303">
      <pivotArea outline="0" collapsedLevelsAreSubtotals="1" fieldPosition="0">
        <references count="1">
          <reference field="4294967294" count="6" selected="0">
            <x v="2"/>
            <x v="3"/>
            <x v="4"/>
            <x v="5"/>
            <x v="6"/>
            <x v="7"/>
          </reference>
        </references>
      </pivotArea>
    </format>
    <format dxfId="12302">
      <pivotArea dataOnly="0" labelOnly="1" outline="0" fieldPosition="0">
        <references count="1">
          <reference field="4294967294" count="6">
            <x v="2"/>
            <x v="3"/>
            <x v="4"/>
            <x v="5"/>
            <x v="6"/>
            <x v="7"/>
          </reference>
        </references>
      </pivotArea>
    </format>
    <format dxfId="12301">
      <pivotArea type="all" dataOnly="0" outline="0" fieldPosition="0"/>
    </format>
    <format dxfId="12300">
      <pivotArea outline="0" collapsedLevelsAreSubtotals="1" fieldPosition="0"/>
    </format>
    <format dxfId="12299">
      <pivotArea dataOnly="0" labelOnly="1" grandRow="1" outline="0" fieldPosition="0"/>
    </format>
    <format dxfId="1229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297">
      <pivotArea field="12" type="button" dataOnly="0" labelOnly="1" outline="0"/>
    </format>
    <format dxfId="1229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295">
      <pivotArea field="12" type="button" dataOnly="0" labelOnly="1" outline="0"/>
    </format>
    <format dxfId="1229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293">
      <pivotArea grandRow="1" outline="0" collapsedLevelsAreSubtotals="1" fieldPosition="0"/>
    </format>
    <format dxfId="12292">
      <pivotArea grandRow="1" outline="0" collapsedLevelsAreSubtotals="1" fieldPosition="0"/>
    </format>
    <format dxfId="12291">
      <pivotArea outline="0" fieldPosition="0">
        <references count="1">
          <reference field="4294967294" count="20" selected="0">
            <x v="5"/>
            <x v="6"/>
            <x v="7"/>
            <x v="8"/>
            <x v="9"/>
            <x v="10"/>
            <x v="11"/>
            <x v="12"/>
            <x v="14"/>
            <x v="15"/>
            <x v="16"/>
            <x v="17"/>
            <x v="18"/>
            <x v="19"/>
            <x v="20"/>
            <x v="21"/>
            <x v="22"/>
            <x v="23"/>
            <x v="25"/>
            <x v="26"/>
          </reference>
        </references>
      </pivotArea>
    </format>
    <format dxfId="12290">
      <pivotArea dataOnly="0" labelOnly="1" outline="0" fieldPosition="0">
        <references count="1">
          <reference field="4294967294" count="20">
            <x v="5"/>
            <x v="6"/>
            <x v="7"/>
            <x v="8"/>
            <x v="9"/>
            <x v="10"/>
            <x v="11"/>
            <x v="12"/>
            <x v="14"/>
            <x v="15"/>
            <x v="16"/>
            <x v="17"/>
            <x v="18"/>
            <x v="19"/>
            <x v="20"/>
            <x v="21"/>
            <x v="22"/>
            <x v="23"/>
            <x v="25"/>
            <x v="26"/>
          </reference>
        </references>
      </pivotArea>
    </format>
    <format dxfId="12289">
      <pivotArea dataOnly="0" labelOnly="1" outline="0" fieldPosition="0">
        <references count="1">
          <reference field="4294967294" count="1">
            <x v="1"/>
          </reference>
        </references>
      </pivotArea>
    </format>
    <format dxfId="12288">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2287">
      <pivotArea type="all" dataOnly="0" outline="0" fieldPosition="0"/>
    </format>
    <format dxfId="12286">
      <pivotArea grandRow="1" outline="0" collapsedLevelsAreSubtotals="1" fieldPosition="0"/>
    </format>
    <format dxfId="12285">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2284">
      <pivotArea type="all" dataOnly="0" outline="0" fieldPosition="0"/>
    </format>
    <format dxfId="12283">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228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228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2280">
      <pivotArea dataOnly="0" labelOnly="1" outline="0" fieldPosition="0">
        <references count="1">
          <reference field="4294967294" count="1">
            <x v="14"/>
          </reference>
        </references>
      </pivotArea>
    </format>
    <format dxfId="12279">
      <pivotArea outline="0" fieldPosition="0">
        <references count="1">
          <reference field="4294967294" count="15" selected="0">
            <x v="0"/>
            <x v="1"/>
            <x v="2"/>
            <x v="3"/>
            <x v="4"/>
            <x v="5"/>
            <x v="6"/>
            <x v="7"/>
            <x v="8"/>
            <x v="9"/>
            <x v="10"/>
            <x v="11"/>
            <x v="12"/>
            <x v="13"/>
            <x v="14"/>
          </reference>
        </references>
      </pivotArea>
    </format>
    <format dxfId="12278">
      <pivotArea dataOnly="0" labelOnly="1" grandRow="1" outline="0" fieldPosition="0"/>
    </format>
    <format dxfId="1227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76">
      <pivotArea outline="0" fieldPosition="0">
        <references count="1">
          <reference field="4294967294" count="1" selected="0">
            <x v="17"/>
          </reference>
        </references>
      </pivotArea>
    </format>
    <format dxfId="12275">
      <pivotArea outline="0" fieldPosition="0">
        <references count="1">
          <reference field="4294967294" count="1" selected="0">
            <x v="17"/>
          </reference>
        </references>
      </pivotArea>
    </format>
    <format dxfId="122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72">
      <pivotArea dataOnly="0" labelOnly="1" grandRow="1" outline="0" fieldPosition="0"/>
    </format>
    <format dxfId="122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68">
      <pivotArea grandRow="1" outline="0" collapsedLevelsAreSubtotals="1" fieldPosition="0"/>
    </format>
    <format dxfId="12267">
      <pivotArea dataOnly="0" labelOnly="1" grandRow="1" outline="0" fieldPosition="0"/>
    </format>
    <format dxfId="12266">
      <pivotArea outline="0" fieldPosition="0">
        <references count="1">
          <reference field="4294967294" count="1" selected="0">
            <x v="13"/>
          </reference>
        </references>
      </pivotArea>
    </format>
    <format dxfId="12265">
      <pivotArea dataOnly="0" labelOnly="1" outline="0" fieldPosition="0">
        <references count="1">
          <reference field="4294967294" count="1">
            <x v="13"/>
          </reference>
        </references>
      </pivotArea>
    </format>
    <format dxfId="12264">
      <pivotArea dataOnly="0" outline="0" fieldPosition="0">
        <references count="1">
          <reference field="4294967294" count="1">
            <x v="13"/>
          </reference>
        </references>
      </pivotArea>
    </format>
    <format dxfId="12263">
      <pivotArea grandRow="1" outline="0" collapsedLevelsAreSubtotals="1" fieldPosition="0"/>
    </format>
    <format dxfId="12262">
      <pivotArea dataOnly="0" labelOnly="1" grandRow="1" outline="0" fieldPosition="0"/>
    </format>
    <format dxfId="12261">
      <pivotArea dataOnly="0" outline="0" fieldPosition="0">
        <references count="1">
          <reference field="4294967294" count="1">
            <x v="3"/>
          </reference>
        </references>
      </pivotArea>
    </format>
    <format dxfId="12260">
      <pivotArea outline="0" fieldPosition="0">
        <references count="1">
          <reference field="4294967294" count="1" selected="0">
            <x v="3"/>
          </reference>
        </references>
      </pivotArea>
    </format>
    <format dxfId="12259">
      <pivotArea dataOnly="0" labelOnly="1" outline="0" fieldPosition="0">
        <references count="1">
          <reference field="4294967294" count="1">
            <x v="3"/>
          </reference>
        </references>
      </pivotArea>
    </format>
    <format dxfId="12258">
      <pivotArea outline="0" fieldPosition="0">
        <references count="1">
          <reference field="4294967294" count="1" selected="0">
            <x v="4"/>
          </reference>
        </references>
      </pivotArea>
    </format>
    <format dxfId="12257">
      <pivotArea dataOnly="0" labelOnly="1" outline="0" fieldPosition="0">
        <references count="1">
          <reference field="4294967294" count="1">
            <x v="4"/>
          </reference>
        </references>
      </pivotArea>
    </format>
    <format dxfId="12256">
      <pivotArea outline="0" fieldPosition="0">
        <references count="1">
          <reference field="4294967294" count="1" selected="0">
            <x v="4"/>
          </reference>
        </references>
      </pivotArea>
    </format>
    <format dxfId="12255">
      <pivotArea dataOnly="0" labelOnly="1" outline="0" fieldPosition="0">
        <references count="1">
          <reference field="4294967294" count="1">
            <x v="4"/>
          </reference>
        </references>
      </pivotArea>
    </format>
    <format dxfId="12254">
      <pivotArea outline="0" fieldPosition="0">
        <references count="1">
          <reference field="4294967294" count="1" selected="0">
            <x v="18"/>
          </reference>
        </references>
      </pivotArea>
    </format>
    <format dxfId="12253">
      <pivotArea dataOnly="0" labelOnly="1" outline="0" fieldPosition="0">
        <references count="1">
          <reference field="4294967294" count="1">
            <x v="18"/>
          </reference>
        </references>
      </pivotArea>
    </format>
    <format dxfId="12252">
      <pivotArea outline="0" fieldPosition="0">
        <references count="1">
          <reference field="4294967294" count="1" selected="0">
            <x v="18"/>
          </reference>
        </references>
      </pivotArea>
    </format>
    <format dxfId="12251">
      <pivotArea dataOnly="0" labelOnly="1" outline="0" fieldPosition="0">
        <references count="1">
          <reference field="4294967294" count="1">
            <x v="18"/>
          </reference>
        </references>
      </pivotArea>
    </format>
    <format dxfId="12250">
      <pivotArea outline="0" fieldPosition="0">
        <references count="1">
          <reference field="4294967294" count="1" selected="0">
            <x v="16"/>
          </reference>
        </references>
      </pivotArea>
    </format>
    <format dxfId="12249">
      <pivotArea outline="0" fieldPosition="0">
        <references count="1">
          <reference field="4294967294" count="3" selected="0">
            <x v="14"/>
            <x v="15"/>
            <x v="16"/>
          </reference>
        </references>
      </pivotArea>
    </format>
    <format dxfId="12248">
      <pivotArea dataOnly="0" labelOnly="1" outline="0" fieldPosition="0">
        <references count="1">
          <reference field="4294967294" count="1">
            <x v="4"/>
          </reference>
        </references>
      </pivotArea>
    </format>
    <format dxfId="12247">
      <pivotArea dataOnly="0" labelOnly="1" outline="0" fieldPosition="0">
        <references count="1">
          <reference field="4294967294" count="1">
            <x v="4"/>
          </reference>
        </references>
      </pivotArea>
    </format>
    <format dxfId="12246">
      <pivotArea grandRow="1" outline="0" collapsedLevelsAreSubtotals="1" fieldPosition="0"/>
    </format>
    <format dxfId="12245">
      <pivotArea dataOnly="0" labelOnly="1" grandRow="1" outline="0" fieldPosition="0"/>
    </format>
    <format dxfId="12244">
      <pivotArea dataOnly="0" labelOnly="1" outline="0" fieldPosition="0">
        <references count="1">
          <reference field="4294967294" count="1">
            <x v="6"/>
          </reference>
        </references>
      </pivotArea>
    </format>
    <format dxfId="12243">
      <pivotArea dataOnly="0" labelOnly="1" outline="0" fieldPosition="0">
        <references count="1">
          <reference field="4294967294" count="1">
            <x v="6"/>
          </reference>
        </references>
      </pivotArea>
    </format>
    <format dxfId="12242">
      <pivotArea outline="0" fieldPosition="0">
        <references count="1">
          <reference field="4294967294" count="1" selected="0">
            <x v="8"/>
          </reference>
        </references>
      </pivotArea>
    </format>
    <format dxfId="12241">
      <pivotArea dataOnly="0" labelOnly="1" outline="0" fieldPosition="0">
        <references count="1">
          <reference field="4294967294" count="1">
            <x v="8"/>
          </reference>
        </references>
      </pivotArea>
    </format>
    <format dxfId="12240">
      <pivotArea grandRow="1" outline="0" collapsedLevelsAreSubtotals="1" fieldPosition="0"/>
    </format>
    <format dxfId="12239">
      <pivotArea dataOnly="0" labelOnly="1" grandRow="1" outline="0" fieldPosition="0"/>
    </format>
    <format dxfId="12238">
      <pivotArea grandRow="1" outline="0" collapsedLevelsAreSubtotals="1" fieldPosition="0"/>
    </format>
    <format dxfId="12237">
      <pivotArea dataOnly="0" labelOnly="1" grandRow="1" outline="0" fieldPosition="0"/>
    </format>
    <format dxfId="12236">
      <pivotArea grandRow="1" outline="0" collapsedLevelsAreSubtotals="1" fieldPosition="0"/>
    </format>
    <format dxfId="12235">
      <pivotArea dataOnly="0" labelOnly="1" grandRow="1" outline="0" fieldPosition="0"/>
    </format>
    <format dxfId="12234">
      <pivotArea grandRow="1" outline="0" collapsedLevelsAreSubtotals="1" fieldPosition="0"/>
    </format>
    <format dxfId="12233">
      <pivotArea dataOnly="0" labelOnly="1" grandRow="1" outline="0" fieldPosition="0"/>
    </format>
    <format dxfId="12232">
      <pivotArea outline="0" fieldPosition="0">
        <references count="1">
          <reference field="4294967294" count="1" selected="0">
            <x v="6"/>
          </reference>
        </references>
      </pivotArea>
    </format>
    <format dxfId="12231">
      <pivotArea dataOnly="0" labelOnly="1" outline="0" fieldPosition="0">
        <references count="1">
          <reference field="4294967294" count="1">
            <x v="6"/>
          </reference>
        </references>
      </pivotArea>
    </format>
    <format dxfId="12230">
      <pivotArea outline="0" fieldPosition="0">
        <references count="1">
          <reference field="4294967294" count="1" selected="0">
            <x v="6"/>
          </reference>
        </references>
      </pivotArea>
    </format>
    <format dxfId="12229">
      <pivotArea dataOnly="0" labelOnly="1" outline="0" fieldPosition="0">
        <references count="1">
          <reference field="4294967294" count="1">
            <x v="6"/>
          </reference>
        </references>
      </pivotArea>
    </format>
    <format dxfId="12228">
      <pivotArea outline="0" fieldPosition="0">
        <references count="1">
          <reference field="4294967294" count="1" selected="0">
            <x v="8"/>
          </reference>
        </references>
      </pivotArea>
    </format>
    <format dxfId="12227">
      <pivotArea dataOnly="0" labelOnly="1" outline="0" fieldPosition="0">
        <references count="1">
          <reference field="4294967294" count="1">
            <x v="8"/>
          </reference>
        </references>
      </pivotArea>
    </format>
    <format dxfId="12226">
      <pivotArea outline="0" fieldPosition="0">
        <references count="1">
          <reference field="4294967294" count="1" selected="0">
            <x v="12"/>
          </reference>
        </references>
      </pivotArea>
    </format>
    <format dxfId="12225">
      <pivotArea dataOnly="0" labelOnly="1" outline="0" fieldPosition="0">
        <references count="1">
          <reference field="4294967294" count="1">
            <x v="12"/>
          </reference>
        </references>
      </pivotArea>
    </format>
    <format dxfId="12224">
      <pivotArea outline="0" fieldPosition="0">
        <references count="1">
          <reference field="4294967294" count="1" selected="0">
            <x v="12"/>
          </reference>
        </references>
      </pivotArea>
    </format>
    <format dxfId="12223">
      <pivotArea dataOnly="0" labelOnly="1" outline="0" fieldPosition="0">
        <references count="1">
          <reference field="4294967294" count="1">
            <x v="12"/>
          </reference>
        </references>
      </pivotArea>
    </format>
    <format dxfId="12222">
      <pivotArea dataOnly="0" labelOnly="1" grandRow="1" outline="0" fieldPosition="0"/>
    </format>
    <format dxfId="122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20">
      <pivotArea dataOnly="0" labelOnly="1" grandRow="1" outline="0" fieldPosition="0"/>
    </format>
    <format dxfId="1221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18">
      <pivotArea dataOnly="0" labelOnly="1" grandRow="1" outline="0" fieldPosition="0"/>
    </format>
    <format dxfId="122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1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14">
      <pivotArea dataOnly="0" labelOnly="1" grandRow="1" outline="0" fieldPosition="0"/>
    </format>
    <format dxfId="122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12">
      <pivotArea dataOnly="0" labelOnly="1" grandRow="1" outline="0" fieldPosition="0"/>
    </format>
    <format dxfId="1221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10">
      <pivotArea dataOnly="0" labelOnly="1" grandRow="1" outline="0" fieldPosition="0"/>
    </format>
    <format dxfId="1220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208">
      <pivotArea dataOnly="0" labelOnly="1" grandRow="1" outline="0" fieldPosition="0"/>
    </format>
    <format dxfId="122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20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20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20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203">
      <pivotArea dataOnly="0" labelOnly="1" outline="0" fieldPosition="0">
        <references count="1">
          <reference field="4294967294" count="1">
            <x v="24"/>
          </reference>
        </references>
      </pivotArea>
    </format>
    <format dxfId="12202">
      <pivotArea dataOnly="0" labelOnly="1" grandRow="1" outline="0" fieldPosition="0"/>
    </format>
    <format dxfId="122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200">
      <pivotArea dataOnly="0" labelOnly="1" grandRow="1" outline="0" fieldPosition="0"/>
    </format>
    <format dxfId="1219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98">
      <pivotArea dataOnly="0" labelOnly="1" outline="0" fieldPosition="0">
        <references count="1">
          <reference field="4294967294" count="1">
            <x v="0"/>
          </reference>
        </references>
      </pivotArea>
    </format>
    <format dxfId="12197">
      <pivotArea dataOnly="0" labelOnly="1" outline="0" fieldPosition="0">
        <references count="1">
          <reference field="4294967294" count="1">
            <x v="0"/>
          </reference>
        </references>
      </pivotArea>
    </format>
    <format dxfId="1219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95">
      <pivotArea grandRow="1" outline="0" collapsedLevelsAreSubtotals="1" fieldPosition="0"/>
    </format>
    <format dxfId="12194">
      <pivotArea dataOnly="0" labelOnly="1" grandRow="1" outline="0" fieldPosition="0"/>
    </format>
    <format dxfId="12193">
      <pivotArea type="origin" dataOnly="0" labelOnly="1" outline="0" fieldPosition="0"/>
    </format>
    <format dxfId="12192">
      <pivotArea field="-2" type="button" dataOnly="0" labelOnly="1" outline="0" axis="axisCol" fieldPosition="0"/>
    </format>
    <format dxfId="12191">
      <pivotArea type="topRight" dataOnly="0" labelOnly="1" outline="0" fieldPosition="0"/>
    </format>
    <format dxfId="12190">
      <pivotArea grandRow="1" outline="0" collapsedLevelsAreSubtotals="1" fieldPosition="0"/>
    </format>
    <format dxfId="12189">
      <pivotArea grandRow="1" outline="0" collapsedLevelsAreSubtotals="1" fieldPosition="0"/>
    </format>
    <format dxfId="12188">
      <pivotArea field="15" type="button" dataOnly="0" labelOnly="1" outline="0" axis="axisRow" fieldPosition="0"/>
    </format>
    <format dxfId="1218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86">
      <pivotArea field="15" type="button" dataOnly="0" labelOnly="1" outline="0" axis="axisRow" fieldPosition="0"/>
    </format>
    <format dxfId="121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84">
      <pivotArea field="15" type="button" dataOnly="0" labelOnly="1" outline="0" axis="axisRow" fieldPosition="0"/>
    </format>
    <format dxfId="121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82">
      <pivotArea field="15" type="button" dataOnly="0" labelOnly="1" outline="0" axis="axisRow" fieldPosition="0"/>
    </format>
    <format dxfId="121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80">
      <pivotArea field="15" type="button" dataOnly="0" labelOnly="1" outline="0" axis="axisRow" fieldPosition="0"/>
    </format>
    <format dxfId="121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78">
      <pivotArea grandRow="1" outline="0" collapsedLevelsAreSubtotals="1" fieldPosition="0"/>
    </format>
    <format dxfId="12177">
      <pivotArea field="15" type="button" dataOnly="0" labelOnly="1" outline="0" axis="axisRow" fieldPosition="0"/>
    </format>
    <format dxfId="121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75">
      <pivotArea field="15" type="button" dataOnly="0" labelOnly="1" outline="0" axis="axisRow" fieldPosition="0"/>
    </format>
    <format dxfId="121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73">
      <pivotArea outline="0" fieldPosition="0">
        <references count="1">
          <reference field="4294967294" count="3" selected="0">
            <x v="0"/>
            <x v="1"/>
            <x v="2"/>
          </reference>
        </references>
      </pivotArea>
    </format>
    <format dxfId="12172">
      <pivotArea outline="0" collapsedLevelsAreSubtotals="1" fieldPosition="0"/>
    </format>
    <format dxfId="12171">
      <pivotArea field="15" type="button" dataOnly="0" labelOnly="1" outline="0" axis="axisRow" fieldPosition="0"/>
    </format>
    <format dxfId="12170">
      <pivotArea dataOnly="0" labelOnly="1" outline="0" fieldPosition="0">
        <references count="1">
          <reference field="15" count="0"/>
        </references>
      </pivotArea>
    </format>
    <format dxfId="12169">
      <pivotArea dataOnly="0" labelOnly="1" grandRow="1" outline="0" fieldPosition="0"/>
    </format>
    <format dxfId="1216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167">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12345">
      <pivotArea outline="0" collapsedLevelsAreSubtotals="1" fieldPosition="0"/>
    </format>
    <format dxfId="12344">
      <pivotArea field="147" type="button" dataOnly="0" labelOnly="1" outline="0" axis="axisCol" fieldPosition="0"/>
    </format>
    <format dxfId="12343">
      <pivotArea type="topRight" dataOnly="0" labelOnly="1" outline="0" fieldPosition="0"/>
    </format>
    <format dxfId="12342">
      <pivotArea dataOnly="0" labelOnly="1" grandCol="1" outline="0" fieldPosition="0"/>
    </format>
    <format dxfId="12341">
      <pivotArea outline="0" collapsedLevelsAreSubtotals="1" fieldPosition="0"/>
    </format>
    <format dxfId="12340">
      <pivotArea field="147" type="button" dataOnly="0" labelOnly="1" outline="0" axis="axisCol" fieldPosition="0"/>
    </format>
    <format dxfId="12339">
      <pivotArea type="topRight" dataOnly="0" labelOnly="1" outline="0" fieldPosition="0"/>
    </format>
    <format dxfId="12338">
      <pivotArea dataOnly="0" labelOnly="1" grandCol="1" outline="0" fieldPosition="0"/>
    </format>
    <format dxfId="12337">
      <pivotArea type="all" dataOnly="0" outline="0" fieldPosition="0"/>
    </format>
    <format dxfId="12336">
      <pivotArea outline="0" collapsedLevelsAreSubtotals="1" fieldPosition="0"/>
    </format>
    <format dxfId="12335">
      <pivotArea dataOnly="0" labelOnly="1" grandRow="1" outline="0" fieldPosition="0"/>
    </format>
    <format dxfId="12334">
      <pivotArea dataOnly="0" labelOnly="1" grandCol="1" outline="0" fieldPosition="0"/>
    </format>
    <format dxfId="12333">
      <pivotArea grandRow="1" outline="0" collapsedLevelsAreSubtotals="1" fieldPosition="0"/>
    </format>
    <format dxfId="12332">
      <pivotArea outline="0" collapsedLevelsAreSubtotals="1" fieldPosition="0"/>
    </format>
    <format dxfId="12331">
      <pivotArea dataOnly="0" labelOnly="1" grandRow="1" outline="0" fieldPosition="0"/>
    </format>
    <format dxfId="12330">
      <pivotArea dataOnly="0" labelOnly="1" fieldPosition="0">
        <references count="1">
          <reference field="147" count="0"/>
        </references>
      </pivotArea>
    </format>
    <format dxfId="12329">
      <pivotArea dataOnly="0" labelOnly="1" grandCol="1" outline="0" fieldPosition="0"/>
    </format>
    <format dxfId="12328">
      <pivotArea outline="0" collapsedLevelsAreSubtotals="1" fieldPosition="0"/>
    </format>
    <format dxfId="12327">
      <pivotArea dataOnly="0" labelOnly="1" grandRow="1" outline="0" fieldPosition="0"/>
    </format>
    <format dxfId="12326">
      <pivotArea type="all" dataOnly="0" outline="0" fieldPosition="0"/>
    </format>
    <format dxfId="12325">
      <pivotArea dataOnly="0" labelOnly="1" fieldPosition="0">
        <references count="1">
          <reference field="147" count="0"/>
        </references>
      </pivotArea>
    </format>
    <format dxfId="12324">
      <pivotArea dataOnly="0" labelOnly="1" grandCol="1" outline="0" fieldPosition="0"/>
    </format>
    <format dxfId="12323">
      <pivotArea outline="0" collapsedLevelsAreSubtotals="1" fieldPosition="0"/>
    </format>
    <format dxfId="12322">
      <pivotArea dataOnly="0" labelOnly="1" grandRow="1" outline="0" fieldPosition="0"/>
    </format>
    <format dxfId="12321">
      <pivotArea dataOnly="0" labelOnly="1" fieldPosition="0">
        <references count="1">
          <reference field="147" count="0"/>
        </references>
      </pivotArea>
    </format>
    <format dxfId="12320">
      <pivotArea dataOnly="0" labelOnly="1" grandCol="1" outline="0" fieldPosition="0"/>
    </format>
    <format dxfId="12319">
      <pivotArea outline="0" collapsedLevelsAreSubtotals="1" fieldPosition="0"/>
    </format>
    <format dxfId="12318">
      <pivotArea dataOnly="0" labelOnly="1" grandRow="1" outline="0" fieldPosition="0"/>
    </format>
    <format dxfId="12317">
      <pivotArea dataOnly="0" labelOnly="1" fieldPosition="0">
        <references count="1">
          <reference field="147" count="0"/>
        </references>
      </pivotArea>
    </format>
    <format dxfId="12316">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12494">
      <pivotArea type="all" dataOnly="0" outline="0" fieldPosition="0"/>
    </format>
    <format dxfId="12493">
      <pivotArea outline="0" collapsedLevelsAreSubtotals="1" fieldPosition="0"/>
    </format>
    <format dxfId="12492">
      <pivotArea field="-2" type="button" dataOnly="0" labelOnly="1" outline="0" axis="axisCol" fieldPosition="0"/>
    </format>
    <format dxfId="12491">
      <pivotArea type="topRight" dataOnly="0" labelOnly="1" outline="0" fieldPosition="0"/>
    </format>
    <format dxfId="12490">
      <pivotArea type="origin" dataOnly="0" labelOnly="1" outline="0" fieldPosition="0"/>
    </format>
    <format dxfId="12489">
      <pivotArea dataOnly="0" labelOnly="1" grandRow="1" outline="0" fieldPosition="0"/>
    </format>
    <format dxfId="12488">
      <pivotArea type="origin" dataOnly="0" labelOnly="1" outline="0" fieldPosition="0"/>
    </format>
    <format dxfId="12487">
      <pivotArea dataOnly="0" labelOnly="1" grandRow="1" outline="0" fieldPosition="0"/>
    </format>
    <format dxfId="1248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48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484">
      <pivotArea outline="0" collapsedLevelsAreSubtotals="1" fieldPosition="0">
        <references count="1">
          <reference field="4294967294" count="6" selected="0">
            <x v="2"/>
            <x v="3"/>
            <x v="4"/>
            <x v="5"/>
            <x v="6"/>
            <x v="7"/>
          </reference>
        </references>
      </pivotArea>
    </format>
    <format dxfId="12483">
      <pivotArea dataOnly="0" labelOnly="1" outline="0" fieldPosition="0">
        <references count="1">
          <reference field="4294967294" count="6">
            <x v="2"/>
            <x v="3"/>
            <x v="4"/>
            <x v="5"/>
            <x v="6"/>
            <x v="7"/>
          </reference>
        </references>
      </pivotArea>
    </format>
    <format dxfId="12482">
      <pivotArea outline="0" collapsedLevelsAreSubtotals="1" fieldPosition="0">
        <references count="1">
          <reference field="4294967294" count="6" selected="0">
            <x v="2"/>
            <x v="3"/>
            <x v="4"/>
            <x v="5"/>
            <x v="6"/>
            <x v="7"/>
          </reference>
        </references>
      </pivotArea>
    </format>
    <format dxfId="12481">
      <pivotArea dataOnly="0" labelOnly="1" outline="0" fieldPosition="0">
        <references count="1">
          <reference field="4294967294" count="6">
            <x v="2"/>
            <x v="3"/>
            <x v="4"/>
            <x v="5"/>
            <x v="6"/>
            <x v="7"/>
          </reference>
        </references>
      </pivotArea>
    </format>
    <format dxfId="12480">
      <pivotArea type="all" dataOnly="0" outline="0" fieldPosition="0"/>
    </format>
    <format dxfId="12479">
      <pivotArea outline="0" collapsedLevelsAreSubtotals="1" fieldPosition="0"/>
    </format>
    <format dxfId="12478">
      <pivotArea dataOnly="0" labelOnly="1" grandRow="1" outline="0" fieldPosition="0"/>
    </format>
    <format dxfId="1247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476">
      <pivotArea field="12" type="button" dataOnly="0" labelOnly="1" outline="0" axis="axisPage" fieldPosition="1"/>
    </format>
    <format dxfId="1247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474">
      <pivotArea field="12" type="button" dataOnly="0" labelOnly="1" outline="0" axis="axisPage" fieldPosition="1"/>
    </format>
    <format dxfId="1247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12472">
      <pivotArea grandRow="1" outline="0" collapsedLevelsAreSubtotals="1" fieldPosition="0"/>
    </format>
    <format dxfId="12471">
      <pivotArea grandRow="1" outline="0" collapsedLevelsAreSubtotals="1" fieldPosition="0"/>
    </format>
    <format dxfId="12470">
      <pivotArea outline="0" fieldPosition="0">
        <references count="1">
          <reference field="4294967294" count="20" selected="0">
            <x v="5"/>
            <x v="6"/>
            <x v="7"/>
            <x v="8"/>
            <x v="9"/>
            <x v="10"/>
            <x v="11"/>
            <x v="12"/>
            <x v="14"/>
            <x v="15"/>
            <x v="16"/>
            <x v="17"/>
            <x v="18"/>
            <x v="19"/>
            <x v="20"/>
            <x v="21"/>
            <x v="22"/>
            <x v="23"/>
            <x v="25"/>
            <x v="26"/>
          </reference>
        </references>
      </pivotArea>
    </format>
    <format dxfId="12469">
      <pivotArea dataOnly="0" labelOnly="1" outline="0" fieldPosition="0">
        <references count="1">
          <reference field="4294967294" count="20">
            <x v="5"/>
            <x v="6"/>
            <x v="7"/>
            <x v="8"/>
            <x v="9"/>
            <x v="10"/>
            <x v="11"/>
            <x v="12"/>
            <x v="14"/>
            <x v="15"/>
            <x v="16"/>
            <x v="17"/>
            <x v="18"/>
            <x v="19"/>
            <x v="20"/>
            <x v="21"/>
            <x v="22"/>
            <x v="23"/>
            <x v="25"/>
            <x v="26"/>
          </reference>
        </references>
      </pivotArea>
    </format>
    <format dxfId="12468">
      <pivotArea dataOnly="0" labelOnly="1" outline="0" fieldPosition="0">
        <references count="1">
          <reference field="4294967294" count="1">
            <x v="1"/>
          </reference>
        </references>
      </pivotArea>
    </format>
    <format dxfId="12467">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12466">
      <pivotArea type="all" dataOnly="0" outline="0" fieldPosition="0"/>
    </format>
    <format dxfId="12465">
      <pivotArea grandRow="1" outline="0" collapsedLevelsAreSubtotals="1" fieldPosition="0"/>
    </format>
    <format dxfId="12464">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12463">
      <pivotArea type="all" dataOnly="0" outline="0" fieldPosition="0"/>
    </format>
    <format dxfId="12462">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1246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2460">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12459">
      <pivotArea dataOnly="0" labelOnly="1" outline="0" fieldPosition="0">
        <references count="1">
          <reference field="4294967294" count="1">
            <x v="14"/>
          </reference>
        </references>
      </pivotArea>
    </format>
    <format dxfId="12458">
      <pivotArea outline="0" fieldPosition="0">
        <references count="1">
          <reference field="4294967294" count="15" selected="0">
            <x v="0"/>
            <x v="1"/>
            <x v="2"/>
            <x v="3"/>
            <x v="4"/>
            <x v="5"/>
            <x v="6"/>
            <x v="7"/>
            <x v="8"/>
            <x v="9"/>
            <x v="10"/>
            <x v="11"/>
            <x v="12"/>
            <x v="13"/>
            <x v="14"/>
          </reference>
        </references>
      </pivotArea>
    </format>
    <format dxfId="12457">
      <pivotArea dataOnly="0" labelOnly="1" grandRow="1" outline="0" fieldPosition="0"/>
    </format>
    <format dxfId="1245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455">
      <pivotArea outline="0" fieldPosition="0">
        <references count="1">
          <reference field="4294967294" count="1" selected="0">
            <x v="17"/>
          </reference>
        </references>
      </pivotArea>
    </format>
    <format dxfId="12454">
      <pivotArea outline="0" fieldPosition="0">
        <references count="1">
          <reference field="4294967294" count="1" selected="0">
            <x v="17"/>
          </reference>
        </references>
      </pivotArea>
    </format>
    <format dxfId="1245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4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451">
      <pivotArea dataOnly="0" labelOnly="1" grandRow="1" outline="0" fieldPosition="0"/>
    </format>
    <format dxfId="124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4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4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447">
      <pivotArea grandRow="1" outline="0" collapsedLevelsAreSubtotals="1" fieldPosition="0"/>
    </format>
    <format dxfId="12446">
      <pivotArea dataOnly="0" labelOnly="1" grandRow="1" outline="0" fieldPosition="0"/>
    </format>
    <format dxfId="12445">
      <pivotArea outline="0" fieldPosition="0">
        <references count="1">
          <reference field="4294967294" count="1" selected="0">
            <x v="13"/>
          </reference>
        </references>
      </pivotArea>
    </format>
    <format dxfId="12444">
      <pivotArea dataOnly="0" labelOnly="1" outline="0" fieldPosition="0">
        <references count="1">
          <reference field="4294967294" count="1">
            <x v="13"/>
          </reference>
        </references>
      </pivotArea>
    </format>
    <format dxfId="12443">
      <pivotArea dataOnly="0" outline="0" fieldPosition="0">
        <references count="1">
          <reference field="4294967294" count="1">
            <x v="13"/>
          </reference>
        </references>
      </pivotArea>
    </format>
    <format dxfId="12442">
      <pivotArea grandRow="1" outline="0" collapsedLevelsAreSubtotals="1" fieldPosition="0"/>
    </format>
    <format dxfId="12441">
      <pivotArea dataOnly="0" labelOnly="1" grandRow="1" outline="0" fieldPosition="0"/>
    </format>
    <format dxfId="12440">
      <pivotArea dataOnly="0" outline="0" fieldPosition="0">
        <references count="1">
          <reference field="4294967294" count="1">
            <x v="3"/>
          </reference>
        </references>
      </pivotArea>
    </format>
    <format dxfId="12439">
      <pivotArea outline="0" fieldPosition="0">
        <references count="1">
          <reference field="4294967294" count="1" selected="0">
            <x v="3"/>
          </reference>
        </references>
      </pivotArea>
    </format>
    <format dxfId="12438">
      <pivotArea dataOnly="0" labelOnly="1" outline="0" fieldPosition="0">
        <references count="1">
          <reference field="4294967294" count="1">
            <x v="3"/>
          </reference>
        </references>
      </pivotArea>
    </format>
    <format dxfId="12437">
      <pivotArea outline="0" fieldPosition="0">
        <references count="1">
          <reference field="4294967294" count="1" selected="0">
            <x v="4"/>
          </reference>
        </references>
      </pivotArea>
    </format>
    <format dxfId="12436">
      <pivotArea dataOnly="0" labelOnly="1" outline="0" fieldPosition="0">
        <references count="1">
          <reference field="4294967294" count="1">
            <x v="4"/>
          </reference>
        </references>
      </pivotArea>
    </format>
    <format dxfId="12435">
      <pivotArea outline="0" fieldPosition="0">
        <references count="1">
          <reference field="4294967294" count="1" selected="0">
            <x v="4"/>
          </reference>
        </references>
      </pivotArea>
    </format>
    <format dxfId="12434">
      <pivotArea dataOnly="0" labelOnly="1" outline="0" fieldPosition="0">
        <references count="1">
          <reference field="4294967294" count="1">
            <x v="4"/>
          </reference>
        </references>
      </pivotArea>
    </format>
    <format dxfId="12433">
      <pivotArea outline="0" fieldPosition="0">
        <references count="1">
          <reference field="4294967294" count="1" selected="0">
            <x v="18"/>
          </reference>
        </references>
      </pivotArea>
    </format>
    <format dxfId="12432">
      <pivotArea dataOnly="0" labelOnly="1" outline="0" fieldPosition="0">
        <references count="1">
          <reference field="4294967294" count="1">
            <x v="18"/>
          </reference>
        </references>
      </pivotArea>
    </format>
    <format dxfId="12431">
      <pivotArea outline="0" fieldPosition="0">
        <references count="1">
          <reference field="4294967294" count="1" selected="0">
            <x v="18"/>
          </reference>
        </references>
      </pivotArea>
    </format>
    <format dxfId="12430">
      <pivotArea dataOnly="0" labelOnly="1" outline="0" fieldPosition="0">
        <references count="1">
          <reference field="4294967294" count="1">
            <x v="18"/>
          </reference>
        </references>
      </pivotArea>
    </format>
    <format dxfId="12429">
      <pivotArea outline="0" fieldPosition="0">
        <references count="1">
          <reference field="4294967294" count="1" selected="0">
            <x v="16"/>
          </reference>
        </references>
      </pivotArea>
    </format>
    <format dxfId="12428">
      <pivotArea outline="0" fieldPosition="0">
        <references count="1">
          <reference field="4294967294" count="3" selected="0">
            <x v="14"/>
            <x v="15"/>
            <x v="16"/>
          </reference>
        </references>
      </pivotArea>
    </format>
    <format dxfId="12427">
      <pivotArea dataOnly="0" labelOnly="1" outline="0" fieldPosition="0">
        <references count="1">
          <reference field="4294967294" count="1">
            <x v="4"/>
          </reference>
        </references>
      </pivotArea>
    </format>
    <format dxfId="12426">
      <pivotArea dataOnly="0" labelOnly="1" outline="0" fieldPosition="0">
        <references count="1">
          <reference field="4294967294" count="1">
            <x v="4"/>
          </reference>
        </references>
      </pivotArea>
    </format>
    <format dxfId="12425">
      <pivotArea grandRow="1" outline="0" collapsedLevelsAreSubtotals="1" fieldPosition="0"/>
    </format>
    <format dxfId="12424">
      <pivotArea dataOnly="0" labelOnly="1" grandRow="1" outline="0" fieldPosition="0"/>
    </format>
    <format dxfId="12423">
      <pivotArea dataOnly="0" labelOnly="1" outline="0" fieldPosition="0">
        <references count="1">
          <reference field="4294967294" count="1">
            <x v="6"/>
          </reference>
        </references>
      </pivotArea>
    </format>
    <format dxfId="12422">
      <pivotArea dataOnly="0" labelOnly="1" outline="0" fieldPosition="0">
        <references count="1">
          <reference field="4294967294" count="1">
            <x v="6"/>
          </reference>
        </references>
      </pivotArea>
    </format>
    <format dxfId="12421">
      <pivotArea outline="0" fieldPosition="0">
        <references count="1">
          <reference field="4294967294" count="1" selected="0">
            <x v="8"/>
          </reference>
        </references>
      </pivotArea>
    </format>
    <format dxfId="12420">
      <pivotArea dataOnly="0" labelOnly="1" outline="0" fieldPosition="0">
        <references count="1">
          <reference field="4294967294" count="1">
            <x v="8"/>
          </reference>
        </references>
      </pivotArea>
    </format>
    <format dxfId="12419">
      <pivotArea grandRow="1" outline="0" collapsedLevelsAreSubtotals="1" fieldPosition="0"/>
    </format>
    <format dxfId="12418">
      <pivotArea dataOnly="0" labelOnly="1" grandRow="1" outline="0" fieldPosition="0"/>
    </format>
    <format dxfId="12417">
      <pivotArea grandRow="1" outline="0" collapsedLevelsAreSubtotals="1" fieldPosition="0"/>
    </format>
    <format dxfId="12416">
      <pivotArea dataOnly="0" labelOnly="1" grandRow="1" outline="0" fieldPosition="0"/>
    </format>
    <format dxfId="12415">
      <pivotArea grandRow="1" outline="0" collapsedLevelsAreSubtotals="1" fieldPosition="0"/>
    </format>
    <format dxfId="12414">
      <pivotArea dataOnly="0" labelOnly="1" grandRow="1" outline="0" fieldPosition="0"/>
    </format>
    <format dxfId="12413">
      <pivotArea grandRow="1" outline="0" collapsedLevelsAreSubtotals="1" fieldPosition="0"/>
    </format>
    <format dxfId="12412">
      <pivotArea dataOnly="0" labelOnly="1" grandRow="1" outline="0" fieldPosition="0"/>
    </format>
    <format dxfId="12411">
      <pivotArea outline="0" fieldPosition="0">
        <references count="1">
          <reference field="4294967294" count="1" selected="0">
            <x v="6"/>
          </reference>
        </references>
      </pivotArea>
    </format>
    <format dxfId="12410">
      <pivotArea dataOnly="0" labelOnly="1" outline="0" fieldPosition="0">
        <references count="1">
          <reference field="4294967294" count="1">
            <x v="6"/>
          </reference>
        </references>
      </pivotArea>
    </format>
    <format dxfId="12409">
      <pivotArea outline="0" fieldPosition="0">
        <references count="1">
          <reference field="4294967294" count="1" selected="0">
            <x v="6"/>
          </reference>
        </references>
      </pivotArea>
    </format>
    <format dxfId="12408">
      <pivotArea dataOnly="0" labelOnly="1" outline="0" fieldPosition="0">
        <references count="1">
          <reference field="4294967294" count="1">
            <x v="6"/>
          </reference>
        </references>
      </pivotArea>
    </format>
    <format dxfId="12407">
      <pivotArea outline="0" fieldPosition="0">
        <references count="1">
          <reference field="4294967294" count="1" selected="0">
            <x v="8"/>
          </reference>
        </references>
      </pivotArea>
    </format>
    <format dxfId="12406">
      <pivotArea dataOnly="0" labelOnly="1" outline="0" fieldPosition="0">
        <references count="1">
          <reference field="4294967294" count="1">
            <x v="8"/>
          </reference>
        </references>
      </pivotArea>
    </format>
    <format dxfId="12405">
      <pivotArea outline="0" fieldPosition="0">
        <references count="1">
          <reference field="4294967294" count="1" selected="0">
            <x v="12"/>
          </reference>
        </references>
      </pivotArea>
    </format>
    <format dxfId="12404">
      <pivotArea dataOnly="0" labelOnly="1" outline="0" fieldPosition="0">
        <references count="1">
          <reference field="4294967294" count="1">
            <x v="12"/>
          </reference>
        </references>
      </pivotArea>
    </format>
    <format dxfId="12403">
      <pivotArea outline="0" fieldPosition="0">
        <references count="1">
          <reference field="4294967294" count="1" selected="0">
            <x v="12"/>
          </reference>
        </references>
      </pivotArea>
    </format>
    <format dxfId="12402">
      <pivotArea dataOnly="0" labelOnly="1" outline="0" fieldPosition="0">
        <references count="1">
          <reference field="4294967294" count="1">
            <x v="12"/>
          </reference>
        </references>
      </pivotArea>
    </format>
    <format dxfId="12401">
      <pivotArea dataOnly="0" labelOnly="1" grandRow="1" outline="0" fieldPosition="0"/>
    </format>
    <format dxfId="1240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99">
      <pivotArea dataOnly="0" labelOnly="1" grandRow="1" outline="0" fieldPosition="0"/>
    </format>
    <format dxfId="1239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97">
      <pivotArea dataOnly="0" labelOnly="1" grandRow="1" outline="0" fieldPosition="0"/>
    </format>
    <format dxfId="123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9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93">
      <pivotArea dataOnly="0" labelOnly="1" grandRow="1" outline="0" fieldPosition="0"/>
    </format>
    <format dxfId="1239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91">
      <pivotArea dataOnly="0" labelOnly="1" grandRow="1" outline="0" fieldPosition="0"/>
    </format>
    <format dxfId="123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89">
      <pivotArea dataOnly="0" labelOnly="1" grandRow="1" outline="0" fieldPosition="0"/>
    </format>
    <format dxfId="1238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12387">
      <pivotArea dataOnly="0" labelOnly="1" grandRow="1" outline="0" fieldPosition="0"/>
    </format>
    <format dxfId="123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82">
      <pivotArea dataOnly="0" labelOnly="1" outline="0" fieldPosition="0">
        <references count="1">
          <reference field="4294967294" count="1">
            <x v="24"/>
          </reference>
        </references>
      </pivotArea>
    </format>
    <format dxfId="12381">
      <pivotArea dataOnly="0" labelOnly="1" grandRow="1" outline="0" fieldPosition="0"/>
    </format>
    <format dxfId="123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79">
      <pivotArea dataOnly="0" labelOnly="1" grandRow="1" outline="0" fieldPosition="0"/>
    </format>
    <format dxfId="123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77">
      <pivotArea dataOnly="0" labelOnly="1" outline="0" fieldPosition="0">
        <references count="1">
          <reference field="4294967294" count="1">
            <x v="0"/>
          </reference>
        </references>
      </pivotArea>
    </format>
    <format dxfId="12376">
      <pivotArea dataOnly="0" labelOnly="1" outline="0" fieldPosition="0">
        <references count="1">
          <reference field="4294967294" count="1">
            <x v="0"/>
          </reference>
        </references>
      </pivotArea>
    </format>
    <format dxfId="1237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74">
      <pivotArea grandRow="1" outline="0" collapsedLevelsAreSubtotals="1" fieldPosition="0"/>
    </format>
    <format dxfId="12373">
      <pivotArea dataOnly="0" labelOnly="1" grandRow="1" outline="0" fieldPosition="0"/>
    </format>
    <format dxfId="12372">
      <pivotArea type="origin" dataOnly="0" labelOnly="1" outline="0" fieldPosition="0"/>
    </format>
    <format dxfId="12371">
      <pivotArea field="-2" type="button" dataOnly="0" labelOnly="1" outline="0" axis="axisCol" fieldPosition="0"/>
    </format>
    <format dxfId="12370">
      <pivotArea type="topRight" dataOnly="0" labelOnly="1" outline="0" fieldPosition="0"/>
    </format>
    <format dxfId="12369">
      <pivotArea grandRow="1" outline="0" collapsedLevelsAreSubtotals="1" fieldPosition="0"/>
    </format>
    <format dxfId="12368">
      <pivotArea grandRow="1" outline="0" collapsedLevelsAreSubtotals="1" fieldPosition="0"/>
    </format>
    <format dxfId="12367">
      <pivotArea field="15" type="button" dataOnly="0" labelOnly="1" outline="0" axis="axisRow" fieldPosition="0"/>
    </format>
    <format dxfId="1236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65">
      <pivotArea field="15" type="button" dataOnly="0" labelOnly="1" outline="0" axis="axisRow" fieldPosition="0"/>
    </format>
    <format dxfId="1236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63">
      <pivotArea field="15" type="button" dataOnly="0" labelOnly="1" outline="0" axis="axisRow" fieldPosition="0"/>
    </format>
    <format dxfId="123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61">
      <pivotArea field="15" type="button" dataOnly="0" labelOnly="1" outline="0" axis="axisRow" fieldPosition="0"/>
    </format>
    <format dxfId="123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59">
      <pivotArea field="15" type="button" dataOnly="0" labelOnly="1" outline="0" axis="axisRow" fieldPosition="0"/>
    </format>
    <format dxfId="123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57">
      <pivotArea grandRow="1" outline="0" collapsedLevelsAreSubtotals="1" fieldPosition="0"/>
    </format>
    <format dxfId="12356">
      <pivotArea field="15" type="button" dataOnly="0" labelOnly="1" outline="0" axis="axisRow" fieldPosition="0"/>
    </format>
    <format dxfId="123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54">
      <pivotArea field="15" type="button" dataOnly="0" labelOnly="1" outline="0" axis="axisRow" fieldPosition="0"/>
    </format>
    <format dxfId="123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52">
      <pivotArea outline="0" fieldPosition="0">
        <references count="1">
          <reference field="4294967294" count="3" selected="0">
            <x v="0"/>
            <x v="1"/>
            <x v="2"/>
          </reference>
        </references>
      </pivotArea>
    </format>
    <format dxfId="12351">
      <pivotArea outline="0" collapsedLevelsAreSubtotals="1" fieldPosition="0"/>
    </format>
    <format dxfId="12350">
      <pivotArea field="15" type="button" dataOnly="0" labelOnly="1" outline="0" axis="axisRow" fieldPosition="0"/>
    </format>
    <format dxfId="12349">
      <pivotArea dataOnly="0" labelOnly="1" outline="0" fieldPosition="0">
        <references count="1">
          <reference field="15" count="0"/>
        </references>
      </pivotArea>
    </format>
    <format dxfId="12348">
      <pivotArea dataOnly="0" labelOnly="1" grandRow="1" outline="0" fieldPosition="0"/>
    </format>
    <format dxfId="123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12346">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12500">
      <pivotArea field="148" type="button" dataOnly="0" labelOnly="1" outline="0" axis="axisCol" fieldPosition="0"/>
    </format>
    <format dxfId="12499">
      <pivotArea field="148" type="button" dataOnly="0" labelOnly="1" outline="0" axis="axisCol" fieldPosition="0"/>
    </format>
    <format dxfId="12498">
      <pivotArea field="148" type="button" dataOnly="0" labelOnly="1" outline="0" axis="axisCol" fieldPosition="0"/>
    </format>
    <format dxfId="12497">
      <pivotArea field="148" type="button" dataOnly="0" labelOnly="1" outline="0" axis="axisCol" fieldPosition="0"/>
    </format>
    <format dxfId="12496">
      <pivotArea field="148" type="button" dataOnly="0" labelOnly="1" outline="0" axis="axisCol" fieldPosition="0"/>
    </format>
    <format dxfId="12495">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4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12506">
      <pivotArea field="148" type="button" dataOnly="0" labelOnly="1" outline="0" axis="axisCol" fieldPosition="0"/>
    </format>
    <format dxfId="12505">
      <pivotArea field="148" type="button" dataOnly="0" labelOnly="1" outline="0" axis="axisCol" fieldPosition="0"/>
    </format>
    <format dxfId="12504">
      <pivotArea field="148" type="button" dataOnly="0" labelOnly="1" outline="0" axis="axisCol" fieldPosition="0"/>
    </format>
    <format dxfId="12503">
      <pivotArea field="148" type="button" dataOnly="0" labelOnly="1" outline="0" axis="axisCol" fieldPosition="0"/>
    </format>
    <format dxfId="12502">
      <pivotArea field="148" type="button" dataOnly="0" labelOnly="1" outline="0" axis="axisCol" fieldPosition="0"/>
    </format>
    <format dxfId="12501">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4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2"/>
        <item x="3"/>
        <item x="0"/>
        <item x="1"/>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12536">
      <pivotArea outline="0" collapsedLevelsAreSubtotals="1" fieldPosition="0"/>
    </format>
    <format dxfId="12535">
      <pivotArea field="147" type="button" dataOnly="0" labelOnly="1" outline="0" axis="axisCol" fieldPosition="0"/>
    </format>
    <format dxfId="12534">
      <pivotArea type="topRight" dataOnly="0" labelOnly="1" outline="0" fieldPosition="0"/>
    </format>
    <format dxfId="12533">
      <pivotArea dataOnly="0" labelOnly="1" grandCol="1" outline="0" fieldPosition="0"/>
    </format>
    <format dxfId="12532">
      <pivotArea outline="0" collapsedLevelsAreSubtotals="1" fieldPosition="0"/>
    </format>
    <format dxfId="12531">
      <pivotArea field="147" type="button" dataOnly="0" labelOnly="1" outline="0" axis="axisCol" fieldPosition="0"/>
    </format>
    <format dxfId="12530">
      <pivotArea type="topRight" dataOnly="0" labelOnly="1" outline="0" fieldPosition="0"/>
    </format>
    <format dxfId="12529">
      <pivotArea dataOnly="0" labelOnly="1" grandCol="1" outline="0" fieldPosition="0"/>
    </format>
    <format dxfId="12528">
      <pivotArea type="all" dataOnly="0" outline="0" fieldPosition="0"/>
    </format>
    <format dxfId="12527">
      <pivotArea outline="0" collapsedLevelsAreSubtotals="1" fieldPosition="0"/>
    </format>
    <format dxfId="12526">
      <pivotArea dataOnly="0" labelOnly="1" grandRow="1" outline="0" fieldPosition="0"/>
    </format>
    <format dxfId="12525">
      <pivotArea dataOnly="0" labelOnly="1" grandCol="1" outline="0" fieldPosition="0"/>
    </format>
    <format dxfId="12524">
      <pivotArea grandRow="1" outline="0" collapsedLevelsAreSubtotals="1" fieldPosition="0"/>
    </format>
    <format dxfId="12523">
      <pivotArea outline="0" collapsedLevelsAreSubtotals="1" fieldPosition="0"/>
    </format>
    <format dxfId="12522">
      <pivotArea dataOnly="0" labelOnly="1" grandRow="1" outline="0" fieldPosition="0"/>
    </format>
    <format dxfId="12521">
      <pivotArea dataOnly="0" labelOnly="1" fieldPosition="0">
        <references count="1">
          <reference field="147" count="0"/>
        </references>
      </pivotArea>
    </format>
    <format dxfId="12520">
      <pivotArea dataOnly="0" labelOnly="1" grandCol="1" outline="0" fieldPosition="0"/>
    </format>
    <format dxfId="12519">
      <pivotArea outline="0" collapsedLevelsAreSubtotals="1" fieldPosition="0"/>
    </format>
    <format dxfId="12518">
      <pivotArea dataOnly="0" labelOnly="1" grandRow="1" outline="0" fieldPosition="0"/>
    </format>
    <format dxfId="12517">
      <pivotArea type="all" dataOnly="0" outline="0" fieldPosition="0"/>
    </format>
    <format dxfId="12516">
      <pivotArea dataOnly="0" labelOnly="1" fieldPosition="0">
        <references count="1">
          <reference field="147" count="0"/>
        </references>
      </pivotArea>
    </format>
    <format dxfId="12515">
      <pivotArea dataOnly="0" labelOnly="1" grandCol="1" outline="0" fieldPosition="0"/>
    </format>
    <format dxfId="12514">
      <pivotArea outline="0" collapsedLevelsAreSubtotals="1" fieldPosition="0"/>
    </format>
    <format dxfId="12513">
      <pivotArea dataOnly="0" labelOnly="1" grandRow="1" outline="0" fieldPosition="0"/>
    </format>
    <format dxfId="12512">
      <pivotArea dataOnly="0" labelOnly="1" fieldPosition="0">
        <references count="1">
          <reference field="147" count="0"/>
        </references>
      </pivotArea>
    </format>
    <format dxfId="12511">
      <pivotArea dataOnly="0" labelOnly="1" grandCol="1" outline="0" fieldPosition="0"/>
    </format>
    <format dxfId="12510">
      <pivotArea outline="0" collapsedLevelsAreSubtotals="1" fieldPosition="0"/>
    </format>
    <format dxfId="12509">
      <pivotArea dataOnly="0" labelOnly="1" grandRow="1" outline="0" fieldPosition="0"/>
    </format>
    <format dxfId="12508">
      <pivotArea dataOnly="0" labelOnly="1" fieldPosition="0">
        <references count="1">
          <reference field="147" count="0"/>
        </references>
      </pivotArea>
    </format>
    <format dxfId="1250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14132">
      <pivotArea outline="0" collapsedLevelsAreSubtotals="1" fieldPosition="0"/>
    </format>
    <format dxfId="14131">
      <pivotArea dataOnly="0" labelOnly="1" grandRow="1" outline="0" fieldPosition="0"/>
    </format>
    <format dxfId="14130">
      <pivotArea dataOnly="0" labelOnly="1" outline="0" fieldPosition="0">
        <references count="1">
          <reference field="13" count="0"/>
        </references>
      </pivotArea>
    </format>
    <format dxfId="14129">
      <pivotArea dataOnly="0" labelOnly="1" grandCol="1" outline="0" fieldPosition="0"/>
    </format>
    <format dxfId="14128">
      <pivotArea outline="0" collapsedLevelsAreSubtotals="1" fieldPosition="0"/>
    </format>
    <format dxfId="14127">
      <pivotArea dataOnly="0" labelOnly="1" grandRow="1" outline="0" fieldPosition="0"/>
    </format>
    <format dxfId="14126">
      <pivotArea dataOnly="0" labelOnly="1" outline="0" fieldPosition="0">
        <references count="1">
          <reference field="13" count="0"/>
        </references>
      </pivotArea>
    </format>
    <format dxfId="14125">
      <pivotArea dataOnly="0" labelOnly="1" grandCol="1" outline="0" fieldPosition="0"/>
    </format>
    <format dxfId="14124">
      <pivotArea type="all" dataOnly="0" outline="0" fieldPosition="0"/>
    </format>
    <format dxfId="14123">
      <pivotArea outline="0" collapsedLevelsAreSubtotals="1" fieldPosition="0"/>
    </format>
    <format dxfId="14122">
      <pivotArea outline="0" collapsedLevelsAreSubtotals="1" fieldPosition="0"/>
    </format>
    <format dxfId="14121">
      <pivotArea type="origin" dataOnly="0" labelOnly="1" outline="0" fieldPosition="0"/>
    </format>
    <format dxfId="14120">
      <pivotArea type="origin" dataOnly="0" labelOnly="1" outline="0" fieldPosition="0"/>
    </format>
    <format dxfId="14119">
      <pivotArea type="origin" dataOnly="0" labelOnly="1" outline="0" fieldPosition="0"/>
    </format>
    <format dxfId="14118">
      <pivotArea field="13" type="button" dataOnly="0" labelOnly="1" outline="0" axis="axisCol" fieldPosition="0"/>
    </format>
    <format dxfId="14117">
      <pivotArea type="topRight" dataOnly="0" labelOnly="1" outline="0" fieldPosition="0"/>
    </format>
    <format dxfId="14116">
      <pivotArea dataOnly="0" labelOnly="1" outline="0" fieldPosition="0">
        <references count="1">
          <reference field="13" count="0"/>
        </references>
      </pivotArea>
    </format>
    <format dxfId="14115">
      <pivotArea dataOnly="0" labelOnly="1" grandCol="1" outline="0" fieldPosition="0"/>
    </format>
    <format dxfId="14114">
      <pivotArea outline="0" collapsedLevelsAreSubtotals="1" fieldPosition="0"/>
    </format>
    <format dxfId="14113">
      <pivotArea dataOnly="0" labelOnly="1" outline="0" fieldPosition="0">
        <references count="1">
          <reference field="13" count="0"/>
        </references>
      </pivotArea>
    </format>
    <format dxfId="14112">
      <pivotArea dataOnly="0" labelOnly="1" grandCol="1" outline="0" fieldPosition="0"/>
    </format>
    <format dxfId="14111">
      <pivotArea outline="0" collapsedLevelsAreSubtotals="1" fieldPosition="0"/>
    </format>
    <format dxfId="14110">
      <pivotArea dataOnly="0" labelOnly="1" outline="0" fieldPosition="0">
        <references count="1">
          <reference field="13" count="0"/>
        </references>
      </pivotArea>
    </format>
    <format dxfId="14109">
      <pivotArea dataOnly="0" labelOnly="1" grandCol="1" outline="0" fieldPosition="0"/>
    </format>
    <format dxfId="14108">
      <pivotArea outline="0" collapsedLevelsAreSubtotals="1" fieldPosition="0"/>
    </format>
    <format dxfId="14107">
      <pivotArea dataOnly="0" labelOnly="1" grandRow="1" outline="0" fieldPosition="0"/>
    </format>
    <format dxfId="14106">
      <pivotArea dataOnly="0" labelOnly="1" outline="0" fieldPosition="0">
        <references count="1">
          <reference field="13" count="0"/>
        </references>
      </pivotArea>
    </format>
    <format dxfId="14105">
      <pivotArea dataOnly="0" labelOnly="1" grandCol="1" outline="0" fieldPosition="0"/>
    </format>
    <format dxfId="14104">
      <pivotArea dataOnly="0" labelOnly="1" outline="0" fieldPosition="0">
        <references count="1">
          <reference field="13" count="0"/>
        </references>
      </pivotArea>
    </format>
    <format dxfId="14103">
      <pivotArea dataOnly="0" labelOnly="1" grandCol="1" outline="0" fieldPosition="0"/>
    </format>
    <format dxfId="14102">
      <pivotArea dataOnly="0" labelOnly="1" outline="0" fieldPosition="0">
        <references count="1">
          <reference field="13" count="0"/>
        </references>
      </pivotArea>
    </format>
    <format dxfId="14101">
      <pivotArea dataOnly="0" labelOnly="1" grandCol="1" outline="0" fieldPosition="0"/>
    </format>
    <format dxfId="14100">
      <pivotArea outline="0" collapsedLevelsAreSubtotals="1" fieldPosition="0"/>
    </format>
    <format dxfId="14099">
      <pivotArea dataOnly="0" labelOnly="1" outline="0" fieldPosition="0">
        <references count="1">
          <reference field="13" count="0"/>
        </references>
      </pivotArea>
    </format>
    <format dxfId="14098">
      <pivotArea dataOnly="0" labelOnly="1" grandCol="1" outline="0" fieldPosition="0"/>
    </format>
    <format dxfId="14097">
      <pivotArea grandRow="1" outline="0" collapsedLevelsAreSubtotals="1" fieldPosition="0"/>
    </format>
    <format dxfId="14096">
      <pivotArea dataOnly="0" labelOnly="1" grandRow="1" outline="0" fieldPosition="0"/>
    </format>
    <format dxfId="14095">
      <pivotArea dataOnly="0" labelOnly="1" outline="0" fieldPosition="0">
        <references count="1">
          <reference field="13" count="0"/>
        </references>
      </pivotArea>
    </format>
    <format dxfId="14094">
      <pivotArea outline="0" collapsedLevelsAreSubtotals="1" fieldPosition="0"/>
    </format>
    <format dxfId="14093">
      <pivotArea dataOnly="0" labelOnly="1" grandRow="1" outline="0" fieldPosition="0"/>
    </format>
    <format dxfId="14092">
      <pivotArea dataOnly="0" labelOnly="1" outline="0" fieldPosition="0">
        <references count="1">
          <reference field="13" count="0"/>
        </references>
      </pivotArea>
    </format>
    <format dxfId="14091">
      <pivotArea dataOnly="0" labelOnly="1" grandCol="1" outline="0" fieldPosition="0"/>
    </format>
    <format dxfId="14090">
      <pivotArea outline="0" collapsedLevelsAreSubtotals="1" fieldPosition="0"/>
    </format>
    <format dxfId="14089">
      <pivotArea dataOnly="0" labelOnly="1" grandRow="1" outline="0" fieldPosition="0"/>
    </format>
    <format dxfId="14088">
      <pivotArea dataOnly="0" labelOnly="1" outline="0" fieldPosition="0">
        <references count="1">
          <reference field="13" count="0"/>
        </references>
      </pivotArea>
    </format>
    <format dxfId="14087">
      <pivotArea dataOnly="0" labelOnly="1" grandCol="1" outline="0" fieldPosition="0"/>
    </format>
    <format dxfId="14086">
      <pivotArea outline="0" collapsedLevelsAreSubtotals="1" fieldPosition="0"/>
    </format>
    <format dxfId="14085">
      <pivotArea dataOnly="0" labelOnly="1" grandRow="1" outline="0" fieldPosition="0"/>
    </format>
    <format dxfId="14084">
      <pivotArea dataOnly="0" labelOnly="1" outline="0" fieldPosition="0">
        <references count="1">
          <reference field="13" count="0"/>
        </references>
      </pivotArea>
    </format>
    <format dxfId="14083">
      <pivotArea dataOnly="0" labelOnly="1" grandCol="1" outline="0" fieldPosition="0"/>
    </format>
    <format dxfId="14082">
      <pivotArea dataOnly="0" labelOnly="1" outline="0" fieldPosition="0">
        <references count="1">
          <reference field="13" count="0"/>
        </references>
      </pivotArea>
    </format>
    <format dxfId="14081">
      <pivotArea dataOnly="0" labelOnly="1" grandCol="1" outline="0" fieldPosition="0"/>
    </format>
    <format dxfId="14080">
      <pivotArea grandRow="1" outline="0" collapsedLevelsAreSubtotals="1" fieldPosition="0"/>
    </format>
    <format dxfId="14079">
      <pivotArea dataOnly="0" labelOnly="1" grandRow="1" outline="0" fieldPosition="0"/>
    </format>
    <format dxfId="14078">
      <pivotArea outline="0" collapsedLevelsAreSubtotals="1" fieldPosition="0"/>
    </format>
    <format dxfId="14077">
      <pivotArea dataOnly="0" labelOnly="1" grandRow="1" outline="0" fieldPosition="0"/>
    </format>
    <format dxfId="14076">
      <pivotArea dataOnly="0" labelOnly="1" outline="0" fieldPosition="0">
        <references count="1">
          <reference field="13" count="0"/>
        </references>
      </pivotArea>
    </format>
    <format dxfId="14075">
      <pivotArea dataOnly="0" labelOnly="1" grandCol="1" outline="0" fieldPosition="0"/>
    </format>
    <format dxfId="14074">
      <pivotArea outline="0" fieldPosition="0">
        <references count="1">
          <reference field="13" count="1" selected="0">
            <x v="1"/>
          </reference>
        </references>
      </pivotArea>
    </format>
    <format dxfId="14073">
      <pivotArea grandCol="1" outline="0" collapsedLevelsAreSubtotals="1" fieldPosition="0"/>
    </format>
    <format dxfId="14072">
      <pivotArea type="topRight" dataOnly="0" labelOnly="1" outline="0" fieldPosition="0"/>
    </format>
    <format dxfId="14071">
      <pivotArea dataOnly="0" labelOnly="1" outline="0" fieldPosition="0">
        <references count="1">
          <reference field="13" count="1">
            <x v="1"/>
          </reference>
        </references>
      </pivotArea>
    </format>
    <format dxfId="14070">
      <pivotArea dataOnly="0" labelOnly="1" grandCol="1" outline="0" fieldPosition="0"/>
    </format>
    <format dxfId="14069">
      <pivotArea outline="0" fieldPosition="0">
        <references count="1">
          <reference field="13" count="1" selected="0">
            <x v="1"/>
          </reference>
        </references>
      </pivotArea>
    </format>
    <format dxfId="14068">
      <pivotArea grandCol="1" outline="0" collapsedLevelsAreSubtotals="1" fieldPosition="0"/>
    </format>
    <format dxfId="14067">
      <pivotArea type="topRight" dataOnly="0" labelOnly="1" outline="0" fieldPosition="0"/>
    </format>
    <format dxfId="14066">
      <pivotArea dataOnly="0" labelOnly="1" outline="0" fieldPosition="0">
        <references count="1">
          <reference field="13" count="1">
            <x v="1"/>
          </reference>
        </references>
      </pivotArea>
    </format>
    <format dxfId="14065">
      <pivotArea dataOnly="0" labelOnly="1" grandCol="1" outline="0" fieldPosition="0"/>
    </format>
    <format dxfId="14064">
      <pivotArea dataOnly="0" labelOnly="1" outline="0" fieldPosition="0">
        <references count="1">
          <reference field="13" count="0"/>
        </references>
      </pivotArea>
    </format>
    <format dxfId="14063">
      <pivotArea dataOnly="0" labelOnly="1" grandCol="1" outline="0" fieldPosition="0"/>
    </format>
    <format dxfId="14062">
      <pivotArea dataOnly="0" labelOnly="1" outline="0" fieldPosition="0">
        <references count="1">
          <reference field="13" count="0"/>
        </references>
      </pivotArea>
    </format>
    <format dxfId="14061">
      <pivotArea dataOnly="0" labelOnly="1" grandCol="1" outline="0" fieldPosition="0"/>
    </format>
    <format dxfId="14060">
      <pivotArea dataOnly="0" labelOnly="1" outline="0" fieldPosition="0">
        <references count="1">
          <reference field="13" count="0"/>
        </references>
      </pivotArea>
    </format>
    <format dxfId="14059">
      <pivotArea dataOnly="0" labelOnly="1" grandCol="1" outline="0" fieldPosition="0"/>
    </format>
    <format dxfId="14058">
      <pivotArea dataOnly="0" labelOnly="1" outline="0" fieldPosition="0">
        <references count="1">
          <reference field="13" count="0"/>
        </references>
      </pivotArea>
    </format>
    <format dxfId="14057">
      <pivotArea dataOnly="0" labelOnly="1" grandCol="1" outline="0" fieldPosition="0"/>
    </format>
    <format dxfId="14056">
      <pivotArea dataOnly="0" labelOnly="1" outline="0" fieldPosition="0">
        <references count="1">
          <reference field="13" count="0"/>
        </references>
      </pivotArea>
    </format>
    <format dxfId="14055">
      <pivotArea dataOnly="0" labelOnly="1" grandCol="1" outline="0" fieldPosition="0"/>
    </format>
    <format dxfId="14054">
      <pivotArea dataOnly="0" labelOnly="1" outline="0" fieldPosition="0">
        <references count="1">
          <reference field="13" count="0"/>
        </references>
      </pivotArea>
    </format>
    <format dxfId="14053">
      <pivotArea dataOnly="0" labelOnly="1" grandCol="1" outline="0" fieldPosition="0"/>
    </format>
    <format dxfId="14052">
      <pivotArea dataOnly="0" labelOnly="1" outline="0" fieldPosition="0">
        <references count="1">
          <reference field="13" count="0"/>
        </references>
      </pivotArea>
    </format>
    <format dxfId="14051">
      <pivotArea dataOnly="0" labelOnly="1" grandCol="1" outline="0" fieldPosition="0"/>
    </format>
    <format dxfId="14050">
      <pivotArea dataOnly="0" labelOnly="1" outline="0" fieldPosition="0">
        <references count="1">
          <reference field="13" count="0"/>
        </references>
      </pivotArea>
    </format>
    <format dxfId="14049">
      <pivotArea dataOnly="0" labelOnly="1" grandCol="1" outline="0" fieldPosition="0"/>
    </format>
    <format dxfId="14048">
      <pivotArea grandRow="1" outline="0" collapsedLevelsAreSubtotals="1" fieldPosition="0"/>
    </format>
    <format dxfId="14047">
      <pivotArea dataOnly="0" labelOnly="1" grandRow="1" outline="0" fieldPosition="0"/>
    </format>
    <format dxfId="14046">
      <pivotArea outline="0" collapsedLevelsAreSubtotals="1" fieldPosition="0"/>
    </format>
    <format dxfId="14045">
      <pivotArea dataOnly="0" labelOnly="1" grandRow="1" outline="0" fieldPosition="0"/>
    </format>
    <format dxfId="14044">
      <pivotArea dataOnly="0" labelOnly="1" outline="0" fieldPosition="0">
        <references count="1">
          <reference field="13" count="0"/>
        </references>
      </pivotArea>
    </format>
    <format dxfId="14043">
      <pivotArea dataOnly="0" labelOnly="1" grandCol="1" outline="0" fieldPosition="0"/>
    </format>
    <format dxfId="14042">
      <pivotArea outline="0" collapsedLevelsAreSubtotals="1" fieldPosition="0"/>
    </format>
    <format dxfId="14041">
      <pivotArea dataOnly="0" labelOnly="1" grandRow="1" outline="0" fieldPosition="0"/>
    </format>
    <format dxfId="14040">
      <pivotArea dataOnly="0" labelOnly="1" outline="0" fieldPosition="0">
        <references count="1">
          <reference field="13" count="0"/>
        </references>
      </pivotArea>
    </format>
    <format dxfId="14039">
      <pivotArea dataOnly="0" labelOnly="1" grandCol="1" outline="0" fieldPosition="0"/>
    </format>
    <format dxfId="14038">
      <pivotArea outline="0" collapsedLevelsAreSubtotals="1" fieldPosition="0"/>
    </format>
    <format dxfId="14037">
      <pivotArea dataOnly="0" labelOnly="1" grandRow="1" outline="0" fieldPosition="0"/>
    </format>
    <format dxfId="14036">
      <pivotArea dataOnly="0" labelOnly="1" outline="0" fieldPosition="0">
        <references count="1">
          <reference field="13" count="0"/>
        </references>
      </pivotArea>
    </format>
    <format dxfId="14035">
      <pivotArea dataOnly="0" labelOnly="1" grandCol="1" outline="0" fieldPosition="0"/>
    </format>
    <format dxfId="14034">
      <pivotArea dataOnly="0" labelOnly="1" outline="0" fieldPosition="0">
        <references count="1">
          <reference field="13" count="0"/>
        </references>
      </pivotArea>
    </format>
    <format dxfId="14033">
      <pivotArea dataOnly="0" labelOnly="1" grandCol="1" outline="0" fieldPosition="0"/>
    </format>
    <format dxfId="14032">
      <pivotArea dataOnly="0" labelOnly="1" outline="0" fieldPosition="0">
        <references count="1">
          <reference field="13" count="0"/>
        </references>
      </pivotArea>
    </format>
    <format dxfId="14031">
      <pivotArea dataOnly="0" labelOnly="1" grandCol="1" outline="0" fieldPosition="0"/>
    </format>
    <format dxfId="14030">
      <pivotArea outline="0" collapsedLevelsAreSubtotals="1" fieldPosition="0"/>
    </format>
    <format dxfId="14029">
      <pivotArea dataOnly="0" labelOnly="1" grandRow="1" outline="0" fieldPosition="0"/>
    </format>
    <format dxfId="14028">
      <pivotArea dataOnly="0" labelOnly="1" outline="0" fieldPosition="0">
        <references count="1">
          <reference field="13" count="0"/>
        </references>
      </pivotArea>
    </format>
    <format dxfId="14027">
      <pivotArea dataOnly="0" labelOnly="1" grandCol="1" outline="0" fieldPosition="0"/>
    </format>
    <format dxfId="14026">
      <pivotArea outline="0" collapsedLevelsAreSubtotals="1" fieldPosition="0"/>
    </format>
    <format dxfId="14025">
      <pivotArea dataOnly="0" labelOnly="1" grandRow="1" outline="0" fieldPosition="0"/>
    </format>
    <format dxfId="14024">
      <pivotArea dataOnly="0" labelOnly="1" outline="0" fieldPosition="0">
        <references count="1">
          <reference field="13" count="0"/>
        </references>
      </pivotArea>
    </format>
    <format dxfId="14023">
      <pivotArea dataOnly="0" labelOnly="1" grandCol="1" outline="0" fieldPosition="0"/>
    </format>
    <format dxfId="14022">
      <pivotArea outline="0" collapsedLevelsAreSubtotals="1" fieldPosition="0"/>
    </format>
    <format dxfId="14021">
      <pivotArea dataOnly="0" labelOnly="1" grandRow="1" outline="0" fieldPosition="0"/>
    </format>
    <format dxfId="14020">
      <pivotArea dataOnly="0" labelOnly="1" outline="0" fieldPosition="0">
        <references count="1">
          <reference field="13" count="0"/>
        </references>
      </pivotArea>
    </format>
    <format dxfId="14019">
      <pivotArea dataOnly="0" labelOnly="1" grandCol="1" outline="0" fieldPosition="0"/>
    </format>
    <format dxfId="14018">
      <pivotArea type="topRight" dataOnly="0" labelOnly="1" outline="0" fieldPosition="0"/>
    </format>
    <format dxfId="14017">
      <pivotArea type="topRight" dataOnly="0" labelOnly="1" outline="0" fieldPosition="0"/>
    </format>
    <format dxfId="14016">
      <pivotArea dataOnly="0" labelOnly="1" outline="0" fieldPosition="0">
        <references count="1">
          <reference field="13" count="0"/>
        </references>
      </pivotArea>
    </format>
    <format dxfId="14015">
      <pivotArea dataOnly="0" labelOnly="1" grandCol="1" outline="0" fieldPosition="0"/>
    </format>
    <format dxfId="14014">
      <pivotArea outline="0" collapsedLevelsAreSubtotals="1" fieldPosition="0"/>
    </format>
    <format dxfId="14013">
      <pivotArea dataOnly="0" labelOnly="1" grandRow="1" outline="0" fieldPosition="0"/>
    </format>
    <format dxfId="14012">
      <pivotArea dataOnly="0" labelOnly="1" outline="0" fieldPosition="0">
        <references count="1">
          <reference field="13" count="0"/>
        </references>
      </pivotArea>
    </format>
    <format dxfId="14011">
      <pivotArea dataOnly="0" labelOnly="1" grandCol="1" outline="0" fieldPosition="0"/>
    </format>
    <format dxfId="14010">
      <pivotArea outline="0" collapsedLevelsAreSubtotals="1" fieldPosition="0"/>
    </format>
    <format dxfId="14009">
      <pivotArea dataOnly="0" labelOnly="1" grandRow="1" outline="0" fieldPosition="0"/>
    </format>
    <format dxfId="14008">
      <pivotArea dataOnly="0" labelOnly="1" outline="0" fieldPosition="0">
        <references count="1">
          <reference field="13" count="0"/>
        </references>
      </pivotArea>
    </format>
    <format dxfId="14007">
      <pivotArea dataOnly="0" labelOnly="1" grandCol="1" outline="0" fieldPosition="0"/>
    </format>
    <format dxfId="14006">
      <pivotArea outline="0" collapsedLevelsAreSubtotals="1" fieldPosition="0"/>
    </format>
    <format dxfId="14005">
      <pivotArea dataOnly="0" labelOnly="1" grandRow="1" outline="0" fieldPosition="0"/>
    </format>
    <format dxfId="14004">
      <pivotArea dataOnly="0" labelOnly="1" outline="0" fieldPosition="0">
        <references count="1">
          <reference field="13" count="0"/>
        </references>
      </pivotArea>
    </format>
    <format dxfId="14003">
      <pivotArea dataOnly="0" labelOnly="1" grandCol="1" outline="0" fieldPosition="0"/>
    </format>
    <format dxfId="14002">
      <pivotArea dataOnly="0" labelOnly="1" outline="0" fieldPosition="0">
        <references count="1">
          <reference field="13" count="0"/>
        </references>
      </pivotArea>
    </format>
    <format dxfId="14001">
      <pivotArea dataOnly="0" labelOnly="1" grandCol="1" outline="0" fieldPosition="0"/>
    </format>
    <format dxfId="14000">
      <pivotArea grandRow="1" outline="0" collapsedLevelsAreSubtotals="1" fieldPosition="0"/>
    </format>
    <format dxfId="13999">
      <pivotArea dataOnly="0" labelOnly="1" grandRow="1" outline="0" fieldPosition="0"/>
    </format>
    <format dxfId="13998">
      <pivotArea outline="0" collapsedLevelsAreSubtotals="1" fieldPosition="0"/>
    </format>
    <format dxfId="13997">
      <pivotArea dataOnly="0" labelOnly="1" grandRow="1" outline="0" fieldPosition="0"/>
    </format>
    <format dxfId="13996">
      <pivotArea dataOnly="0" labelOnly="1" outline="0" fieldPosition="0">
        <references count="1">
          <reference field="13" count="0"/>
        </references>
      </pivotArea>
    </format>
    <format dxfId="13995">
      <pivotArea dataOnly="0" labelOnly="1" grandCol="1" outline="0" fieldPosition="0"/>
    </format>
    <format dxfId="13994">
      <pivotArea outline="0" collapsedLevelsAreSubtotals="1" fieldPosition="0"/>
    </format>
    <format dxfId="13993">
      <pivotArea dataOnly="0" labelOnly="1" grandRow="1" outline="0" fieldPosition="0"/>
    </format>
    <format dxfId="13992">
      <pivotArea dataOnly="0" labelOnly="1" outline="0" fieldPosition="0">
        <references count="1">
          <reference field="13" count="0"/>
        </references>
      </pivotArea>
    </format>
    <format dxfId="13991">
      <pivotArea dataOnly="0" labelOnly="1" grandCol="1" outline="0" fieldPosition="0"/>
    </format>
    <format dxfId="13990">
      <pivotArea dataOnly="0" labelOnly="1" outline="0" fieldPosition="0">
        <references count="1">
          <reference field="13" count="0"/>
        </references>
      </pivotArea>
    </format>
    <format dxfId="13989">
      <pivotArea dataOnly="0" labelOnly="1" grandCol="1" outline="0" fieldPosition="0"/>
    </format>
    <format dxfId="13988">
      <pivotArea grandRow="1" outline="0" collapsedLevelsAreSubtotals="1" fieldPosition="0"/>
    </format>
    <format dxfId="13987">
      <pivotArea dataOnly="0" labelOnly="1" grandRow="1" outline="0" fieldPosition="0"/>
    </format>
    <format dxfId="13986">
      <pivotArea outline="0" collapsedLevelsAreSubtotals="1" fieldPosition="0"/>
    </format>
    <format dxfId="13985">
      <pivotArea dataOnly="0" labelOnly="1" grandRow="1" outline="0" fieldPosition="0"/>
    </format>
    <format dxfId="13984">
      <pivotArea dataOnly="0" labelOnly="1" outline="0" fieldPosition="0">
        <references count="1">
          <reference field="13" count="0"/>
        </references>
      </pivotArea>
    </format>
    <format dxfId="13983">
      <pivotArea dataOnly="0" labelOnly="1" grandCol="1" outline="0" fieldPosition="0"/>
    </format>
    <format dxfId="13982">
      <pivotArea outline="0" collapsedLevelsAreSubtotals="1" fieldPosition="0"/>
    </format>
    <format dxfId="13981">
      <pivotArea dataOnly="0" labelOnly="1" grandRow="1" outline="0" fieldPosition="0"/>
    </format>
    <format dxfId="13980">
      <pivotArea dataOnly="0" labelOnly="1" outline="0" fieldPosition="0">
        <references count="1">
          <reference field="13" count="0"/>
        </references>
      </pivotArea>
    </format>
    <format dxfId="13979">
      <pivotArea dataOnly="0" labelOnly="1" grandCol="1" outline="0" fieldPosition="0"/>
    </format>
    <format dxfId="13978">
      <pivotArea dataOnly="0" labelOnly="1" outline="0" fieldPosition="0">
        <references count="1">
          <reference field="13" count="0"/>
        </references>
      </pivotArea>
    </format>
    <format dxfId="13977">
      <pivotArea dataOnly="0" labelOnly="1" grandCol="1" outline="0" fieldPosition="0"/>
    </format>
    <format dxfId="13976">
      <pivotArea outline="0" collapsedLevelsAreSubtotals="1" fieldPosition="0"/>
    </format>
    <format dxfId="13975">
      <pivotArea dataOnly="0" labelOnly="1" grandRow="1" outline="0" fieldPosition="0"/>
    </format>
    <format dxfId="13974">
      <pivotArea outline="0" collapsedLevelsAreSubtotals="1" fieldPosition="0"/>
    </format>
    <format dxfId="13973">
      <pivotArea dataOnly="0" labelOnly="1" grandRow="1" outline="0" fieldPosition="0"/>
    </format>
    <format dxfId="13972">
      <pivotArea grandRow="1" outline="0" collapsedLevelsAreSubtotals="1" fieldPosition="0"/>
    </format>
    <format dxfId="13971">
      <pivotArea dataOnly="0" labelOnly="1" grandRow="1" outline="0" fieldPosition="0"/>
    </format>
    <format dxfId="13970">
      <pivotArea outline="0" collapsedLevelsAreSubtotals="1" fieldPosition="0"/>
    </format>
    <format dxfId="13969">
      <pivotArea dataOnly="0" labelOnly="1" grandRow="1" outline="0" fieldPosition="0"/>
    </format>
    <format dxfId="13968">
      <pivotArea dataOnly="0" labelOnly="1" outline="0" fieldPosition="0">
        <references count="1">
          <reference field="13" count="0"/>
        </references>
      </pivotArea>
    </format>
    <format dxfId="13967">
      <pivotArea dataOnly="0" labelOnly="1" grandCol="1" outline="0" fieldPosition="0"/>
    </format>
    <format dxfId="13966">
      <pivotArea outline="0" collapsedLevelsAreSubtotals="1" fieldPosition="0"/>
    </format>
    <format dxfId="13965">
      <pivotArea dataOnly="0" labelOnly="1" grandRow="1" outline="0" fieldPosition="0"/>
    </format>
    <format dxfId="13964">
      <pivotArea dataOnly="0" labelOnly="1" outline="0" fieldPosition="0">
        <references count="1">
          <reference field="13" count="0"/>
        </references>
      </pivotArea>
    </format>
    <format dxfId="13963">
      <pivotArea dataOnly="0" labelOnly="1" grandCol="1" outline="0" fieldPosition="0"/>
    </format>
    <format dxfId="13962">
      <pivotArea grandRow="1" outline="0" collapsedLevelsAreSubtotals="1" fieldPosition="0"/>
    </format>
    <format dxfId="13961">
      <pivotArea dataOnly="0" labelOnly="1" grandRow="1" outline="0" fieldPosition="0"/>
    </format>
    <format dxfId="13960">
      <pivotArea outline="0" collapsedLevelsAreSubtotals="1" fieldPosition="0"/>
    </format>
    <format dxfId="13959">
      <pivotArea dataOnly="0" labelOnly="1" grandRow="1" outline="0" fieldPosition="0"/>
    </format>
    <format dxfId="13958">
      <pivotArea dataOnly="0" labelOnly="1" outline="0" fieldPosition="0">
        <references count="1">
          <reference field="13" count="0"/>
        </references>
      </pivotArea>
    </format>
    <format dxfId="13957">
      <pivotArea dataOnly="0" labelOnly="1" grandCol="1" outline="0" fieldPosition="0"/>
    </format>
    <format dxfId="13956">
      <pivotArea outline="0" collapsedLevelsAreSubtotals="1" fieldPosition="0"/>
    </format>
    <format dxfId="13955">
      <pivotArea dataOnly="0" labelOnly="1" grandRow="1" outline="0" fieldPosition="0"/>
    </format>
    <format dxfId="13954">
      <pivotArea dataOnly="0" labelOnly="1" outline="0" fieldPosition="0">
        <references count="1">
          <reference field="13" count="0"/>
        </references>
      </pivotArea>
    </format>
    <format dxfId="13953">
      <pivotArea dataOnly="0" labelOnly="1" grandCol="1" outline="0" fieldPosition="0"/>
    </format>
    <format dxfId="13952">
      <pivotArea grandRow="1" outline="0" collapsedLevelsAreSubtotals="1" fieldPosition="0"/>
    </format>
    <format dxfId="13951">
      <pivotArea dataOnly="0" labelOnly="1" grandRow="1" outline="0" fieldPosition="0"/>
    </format>
    <format dxfId="13950">
      <pivotArea dataOnly="0" labelOnly="1" grandRow="1" outline="0" fieldPosition="0"/>
    </format>
    <format dxfId="13949">
      <pivotArea dataOnly="0" labelOnly="1" outline="0" fieldPosition="0">
        <references count="1">
          <reference field="13" count="0"/>
        </references>
      </pivotArea>
    </format>
    <format dxfId="13948">
      <pivotArea dataOnly="0" labelOnly="1" grandCol="1" outline="0" fieldPosition="0"/>
    </format>
    <format dxfId="13947">
      <pivotArea dataOnly="0" labelOnly="1" outline="0" fieldPosition="0">
        <references count="1">
          <reference field="13" count="0"/>
        </references>
      </pivotArea>
    </format>
    <format dxfId="13946">
      <pivotArea dataOnly="0" labelOnly="1" grandCol="1" outline="0" fieldPosition="0"/>
    </format>
    <format dxfId="13945">
      <pivotArea grandRow="1" outline="0" collapsedLevelsAreSubtotals="1" fieldPosition="0"/>
    </format>
    <format dxfId="13944">
      <pivotArea dataOnly="0" labelOnly="1" grandRow="1" outline="0" fieldPosition="0"/>
    </format>
    <format dxfId="13943">
      <pivotArea outline="0" collapsedLevelsAreSubtotals="1" fieldPosition="0"/>
    </format>
    <format dxfId="13942">
      <pivotArea dataOnly="0" labelOnly="1" grandRow="1" outline="0" fieldPosition="0"/>
    </format>
    <format dxfId="13941">
      <pivotArea dataOnly="0" labelOnly="1" grandRow="1" outline="0" fieldPosition="0"/>
    </format>
    <format dxfId="13940">
      <pivotArea outline="0" collapsedLevelsAreSubtotals="1" fieldPosition="0"/>
    </format>
    <format dxfId="13939">
      <pivotArea dataOnly="0" labelOnly="1" grandRow="1" outline="0" fieldPosition="0"/>
    </format>
    <format dxfId="13938">
      <pivotArea dataOnly="0" labelOnly="1" outline="0" fieldPosition="0">
        <references count="1">
          <reference field="13" count="0"/>
        </references>
      </pivotArea>
    </format>
    <format dxfId="13937">
      <pivotArea dataOnly="0" labelOnly="1" grandCol="1" outline="0" fieldPosition="0"/>
    </format>
    <format dxfId="13936">
      <pivotArea outline="0" collapsedLevelsAreSubtotals="1" fieldPosition="0"/>
    </format>
    <format dxfId="13935">
      <pivotArea dataOnly="0" labelOnly="1" grandRow="1" outline="0" fieldPosition="0"/>
    </format>
    <format dxfId="13934">
      <pivotArea dataOnly="0" labelOnly="1" outline="0" fieldPosition="0">
        <references count="1">
          <reference field="13" count="0"/>
        </references>
      </pivotArea>
    </format>
    <format dxfId="13933">
      <pivotArea dataOnly="0" labelOnly="1" grandCol="1" outline="0" fieldPosition="0"/>
    </format>
    <format dxfId="13932">
      <pivotArea outline="0" collapsedLevelsAreSubtotals="1" fieldPosition="0"/>
    </format>
    <format dxfId="13931">
      <pivotArea dataOnly="0" labelOnly="1" grandRow="1" outline="0" fieldPosition="0"/>
    </format>
    <format dxfId="13930">
      <pivotArea dataOnly="0" labelOnly="1" outline="0" fieldPosition="0">
        <references count="1">
          <reference field="13" count="0"/>
        </references>
      </pivotArea>
    </format>
    <format dxfId="13929">
      <pivotArea dataOnly="0" labelOnly="1" grandCol="1" outline="0" fieldPosition="0"/>
    </format>
    <format dxfId="13928">
      <pivotArea dataOnly="0" labelOnly="1" outline="0" fieldPosition="0">
        <references count="1">
          <reference field="13" count="0"/>
        </references>
      </pivotArea>
    </format>
    <format dxfId="13927">
      <pivotArea dataOnly="0" labelOnly="1" grandCol="1" outline="0" fieldPosition="0"/>
    </format>
    <format dxfId="13926">
      <pivotArea dataOnly="0" labelOnly="1" outline="0" fieldPosition="0">
        <references count="1">
          <reference field="13" count="0"/>
        </references>
      </pivotArea>
    </format>
    <format dxfId="13925">
      <pivotArea dataOnly="0" labelOnly="1" grandCol="1" outline="0" fieldPosition="0"/>
    </format>
    <format dxfId="13924">
      <pivotArea dataOnly="0" labelOnly="1" outline="0" fieldPosition="0">
        <references count="1">
          <reference field="13" count="0"/>
        </references>
      </pivotArea>
    </format>
    <format dxfId="13923">
      <pivotArea dataOnly="0" labelOnly="1" grandCol="1" outline="0" fieldPosition="0"/>
    </format>
    <format dxfId="13922">
      <pivotArea outline="0" collapsedLevelsAreSubtotals="1" fieldPosition="0"/>
    </format>
    <format dxfId="13921">
      <pivotArea dataOnly="0" labelOnly="1" grandRow="1" outline="0" fieldPosition="0"/>
    </format>
    <format dxfId="13920">
      <pivotArea dataOnly="0" labelOnly="1" outline="0" fieldPosition="0">
        <references count="1">
          <reference field="13" count="0"/>
        </references>
      </pivotArea>
    </format>
    <format dxfId="13919">
      <pivotArea dataOnly="0" labelOnly="1" grandCol="1" outline="0" fieldPosition="0"/>
    </format>
    <format dxfId="13918">
      <pivotArea outline="0" collapsedLevelsAreSubtotals="1" fieldPosition="0"/>
    </format>
    <format dxfId="13917">
      <pivotArea dataOnly="0" labelOnly="1" grandRow="1" outline="0" fieldPosition="0"/>
    </format>
    <format dxfId="13916">
      <pivotArea dataOnly="0" labelOnly="1" outline="0" fieldPosition="0">
        <references count="1">
          <reference field="13" count="0"/>
        </references>
      </pivotArea>
    </format>
    <format dxfId="13915">
      <pivotArea dataOnly="0" labelOnly="1" grandCol="1" outline="0" fieldPosition="0"/>
    </format>
    <format dxfId="13914">
      <pivotArea dataOnly="0" labelOnly="1" outline="0" fieldPosition="0">
        <references count="1">
          <reference field="13" count="0"/>
        </references>
      </pivotArea>
    </format>
    <format dxfId="13913">
      <pivotArea dataOnly="0" labelOnly="1" grandCol="1" outline="0" fieldPosition="0"/>
    </format>
    <format dxfId="13912">
      <pivotArea dataOnly="0" labelOnly="1" grandRow="1" outline="0" fieldPosition="0"/>
    </format>
    <format dxfId="13911">
      <pivotArea outline="0" collapsedLevelsAreSubtotals="1" fieldPosition="0"/>
    </format>
    <format dxfId="13910">
      <pivotArea dataOnly="0" labelOnly="1" grandRow="1" outline="0" fieldPosition="0"/>
    </format>
    <format dxfId="13909">
      <pivotArea dataOnly="0" labelOnly="1" outline="0" fieldPosition="0">
        <references count="1">
          <reference field="13" count="0"/>
        </references>
      </pivotArea>
    </format>
    <format dxfId="13908">
      <pivotArea dataOnly="0" labelOnly="1" grandCol="1" outline="0" fieldPosition="0"/>
    </format>
    <format dxfId="13907">
      <pivotArea outline="0" collapsedLevelsAreSubtotals="1" fieldPosition="0"/>
    </format>
    <format dxfId="13906">
      <pivotArea field="13" type="button" dataOnly="0" labelOnly="1" outline="0" axis="axisCol" fieldPosition="0"/>
    </format>
    <format dxfId="13905">
      <pivotArea type="topRight" dataOnly="0" labelOnly="1" outline="0" fieldPosition="0"/>
    </format>
    <format dxfId="13904">
      <pivotArea dataOnly="0" labelOnly="1" outline="0" fieldPosition="0">
        <references count="1">
          <reference field="13" count="0"/>
        </references>
      </pivotArea>
    </format>
    <format dxfId="13903">
      <pivotArea dataOnly="0" labelOnly="1" grandCol="1" outline="0" fieldPosition="0"/>
    </format>
    <format dxfId="13902">
      <pivotArea outline="0" collapsedLevelsAreSubtotals="1" fieldPosition="0"/>
    </format>
    <format dxfId="13901">
      <pivotArea dataOnly="0" labelOnly="1" grandRow="1" outline="0" fieldPosition="0"/>
    </format>
    <format dxfId="13900">
      <pivotArea dataOnly="0" labelOnly="1" outline="0" fieldPosition="0">
        <references count="1">
          <reference field="13" count="0"/>
        </references>
      </pivotArea>
    </format>
    <format dxfId="13899">
      <pivotArea dataOnly="0" labelOnly="1" grandCol="1" outline="0" fieldPosition="0"/>
    </format>
    <format dxfId="13898">
      <pivotArea outline="0" collapsedLevelsAreSubtotals="1" fieldPosition="0"/>
    </format>
    <format dxfId="13897">
      <pivotArea dataOnly="0" labelOnly="1" grandRow="1" outline="0" fieldPosition="0"/>
    </format>
    <format dxfId="13896">
      <pivotArea dataOnly="0" labelOnly="1" outline="0" fieldPosition="0">
        <references count="1">
          <reference field="13" count="0"/>
        </references>
      </pivotArea>
    </format>
    <format dxfId="13895">
      <pivotArea dataOnly="0" labelOnly="1" grandCol="1" outline="0" fieldPosition="0"/>
    </format>
    <format dxfId="13894">
      <pivotArea dataOnly="0" labelOnly="1" outline="0" fieldPosition="0">
        <references count="1">
          <reference field="13" count="0"/>
        </references>
      </pivotArea>
    </format>
    <format dxfId="13893">
      <pivotArea dataOnly="0" labelOnly="1" grandCol="1" outline="0" fieldPosition="0"/>
    </format>
    <format dxfId="13892">
      <pivotArea dataOnly="0" labelOnly="1" grandRow="1" outline="0" fieldPosition="0"/>
    </format>
    <format dxfId="13891">
      <pivotArea outline="0" collapsedLevelsAreSubtotals="1" fieldPosition="0"/>
    </format>
    <format dxfId="13890">
      <pivotArea dataOnly="0" labelOnly="1" grandRow="1" outline="0" fieldPosition="0"/>
    </format>
    <format dxfId="13889">
      <pivotArea dataOnly="0" labelOnly="1" outline="0" fieldPosition="0">
        <references count="1">
          <reference field="13" count="0"/>
        </references>
      </pivotArea>
    </format>
    <format dxfId="13888">
      <pivotArea dataOnly="0" labelOnly="1" grandCol="1" outline="0" fieldPosition="0"/>
    </format>
    <format dxfId="13887">
      <pivotArea outline="0" collapsedLevelsAreSubtotals="1" fieldPosition="0"/>
    </format>
    <format dxfId="13886">
      <pivotArea dataOnly="0" labelOnly="1" grandRow="1" outline="0" fieldPosition="0"/>
    </format>
    <format dxfId="13885">
      <pivotArea dataOnly="0" labelOnly="1" outline="0" fieldPosition="0">
        <references count="1">
          <reference field="13" count="0"/>
        </references>
      </pivotArea>
    </format>
    <format dxfId="13884">
      <pivotArea dataOnly="0" labelOnly="1" grandCol="1" outline="0" fieldPosition="0"/>
    </format>
    <format dxfId="13883">
      <pivotArea outline="0" collapsedLevelsAreSubtotals="1" fieldPosition="0"/>
    </format>
    <format dxfId="13882">
      <pivotArea dataOnly="0" labelOnly="1" grandRow="1" outline="0" fieldPosition="0"/>
    </format>
    <format dxfId="13881">
      <pivotArea dataOnly="0" labelOnly="1" outline="0" fieldPosition="0">
        <references count="1">
          <reference field="13" count="0"/>
        </references>
      </pivotArea>
    </format>
    <format dxfId="13880">
      <pivotArea dataOnly="0" labelOnly="1" grandCol="1" outline="0" fieldPosition="0"/>
    </format>
    <format dxfId="13879">
      <pivotArea dataOnly="0" labelOnly="1" grandRow="1" outline="0" fieldPosition="0"/>
    </format>
    <format dxfId="13878">
      <pivotArea outline="0" collapsedLevelsAreSubtotals="1" fieldPosition="0"/>
    </format>
    <format dxfId="13877">
      <pivotArea field="15" type="button" dataOnly="0" labelOnly="1" outline="0" axis="axisRow" fieldPosition="0"/>
    </format>
    <format dxfId="13876">
      <pivotArea dataOnly="0" labelOnly="1" outline="0" fieldPosition="0">
        <references count="1">
          <reference field="15" count="0"/>
        </references>
      </pivotArea>
    </format>
    <format dxfId="13875">
      <pivotArea dataOnly="0" labelOnly="1" grandRow="1" outline="0" fieldPosition="0"/>
    </format>
    <format dxfId="13874">
      <pivotArea dataOnly="0" labelOnly="1" outline="0" fieldPosition="0">
        <references count="1">
          <reference field="13" count="0"/>
        </references>
      </pivotArea>
    </format>
    <format dxfId="13873">
      <pivotArea dataOnly="0" labelOnly="1" grandCol="1" outline="0" fieldPosition="0"/>
    </format>
    <format dxfId="13872">
      <pivotArea outline="0" collapsedLevelsAreSubtotals="1" fieldPosition="0"/>
    </format>
    <format dxfId="13871">
      <pivotArea field="15" type="button" dataOnly="0" labelOnly="1" outline="0" axis="axisRow" fieldPosition="0"/>
    </format>
    <format dxfId="13870">
      <pivotArea dataOnly="0" labelOnly="1" outline="0" fieldPosition="0">
        <references count="1">
          <reference field="15" count="0"/>
        </references>
      </pivotArea>
    </format>
    <format dxfId="13869">
      <pivotArea dataOnly="0" labelOnly="1" grandRow="1" outline="0" fieldPosition="0"/>
    </format>
    <format dxfId="13868">
      <pivotArea dataOnly="0" labelOnly="1" outline="0" fieldPosition="0">
        <references count="1">
          <reference field="13" count="0"/>
        </references>
      </pivotArea>
    </format>
    <format dxfId="13867">
      <pivotArea dataOnly="0" labelOnly="1" grandCol="1" outline="0" fieldPosition="0"/>
    </format>
    <format dxfId="13866">
      <pivotArea outline="0" collapsedLevelsAreSubtotals="1" fieldPosition="0"/>
    </format>
    <format dxfId="13865">
      <pivotArea field="15" type="button" dataOnly="0" labelOnly="1" outline="0" axis="axisRow" fieldPosition="0"/>
    </format>
    <format dxfId="13864">
      <pivotArea dataOnly="0" labelOnly="1" outline="0" fieldPosition="0">
        <references count="1">
          <reference field="15" count="0"/>
        </references>
      </pivotArea>
    </format>
    <format dxfId="13863">
      <pivotArea dataOnly="0" labelOnly="1" grandRow="1" outline="0" fieldPosition="0"/>
    </format>
    <format dxfId="13862">
      <pivotArea dataOnly="0" labelOnly="1" outline="0" fieldPosition="0">
        <references count="1">
          <reference field="13" count="0"/>
        </references>
      </pivotArea>
    </format>
    <format dxfId="13861">
      <pivotArea dataOnly="0" labelOnly="1" grandCol="1" outline="0" fieldPosition="0"/>
    </format>
    <format dxfId="13860">
      <pivotArea field="15" type="button" dataOnly="0" labelOnly="1" outline="0" axis="axisRow" fieldPosition="0"/>
    </format>
    <format dxfId="13859">
      <pivotArea dataOnly="0" labelOnly="1" outline="0" fieldPosition="0">
        <references count="1">
          <reference field="13" count="0"/>
        </references>
      </pivotArea>
    </format>
    <format dxfId="13858">
      <pivotArea dataOnly="0" labelOnly="1" grandCol="1" outline="0" fieldPosition="0"/>
    </format>
    <format dxfId="13857">
      <pivotArea dataOnly="0" labelOnly="1" grandRow="1" outline="0" fieldPosition="0"/>
    </format>
    <format dxfId="13856">
      <pivotArea type="all" dataOnly="0" outline="0" fieldPosition="0"/>
    </format>
    <format dxfId="13855">
      <pivotArea outline="0" collapsedLevelsAreSubtotals="1" fieldPosition="0"/>
    </format>
    <format dxfId="13854">
      <pivotArea field="15" type="button" dataOnly="0" labelOnly="1" outline="0" axis="axisRow" fieldPosition="0"/>
    </format>
    <format dxfId="13853">
      <pivotArea dataOnly="0" labelOnly="1" outline="0" fieldPosition="0">
        <references count="1">
          <reference field="15" count="0"/>
        </references>
      </pivotArea>
    </format>
    <format dxfId="13852">
      <pivotArea dataOnly="0" labelOnly="1" grandRow="1" outline="0" fieldPosition="0"/>
    </format>
    <format dxfId="13851">
      <pivotArea dataOnly="0" labelOnly="1" outline="0" fieldPosition="0">
        <references count="1">
          <reference field="13" count="0"/>
        </references>
      </pivotArea>
    </format>
    <format dxfId="13850">
      <pivotArea dataOnly="0" labelOnly="1" grandCol="1" outline="0" fieldPosition="0"/>
    </format>
    <format dxfId="13849">
      <pivotArea type="all" dataOnly="0" outline="0" fieldPosition="0"/>
    </format>
    <format dxfId="13848">
      <pivotArea outline="0" collapsedLevelsAreSubtotals="1" fieldPosition="0"/>
    </format>
    <format dxfId="13847">
      <pivotArea field="15" type="button" dataOnly="0" labelOnly="1" outline="0" axis="axisRow" fieldPosition="0"/>
    </format>
    <format dxfId="13846">
      <pivotArea dataOnly="0" labelOnly="1" outline="0" fieldPosition="0">
        <references count="1">
          <reference field="15" count="0"/>
        </references>
      </pivotArea>
    </format>
    <format dxfId="13845">
      <pivotArea dataOnly="0" labelOnly="1" grandRow="1" outline="0" fieldPosition="0"/>
    </format>
    <format dxfId="13844">
      <pivotArea dataOnly="0" labelOnly="1" outline="0" fieldPosition="0">
        <references count="1">
          <reference field="13" count="0"/>
        </references>
      </pivotArea>
    </format>
    <format dxfId="13843">
      <pivotArea dataOnly="0" labelOnly="1" grandCol="1" outline="0" fieldPosition="0"/>
    </format>
    <format dxfId="13842">
      <pivotArea outline="0" collapsedLevelsAreSubtotals="1" fieldPosition="0"/>
    </format>
    <format dxfId="13841">
      <pivotArea field="15" type="button" dataOnly="0" labelOnly="1" outline="0" axis="axisRow" fieldPosition="0"/>
    </format>
    <format dxfId="13840">
      <pivotArea dataOnly="0" labelOnly="1" outline="0" fieldPosition="0">
        <references count="1">
          <reference field="15" count="0"/>
        </references>
      </pivotArea>
    </format>
    <format dxfId="13839">
      <pivotArea dataOnly="0" labelOnly="1" grandRow="1" outline="0" fieldPosition="0"/>
    </format>
    <format dxfId="13838">
      <pivotArea dataOnly="0" labelOnly="1" outline="0" fieldPosition="0">
        <references count="1">
          <reference field="13" count="0"/>
        </references>
      </pivotArea>
    </format>
    <format dxfId="13837">
      <pivotArea dataOnly="0" labelOnly="1" grandCol="1" outline="0" fieldPosition="0"/>
    </format>
    <format dxfId="13836">
      <pivotArea field="15" type="button" dataOnly="0" labelOnly="1" outline="0" axis="axisRow" fieldPosition="0"/>
    </format>
    <format dxfId="13835">
      <pivotArea dataOnly="0" labelOnly="1" outline="0" fieldPosition="0">
        <references count="1">
          <reference field="13" count="0"/>
        </references>
      </pivotArea>
    </format>
    <format dxfId="13834">
      <pivotArea dataOnly="0" labelOnly="1" grandCol="1" outline="0" fieldPosition="0"/>
    </format>
    <format dxfId="13833">
      <pivotArea grandRow="1" outline="0" collapsedLevelsAreSubtotals="1" fieldPosition="0"/>
    </format>
    <format dxfId="13832">
      <pivotArea dataOnly="0" labelOnly="1" grandRow="1" outline="0" fieldPosition="0"/>
    </format>
    <format dxfId="13831">
      <pivotArea type="all" dataOnly="0" outline="0" fieldPosition="0"/>
    </format>
    <format dxfId="13830">
      <pivotArea outline="0" collapsedLevelsAreSubtotals="1" fieldPosition="0"/>
    </format>
    <format dxfId="13829">
      <pivotArea type="origin" dataOnly="0" labelOnly="1" outline="0" fieldPosition="0"/>
    </format>
    <format dxfId="13828">
      <pivotArea field="13" type="button" dataOnly="0" labelOnly="1" outline="0" axis="axisCol" fieldPosition="0"/>
    </format>
    <format dxfId="13827">
      <pivotArea type="topRight" dataOnly="0" labelOnly="1" outline="0" fieldPosition="0"/>
    </format>
    <format dxfId="13826">
      <pivotArea field="15" type="button" dataOnly="0" labelOnly="1" outline="0" axis="axisRow" fieldPosition="0"/>
    </format>
    <format dxfId="13825">
      <pivotArea dataOnly="0" labelOnly="1" outline="0" fieldPosition="0">
        <references count="1">
          <reference field="15" count="0"/>
        </references>
      </pivotArea>
    </format>
    <format dxfId="13824">
      <pivotArea dataOnly="0" labelOnly="1" grandRow="1" outline="0" fieldPosition="0"/>
    </format>
    <format dxfId="13823">
      <pivotArea dataOnly="0" labelOnly="1" outline="0" fieldPosition="0">
        <references count="1">
          <reference field="13" count="0"/>
        </references>
      </pivotArea>
    </format>
    <format dxfId="13822">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86"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14208">
      <pivotArea outline="0" collapsedLevelsAreSubtotals="1" fieldPosition="0"/>
    </format>
    <format dxfId="14207">
      <pivotArea dataOnly="0" labelOnly="1" grandCol="1" outline="0" fieldPosition="0"/>
    </format>
    <format dxfId="14206">
      <pivotArea outline="0" collapsedLevelsAreSubtotals="1" fieldPosition="0"/>
    </format>
    <format dxfId="14205">
      <pivotArea dataOnly="0" labelOnly="1" grandCol="1" outline="0" fieldPosition="0"/>
    </format>
    <format dxfId="14204">
      <pivotArea dataOnly="0" labelOnly="1" grandRow="1" outline="0" fieldPosition="0"/>
    </format>
    <format dxfId="14203">
      <pivotArea dataOnly="0" labelOnly="1" grandCol="1" outline="0" fieldPosition="0"/>
    </format>
    <format dxfId="14202">
      <pivotArea dataOnly="0" labelOnly="1" grandCol="1" outline="0" fieldPosition="0"/>
    </format>
    <format dxfId="14201">
      <pivotArea dataOnly="0" labelOnly="1" grandCol="1" outline="0" fieldPosition="0"/>
    </format>
    <format dxfId="14200">
      <pivotArea dataOnly="0" labelOnly="1" grandCol="1" outline="0" fieldPosition="0"/>
    </format>
    <format dxfId="14199">
      <pivotArea grandRow="1" outline="0" collapsedLevelsAreSubtotals="1" fieldPosition="0"/>
    </format>
    <format dxfId="14198">
      <pivotArea dataOnly="0" labelOnly="1" grandRow="1" outline="0" fieldPosition="0"/>
    </format>
    <format dxfId="14197">
      <pivotArea dataOnly="0" labelOnly="1" grandRow="1" outline="0" fieldPosition="0"/>
    </format>
    <format dxfId="14196">
      <pivotArea grandRow="1" outline="0" collapsedLevelsAreSubtotals="1" fieldPosition="0"/>
    </format>
    <format dxfId="14195">
      <pivotArea dataOnly="0" labelOnly="1" grandRow="1" outline="0" fieldPosition="0"/>
    </format>
    <format dxfId="14194">
      <pivotArea grandRow="1" outline="0" collapsedLevelsAreSubtotals="1" fieldPosition="0"/>
    </format>
    <format dxfId="14193">
      <pivotArea dataOnly="0" labelOnly="1" grandRow="1" outline="0" fieldPosition="0"/>
    </format>
    <format dxfId="14192">
      <pivotArea grandRow="1" outline="0" collapsedLevelsAreSubtotals="1" fieldPosition="0"/>
    </format>
    <format dxfId="14191">
      <pivotArea grandRow="1" outline="0" collapsedLevelsAreSubtotals="1" fieldPosition="0"/>
    </format>
    <format dxfId="14190">
      <pivotArea dataOnly="0" labelOnly="1" grandRow="1" outline="0" fieldPosition="0"/>
    </format>
    <format dxfId="14189">
      <pivotArea dataOnly="0" labelOnly="1" grandRow="1" outline="0" fieldPosition="0"/>
    </format>
    <format dxfId="14188">
      <pivotArea dataOnly="0" labelOnly="1" grandRow="1" outline="0" fieldPosition="0"/>
    </format>
    <format dxfId="14187">
      <pivotArea dataOnly="0" labelOnly="1" grandRow="1" outline="0" fieldPosition="0"/>
    </format>
    <format dxfId="14186">
      <pivotArea grandRow="1" outline="0" collapsedLevelsAreSubtotals="1" fieldPosition="0"/>
    </format>
    <format dxfId="14185">
      <pivotArea dataOnly="0" labelOnly="1" grandRow="1" outline="0" fieldPosition="0"/>
    </format>
    <format dxfId="14184">
      <pivotArea dataOnly="0" labelOnly="1" grandCol="1" outline="0" fieldPosition="0"/>
    </format>
    <format dxfId="14183">
      <pivotArea grandRow="1" outline="0" collapsedLevelsAreSubtotals="1" fieldPosition="0"/>
    </format>
    <format dxfId="14182">
      <pivotArea dataOnly="0" labelOnly="1" grandRow="1" outline="0" fieldPosition="0"/>
    </format>
    <format dxfId="14181">
      <pivotArea grandRow="1" outline="0" collapsedLevelsAreSubtotals="1" fieldPosition="0"/>
    </format>
    <format dxfId="14180">
      <pivotArea dataOnly="0" labelOnly="1" grandRow="1" outline="0" fieldPosition="0"/>
    </format>
    <format dxfId="14179">
      <pivotArea dataOnly="0" labelOnly="1" grandCol="1" outline="0" fieldPosition="0"/>
    </format>
    <format dxfId="14178">
      <pivotArea dataOnly="0" labelOnly="1" grandCol="1" outline="0" fieldPosition="0"/>
    </format>
    <format dxfId="14177">
      <pivotArea grandRow="1" grandCol="1" outline="0" collapsedLevelsAreSubtotals="1" fieldPosition="0"/>
    </format>
    <format dxfId="14176">
      <pivotArea dataOnly="0" labelOnly="1" grandCol="1" outline="0" fieldPosition="0"/>
    </format>
    <format dxfId="14175">
      <pivotArea dataOnly="0" labelOnly="1" grandCol="1" outline="0" fieldPosition="0"/>
    </format>
    <format dxfId="14174">
      <pivotArea grandRow="1" outline="0" collapsedLevelsAreSubtotals="1" fieldPosition="0"/>
    </format>
    <format dxfId="14173">
      <pivotArea grandRow="1" outline="0" collapsedLevelsAreSubtotals="1" fieldPosition="0"/>
    </format>
    <format dxfId="14172">
      <pivotArea type="origin" dataOnly="0" labelOnly="1" outline="0" fieldPosition="0"/>
    </format>
    <format dxfId="14171">
      <pivotArea type="origin" dataOnly="0" labelOnly="1" outline="0" fieldPosition="0"/>
    </format>
    <format dxfId="14170">
      <pivotArea type="origin" dataOnly="0" labelOnly="1" outline="0" fieldPosition="0"/>
    </format>
    <format dxfId="14169">
      <pivotArea type="topRight" dataOnly="0" labelOnly="1" outline="0" fieldPosition="0"/>
    </format>
    <format dxfId="14168">
      <pivotArea dataOnly="0" labelOnly="1" grandRow="1" outline="0" fieldPosition="0"/>
    </format>
    <format dxfId="14167">
      <pivotArea grandRow="1" outline="0" collapsedLevelsAreSubtotals="1" fieldPosition="0"/>
    </format>
    <format dxfId="14166">
      <pivotArea dataOnly="0" labelOnly="1" grandRow="1" outline="0" fieldPosition="0"/>
    </format>
    <format dxfId="14165">
      <pivotArea dataOnly="0" labelOnly="1" grandRow="1" outline="0" fieldPosition="0"/>
    </format>
    <format dxfId="14164">
      <pivotArea grandRow="1" outline="0" collapsedLevelsAreSubtotals="1" fieldPosition="0"/>
    </format>
    <format dxfId="14163">
      <pivotArea dataOnly="0" labelOnly="1" grandRow="1" outline="0" fieldPosition="0"/>
    </format>
    <format dxfId="14162">
      <pivotArea grandRow="1" outline="0" collapsedLevelsAreSubtotals="1" fieldPosition="0"/>
    </format>
    <format dxfId="14161">
      <pivotArea dataOnly="0" labelOnly="1" grandRow="1" outline="0" fieldPosition="0"/>
    </format>
    <format dxfId="14160">
      <pivotArea dataOnly="0" labelOnly="1" grandRow="1" outline="0" fieldPosition="0"/>
    </format>
    <format dxfId="14159">
      <pivotArea dataOnly="0" labelOnly="1" grandRow="1" outline="0" fieldPosition="0"/>
    </format>
    <format dxfId="14158">
      <pivotArea dataOnly="0" labelOnly="1" grandRow="1" outline="0" fieldPosition="0"/>
    </format>
    <format dxfId="14157">
      <pivotArea field="12" type="button" dataOnly="0" labelOnly="1" outline="0" axis="axisPage" fieldPosition="0"/>
    </format>
    <format dxfId="14156">
      <pivotArea type="origin" dataOnly="0" labelOnly="1" outline="0" fieldPosition="0"/>
    </format>
    <format dxfId="14155">
      <pivotArea dataOnly="0" labelOnly="1" grandRow="1" outline="0" fieldPosition="0"/>
    </format>
    <format dxfId="14154">
      <pivotArea field="12" type="button" dataOnly="0" labelOnly="1" outline="0" axis="axisPage" fieldPosition="0"/>
    </format>
    <format dxfId="14153">
      <pivotArea type="origin" dataOnly="0" labelOnly="1" outline="0" fieldPosition="0"/>
    </format>
    <format dxfId="14152">
      <pivotArea dataOnly="0" labelOnly="1" grandRow="1" outline="0" fieldPosition="0"/>
    </format>
    <format dxfId="14151">
      <pivotArea field="12" type="button" dataOnly="0" labelOnly="1" outline="0" axis="axisPage" fieldPosition="0"/>
    </format>
    <format dxfId="14150">
      <pivotArea type="origin" dataOnly="0" labelOnly="1" outline="0" fieldPosition="0"/>
    </format>
    <format dxfId="14149">
      <pivotArea dataOnly="0" labelOnly="1" grandRow="1" outline="0" fieldPosition="0"/>
    </format>
    <format dxfId="14148">
      <pivotArea field="12" type="button" dataOnly="0" labelOnly="1" outline="0" axis="axisPage" fieldPosition="0"/>
    </format>
    <format dxfId="14147">
      <pivotArea type="origin" dataOnly="0" labelOnly="1" outline="0" fieldPosition="0"/>
    </format>
    <format dxfId="14146">
      <pivotArea dataOnly="0" labelOnly="1" grandRow="1" outline="0" fieldPosition="0"/>
    </format>
    <format dxfId="14145">
      <pivotArea grandRow="1" outline="0" collapsedLevelsAreSubtotals="1" fieldPosition="0"/>
    </format>
    <format dxfId="14144">
      <pivotArea grandRow="1" outline="0" collapsedLevelsAreSubtotals="1" fieldPosition="0"/>
    </format>
    <format dxfId="14143">
      <pivotArea type="origin" dataOnly="0" labelOnly="1" outline="0" fieldPosition="0"/>
    </format>
    <format dxfId="14142">
      <pivotArea field="14" type="button" dataOnly="0" labelOnly="1" outline="0" axis="axisCol" fieldPosition="0"/>
    </format>
    <format dxfId="14141">
      <pivotArea type="topRight" dataOnly="0" labelOnly="1" outline="0" offset="A1" fieldPosition="0"/>
    </format>
    <format dxfId="14140">
      <pivotArea grandRow="1" outline="0" collapsedLevelsAreSubtotals="1" fieldPosition="0"/>
    </format>
    <format dxfId="14139">
      <pivotArea grandRow="1" outline="0" collapsedLevelsAreSubtotals="1" fieldPosition="0"/>
    </format>
    <format dxfId="14138">
      <pivotArea outline="0" collapsedLevelsAreSubtotals="1" fieldPosition="0"/>
    </format>
    <format dxfId="14137">
      <pivotArea field="15" type="button" dataOnly="0" labelOnly="1" outline="0" axis="axisRow" fieldPosition="0"/>
    </format>
    <format dxfId="14136">
      <pivotArea dataOnly="0" labelOnly="1" outline="0" fieldPosition="0">
        <references count="1">
          <reference field="15" count="0"/>
        </references>
      </pivotArea>
    </format>
    <format dxfId="14135">
      <pivotArea dataOnly="0" labelOnly="1" grandRow="1" outline="0" fieldPosition="0"/>
    </format>
    <format dxfId="14134">
      <pivotArea dataOnly="0" labelOnly="1" outline="0" fieldPosition="0">
        <references count="1">
          <reference field="14" count="0"/>
        </references>
      </pivotArea>
    </format>
    <format dxfId="1413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14566">
      <pivotArea type="all" dataOnly="0" outline="0" fieldPosition="0"/>
    </format>
    <format dxfId="14565">
      <pivotArea outline="0" collapsedLevelsAreSubtotals="1" fieldPosition="0"/>
    </format>
    <format dxfId="14564">
      <pivotArea dataOnly="0" labelOnly="1" grandRow="1" outline="0" fieldPosition="0"/>
    </format>
    <format dxfId="14563">
      <pivotArea type="all" dataOnly="0" outline="0" fieldPosition="0"/>
    </format>
    <format dxfId="14562">
      <pivotArea outline="0" collapsedLevelsAreSubtotals="1" fieldPosition="0"/>
    </format>
    <format dxfId="14561">
      <pivotArea dataOnly="0" labelOnly="1" grandRow="1" outline="0" fieldPosition="0"/>
    </format>
    <format dxfId="14560">
      <pivotArea type="all" dataOnly="0" outline="0" fieldPosition="0"/>
    </format>
    <format dxfId="14559">
      <pivotArea type="all" dataOnly="0" outline="0" fieldPosition="0"/>
    </format>
    <format dxfId="14558">
      <pivotArea outline="0" collapsedLevelsAreSubtotals="1" fieldPosition="0"/>
    </format>
    <format dxfId="14557">
      <pivotArea grandRow="1" outline="0" collapsedLevelsAreSubtotals="1" fieldPosition="0"/>
    </format>
    <format dxfId="14556">
      <pivotArea dataOnly="0" labelOnly="1" grandRow="1" outline="0" fieldPosition="0"/>
    </format>
    <format dxfId="14555">
      <pivotArea type="all" dataOnly="0" outline="0" fieldPosition="0"/>
    </format>
    <format dxfId="14554">
      <pivotArea outline="0" collapsedLevelsAreSubtotals="1" fieldPosition="0"/>
    </format>
    <format dxfId="14553">
      <pivotArea dataOnly="0" labelOnly="1" grandRow="1" outline="0" fieldPosition="0"/>
    </format>
    <format dxfId="14552">
      <pivotArea type="all" dataOnly="0" outline="0" fieldPosition="0"/>
    </format>
    <format dxfId="14551">
      <pivotArea outline="0" collapsedLevelsAreSubtotals="1" fieldPosition="0"/>
    </format>
    <format dxfId="14550">
      <pivotArea type="all" dataOnly="0" outline="0" fieldPosition="0"/>
    </format>
    <format dxfId="14549">
      <pivotArea outline="0" collapsedLevelsAreSubtotals="1" fieldPosition="0"/>
    </format>
    <format dxfId="14548">
      <pivotArea grandRow="1" outline="0" collapsedLevelsAreSubtotals="1" fieldPosition="0"/>
    </format>
    <format dxfId="14547">
      <pivotArea dataOnly="0" labelOnly="1" grandRow="1" outline="0" fieldPosition="0"/>
    </format>
    <format dxfId="14546">
      <pivotArea grandRow="1" outline="0" collapsedLevelsAreSubtotals="1" fieldPosition="0"/>
    </format>
    <format dxfId="14545">
      <pivotArea dataOnly="0" labelOnly="1" grandRow="1" outline="0" fieldPosition="0"/>
    </format>
    <format dxfId="14544">
      <pivotArea outline="0" collapsedLevelsAreSubtotals="1" fieldPosition="0"/>
    </format>
    <format dxfId="14543">
      <pivotArea dataOnly="0" labelOnly="1" grandRow="1" outline="0" fieldPosition="0"/>
    </format>
    <format dxfId="14542">
      <pivotArea type="all" dataOnly="0" outline="0" fieldPosition="0"/>
    </format>
    <format dxfId="14541">
      <pivotArea outline="0" collapsedLevelsAreSubtotals="1" fieldPosition="0"/>
    </format>
    <format dxfId="14540">
      <pivotArea dataOnly="0" labelOnly="1" grandRow="1" outline="0" fieldPosition="0"/>
    </format>
    <format dxfId="14539">
      <pivotArea type="all" dataOnly="0" outline="0" fieldPosition="0"/>
    </format>
    <format dxfId="14538">
      <pivotArea outline="0" collapsedLevelsAreSubtotals="1" fieldPosition="0"/>
    </format>
    <format dxfId="14537">
      <pivotArea dataOnly="0" labelOnly="1" grandRow="1" outline="0" fieldPosition="0"/>
    </format>
    <format dxfId="14536">
      <pivotArea grandRow="1" outline="0" collapsedLevelsAreSubtotals="1" fieldPosition="0"/>
    </format>
    <format dxfId="14535">
      <pivotArea dataOnly="0" labelOnly="1" grandRow="1" outline="0" fieldPosition="0"/>
    </format>
    <format dxfId="14534">
      <pivotArea type="all" dataOnly="0" outline="0" fieldPosition="0"/>
    </format>
    <format dxfId="14533">
      <pivotArea outline="0" collapsedLevelsAreSubtotals="1" fieldPosition="0"/>
    </format>
    <format dxfId="14532">
      <pivotArea dataOnly="0" labelOnly="1" grandRow="1" outline="0" fieldPosition="0"/>
    </format>
    <format dxfId="14531">
      <pivotArea type="all" dataOnly="0" outline="0" fieldPosition="0"/>
    </format>
    <format dxfId="14530">
      <pivotArea outline="0" collapsedLevelsAreSubtotals="1" fieldPosition="0"/>
    </format>
    <format dxfId="14529">
      <pivotArea dataOnly="0" labelOnly="1" grandRow="1" outline="0" fieldPosition="0"/>
    </format>
    <format dxfId="14528">
      <pivotArea grandRow="1" outline="0" collapsedLevelsAreSubtotals="1" fieldPosition="0"/>
    </format>
    <format dxfId="14527">
      <pivotArea dataOnly="0" labelOnly="1" grandRow="1" outline="0" fieldPosition="0"/>
    </format>
    <format dxfId="14526">
      <pivotArea grandRow="1" outline="0" collapsedLevelsAreSubtotals="1" fieldPosition="0"/>
    </format>
    <format dxfId="14525">
      <pivotArea dataOnly="0" labelOnly="1" grandRow="1" outline="0" fieldPosition="0"/>
    </format>
    <format dxfId="14524">
      <pivotArea type="all" dataOnly="0" outline="0" fieldPosition="0"/>
    </format>
    <format dxfId="14523">
      <pivotArea outline="0" collapsedLevelsAreSubtotals="1" fieldPosition="0"/>
    </format>
    <format dxfId="14522">
      <pivotArea dataOnly="0" labelOnly="1" grandRow="1" outline="0" fieldPosition="0"/>
    </format>
    <format dxfId="14521">
      <pivotArea type="all" dataOnly="0" outline="0" fieldPosition="0"/>
    </format>
    <format dxfId="14520">
      <pivotArea outline="0" collapsedLevelsAreSubtotals="1" fieldPosition="0"/>
    </format>
    <format dxfId="14519">
      <pivotArea dataOnly="0" labelOnly="1" grandRow="1" outline="0" fieldPosition="0"/>
    </format>
    <format dxfId="14518">
      <pivotArea grandRow="1" outline="0" collapsedLevelsAreSubtotals="1" fieldPosition="0"/>
    </format>
    <format dxfId="14517">
      <pivotArea dataOnly="0" labelOnly="1" grandRow="1" outline="0" fieldPosition="0"/>
    </format>
    <format dxfId="14516">
      <pivotArea type="all" dataOnly="0" outline="0" fieldPosition="0"/>
    </format>
    <format dxfId="14515">
      <pivotArea outline="0" collapsedLevelsAreSubtotals="1" fieldPosition="0"/>
    </format>
    <format dxfId="14514">
      <pivotArea dataOnly="0" labelOnly="1" grandRow="1" outline="0" fieldPosition="0"/>
    </format>
    <format dxfId="14513">
      <pivotArea type="all" dataOnly="0" outline="0" fieldPosition="0"/>
    </format>
    <format dxfId="14512">
      <pivotArea outline="0" collapsedLevelsAreSubtotals="1" fieldPosition="0"/>
    </format>
    <format dxfId="14511">
      <pivotArea dataOnly="0" labelOnly="1" grandRow="1" outline="0" fieldPosition="0"/>
    </format>
    <format dxfId="14510">
      <pivotArea type="all" dataOnly="0" outline="0" fieldPosition="0"/>
    </format>
    <format dxfId="14509">
      <pivotArea outline="0" collapsedLevelsAreSubtotals="1" fieldPosition="0"/>
    </format>
    <format dxfId="14508">
      <pivotArea dataOnly="0" labelOnly="1" grandRow="1" outline="0" fieldPosition="0"/>
    </format>
    <format dxfId="14507">
      <pivotArea grandRow="1" outline="0" collapsedLevelsAreSubtotals="1" fieldPosition="0"/>
    </format>
    <format dxfId="14506">
      <pivotArea dataOnly="0" labelOnly="1" grandRow="1" outline="0" fieldPosition="0"/>
    </format>
    <format dxfId="14505">
      <pivotArea type="all" dataOnly="0" outline="0" fieldPosition="0"/>
    </format>
    <format dxfId="14504">
      <pivotArea outline="0" collapsedLevelsAreSubtotals="1" fieldPosition="0"/>
    </format>
    <format dxfId="14503">
      <pivotArea dataOnly="0" labelOnly="1" grandRow="1" outline="0" fieldPosition="0"/>
    </format>
    <format dxfId="14502">
      <pivotArea grandRow="1" outline="0" collapsedLevelsAreSubtotals="1" fieldPosition="0"/>
    </format>
    <format dxfId="14501">
      <pivotArea dataOnly="0" labelOnly="1" grandRow="1" outline="0" fieldPosition="0"/>
    </format>
    <format dxfId="14500">
      <pivotArea type="all" dataOnly="0" outline="0" fieldPosition="0"/>
    </format>
    <format dxfId="14499">
      <pivotArea outline="0" collapsedLevelsAreSubtotals="1" fieldPosition="0"/>
    </format>
    <format dxfId="14498">
      <pivotArea dataOnly="0" labelOnly="1" grandRow="1" outline="0" fieldPosition="0"/>
    </format>
    <format dxfId="14497">
      <pivotArea grandRow="1" outline="0" collapsedLevelsAreSubtotals="1" fieldPosition="0"/>
    </format>
    <format dxfId="14496">
      <pivotArea dataOnly="0" labelOnly="1" grandRow="1" outline="0" fieldPosition="0"/>
    </format>
    <format dxfId="14495">
      <pivotArea type="all" dataOnly="0" outline="0" fieldPosition="0"/>
    </format>
    <format dxfId="14494">
      <pivotArea outline="0" collapsedLevelsAreSubtotals="1" fieldPosition="0"/>
    </format>
    <format dxfId="14493">
      <pivotArea dataOnly="0" labelOnly="1" grandRow="1" outline="0" fieldPosition="0"/>
    </format>
    <format dxfId="14492">
      <pivotArea type="all" dataOnly="0" outline="0" fieldPosition="0"/>
    </format>
    <format dxfId="14491">
      <pivotArea outline="0" collapsedLevelsAreSubtotals="1" fieldPosition="0"/>
    </format>
    <format dxfId="14490">
      <pivotArea dataOnly="0" labelOnly="1" grandRow="1" outline="0" fieldPosition="0"/>
    </format>
    <format dxfId="14489">
      <pivotArea type="all" dataOnly="0" outline="0" fieldPosition="0"/>
    </format>
    <format dxfId="14488">
      <pivotArea outline="0" collapsedLevelsAreSubtotals="1" fieldPosition="0"/>
    </format>
    <format dxfId="14487">
      <pivotArea dataOnly="0" labelOnly="1" grandRow="1" outline="0" fieldPosition="0"/>
    </format>
    <format dxfId="14486">
      <pivotArea type="all" dataOnly="0" outline="0" fieldPosition="0"/>
    </format>
    <format dxfId="14485">
      <pivotArea outline="0" collapsedLevelsAreSubtotals="1" fieldPosition="0"/>
    </format>
    <format dxfId="14484">
      <pivotArea dataOnly="0" labelOnly="1" grandRow="1" outline="0" fieldPosition="0"/>
    </format>
    <format dxfId="14483">
      <pivotArea type="all" dataOnly="0" outline="0" fieldPosition="0"/>
    </format>
    <format dxfId="14482">
      <pivotArea outline="0" collapsedLevelsAreSubtotals="1" fieldPosition="0"/>
    </format>
    <format dxfId="14481">
      <pivotArea dataOnly="0" labelOnly="1" grandRow="1" outline="0" fieldPosition="0"/>
    </format>
    <format dxfId="14480">
      <pivotArea type="all" dataOnly="0" outline="0" fieldPosition="0"/>
    </format>
    <format dxfId="14479">
      <pivotArea outline="0" collapsedLevelsAreSubtotals="1" fieldPosition="0"/>
    </format>
    <format dxfId="14478">
      <pivotArea dataOnly="0" labelOnly="1" grandRow="1" outline="0" fieldPosition="0"/>
    </format>
    <format dxfId="14477">
      <pivotArea type="all" dataOnly="0" outline="0" fieldPosition="0"/>
    </format>
    <format dxfId="14476">
      <pivotArea outline="0" collapsedLevelsAreSubtotals="1" fieldPosition="0"/>
    </format>
    <format dxfId="14475">
      <pivotArea dataOnly="0" labelOnly="1" grandRow="1" outline="0" fieldPosition="0"/>
    </format>
    <format dxfId="14474">
      <pivotArea type="all" dataOnly="0" outline="0" fieldPosition="0"/>
    </format>
    <format dxfId="14473">
      <pivotArea outline="0" collapsedLevelsAreSubtotals="1" fieldPosition="0"/>
    </format>
    <format dxfId="14472">
      <pivotArea dataOnly="0" labelOnly="1" grandRow="1" outline="0" fieldPosition="0"/>
    </format>
    <format dxfId="14471">
      <pivotArea type="all" dataOnly="0" outline="0" fieldPosition="0"/>
    </format>
    <format dxfId="14470">
      <pivotArea outline="0" collapsedLevelsAreSubtotals="1" fieldPosition="0"/>
    </format>
    <format dxfId="14469">
      <pivotArea dataOnly="0" labelOnly="1" grandRow="1" outline="0" fieldPosition="0"/>
    </format>
    <format dxfId="14468">
      <pivotArea grandRow="1" outline="0" collapsedLevelsAreSubtotals="1" fieldPosition="0"/>
    </format>
    <format dxfId="14467">
      <pivotArea dataOnly="0" labelOnly="1" grandRow="1" outline="0" fieldPosition="0"/>
    </format>
    <format dxfId="14466">
      <pivotArea type="all" dataOnly="0" outline="0" fieldPosition="0"/>
    </format>
    <format dxfId="14465">
      <pivotArea outline="0" collapsedLevelsAreSubtotals="1" fieldPosition="0"/>
    </format>
    <format dxfId="14464">
      <pivotArea dataOnly="0" labelOnly="1" grandRow="1" outline="0" fieldPosition="0"/>
    </format>
    <format dxfId="14463">
      <pivotArea type="all" dataOnly="0" outline="0" fieldPosition="0"/>
    </format>
    <format dxfId="14462">
      <pivotArea outline="0" collapsedLevelsAreSubtotals="1" fieldPosition="0"/>
    </format>
    <format dxfId="14461">
      <pivotArea dataOnly="0" labelOnly="1" grandRow="1" outline="0" fieldPosition="0"/>
    </format>
    <format dxfId="14460">
      <pivotArea type="all" dataOnly="0" outline="0" fieldPosition="0"/>
    </format>
    <format dxfId="14459">
      <pivotArea outline="0" collapsedLevelsAreSubtotals="1" fieldPosition="0"/>
    </format>
    <format dxfId="14458">
      <pivotArea dataOnly="0" labelOnly="1" grandRow="1" outline="0" fieldPosition="0"/>
    </format>
    <format dxfId="14457">
      <pivotArea type="all" dataOnly="0" outline="0" fieldPosition="0"/>
    </format>
    <format dxfId="14456">
      <pivotArea outline="0" collapsedLevelsAreSubtotals="1" fieldPosition="0"/>
    </format>
    <format dxfId="14455">
      <pivotArea dataOnly="0" labelOnly="1" grandRow="1" outline="0" fieldPosition="0"/>
    </format>
    <format dxfId="14454">
      <pivotArea type="all" dataOnly="0" outline="0" fieldPosition="0"/>
    </format>
    <format dxfId="14453">
      <pivotArea outline="0" collapsedLevelsAreSubtotals="1" fieldPosition="0"/>
    </format>
    <format dxfId="14452">
      <pivotArea dataOnly="0" labelOnly="1" grandRow="1" outline="0" fieldPosition="0"/>
    </format>
    <format dxfId="14451">
      <pivotArea outline="0" fieldPosition="0">
        <references count="1">
          <reference field="4294967294" count="1">
            <x v="1"/>
          </reference>
        </references>
      </pivotArea>
    </format>
    <format dxfId="14450">
      <pivotArea type="all" dataOnly="0" outline="0" fieldPosition="0"/>
    </format>
    <format dxfId="14449">
      <pivotArea outline="0" collapsedLevelsAreSubtotals="1" fieldPosition="0"/>
    </format>
    <format dxfId="14448">
      <pivotArea field="23" type="button" dataOnly="0" labelOnly="1" outline="0" axis="axisRow" fieldPosition="0"/>
    </format>
    <format dxfId="14447">
      <pivotArea dataOnly="0" labelOnly="1" grandRow="1" outline="0" fieldPosition="0"/>
    </format>
    <format dxfId="14446">
      <pivotArea dataOnly="0" labelOnly="1" outline="0" fieldPosition="0">
        <references count="1">
          <reference field="4294967294" count="2">
            <x v="0"/>
            <x v="1"/>
          </reference>
        </references>
      </pivotArea>
    </format>
    <format dxfId="14445">
      <pivotArea type="all" dataOnly="0" outline="0" fieldPosition="0"/>
    </format>
    <format dxfId="14444">
      <pivotArea outline="0" collapsedLevelsAreSubtotals="1" fieldPosition="0"/>
    </format>
    <format dxfId="14443">
      <pivotArea field="23" type="button" dataOnly="0" labelOnly="1" outline="0" axis="axisRow" fieldPosition="0"/>
    </format>
    <format dxfId="14442">
      <pivotArea dataOnly="0" labelOnly="1" grandRow="1" outline="0" fieldPosition="0"/>
    </format>
    <format dxfId="14441">
      <pivotArea dataOnly="0" labelOnly="1" outline="0" fieldPosition="0">
        <references count="1">
          <reference field="4294967294" count="2">
            <x v="0"/>
            <x v="1"/>
          </reference>
        </references>
      </pivotArea>
    </format>
    <format dxfId="14440">
      <pivotArea type="all" dataOnly="0" outline="0" fieldPosition="0"/>
    </format>
    <format dxfId="14439">
      <pivotArea outline="0" collapsedLevelsAreSubtotals="1" fieldPosition="0"/>
    </format>
    <format dxfId="14438">
      <pivotArea field="23" type="button" dataOnly="0" labelOnly="1" outline="0" axis="axisRow" fieldPosition="0"/>
    </format>
    <format dxfId="14437">
      <pivotArea dataOnly="0" labelOnly="1" grandRow="1" outline="0" fieldPosition="0"/>
    </format>
    <format dxfId="14436">
      <pivotArea dataOnly="0" labelOnly="1" outline="0" fieldPosition="0">
        <references count="1">
          <reference field="4294967294" count="2">
            <x v="0"/>
            <x v="1"/>
          </reference>
        </references>
      </pivotArea>
    </format>
    <format dxfId="14435">
      <pivotArea type="all" dataOnly="0" outline="0" fieldPosition="0"/>
    </format>
    <format dxfId="14434">
      <pivotArea outline="0" collapsedLevelsAreSubtotals="1" fieldPosition="0"/>
    </format>
    <format dxfId="14433">
      <pivotArea field="23" type="button" dataOnly="0" labelOnly="1" outline="0" axis="axisRow" fieldPosition="0"/>
    </format>
    <format dxfId="14432">
      <pivotArea dataOnly="0" labelOnly="1" grandRow="1" outline="0" fieldPosition="0"/>
    </format>
    <format dxfId="14431">
      <pivotArea dataOnly="0" labelOnly="1" outline="0" fieldPosition="0">
        <references count="1">
          <reference field="4294967294" count="2">
            <x v="0"/>
            <x v="1"/>
          </reference>
        </references>
      </pivotArea>
    </format>
    <format dxfId="14430">
      <pivotArea type="all" dataOnly="0" outline="0" fieldPosition="0"/>
    </format>
    <format dxfId="14429">
      <pivotArea outline="0" collapsedLevelsAreSubtotals="1" fieldPosition="0"/>
    </format>
    <format dxfId="14428">
      <pivotArea field="23" type="button" dataOnly="0" labelOnly="1" outline="0" axis="axisRow" fieldPosition="0"/>
    </format>
    <format dxfId="14427">
      <pivotArea dataOnly="0" labelOnly="1" grandRow="1" outline="0" fieldPosition="0"/>
    </format>
    <format dxfId="14426">
      <pivotArea dataOnly="0" labelOnly="1" outline="0" fieldPosition="0">
        <references count="1">
          <reference field="4294967294" count="2">
            <x v="0"/>
            <x v="1"/>
          </reference>
        </references>
      </pivotArea>
    </format>
    <format dxfId="14425">
      <pivotArea type="all" dataOnly="0" outline="0" fieldPosition="0"/>
    </format>
    <format dxfId="14424">
      <pivotArea outline="0" collapsedLevelsAreSubtotals="1" fieldPosition="0"/>
    </format>
    <format dxfId="14423">
      <pivotArea field="23" type="button" dataOnly="0" labelOnly="1" outline="0" axis="axisRow" fieldPosition="0"/>
    </format>
    <format dxfId="14422">
      <pivotArea dataOnly="0" labelOnly="1" grandRow="1" outline="0" fieldPosition="0"/>
    </format>
    <format dxfId="14421">
      <pivotArea dataOnly="0" labelOnly="1" outline="0" fieldPosition="0">
        <references count="1">
          <reference field="4294967294" count="2">
            <x v="0"/>
            <x v="1"/>
          </reference>
        </references>
      </pivotArea>
    </format>
    <format dxfId="14420">
      <pivotArea type="all" dataOnly="0" outline="0" fieldPosition="0"/>
    </format>
    <format dxfId="14419">
      <pivotArea outline="0" collapsedLevelsAreSubtotals="1" fieldPosition="0"/>
    </format>
    <format dxfId="14418">
      <pivotArea field="23" type="button" dataOnly="0" labelOnly="1" outline="0" axis="axisRow" fieldPosition="0"/>
    </format>
    <format dxfId="14417">
      <pivotArea dataOnly="0" labelOnly="1" grandRow="1" outline="0" fieldPosition="0"/>
    </format>
    <format dxfId="14416">
      <pivotArea dataOnly="0" labelOnly="1" outline="0" fieldPosition="0">
        <references count="1">
          <reference field="4294967294" count="2">
            <x v="0"/>
            <x v="1"/>
          </reference>
        </references>
      </pivotArea>
    </format>
    <format dxfId="14415">
      <pivotArea type="all" dataOnly="0" outline="0" fieldPosition="0"/>
    </format>
    <format dxfId="14414">
      <pivotArea outline="0" collapsedLevelsAreSubtotals="1" fieldPosition="0"/>
    </format>
    <format dxfId="14413">
      <pivotArea field="23" type="button" dataOnly="0" labelOnly="1" outline="0" axis="axisRow" fieldPosition="0"/>
    </format>
    <format dxfId="14412">
      <pivotArea dataOnly="0" labelOnly="1" grandRow="1" outline="0" fieldPosition="0"/>
    </format>
    <format dxfId="14411">
      <pivotArea dataOnly="0" labelOnly="1" outline="0" fieldPosition="0">
        <references count="1">
          <reference field="4294967294" count="2">
            <x v="0"/>
            <x v="1"/>
          </reference>
        </references>
      </pivotArea>
    </format>
    <format dxfId="14410">
      <pivotArea field="23" type="button" dataOnly="0" labelOnly="1" outline="0" axis="axisRow" fieldPosition="0"/>
    </format>
    <format dxfId="14409">
      <pivotArea dataOnly="0" labelOnly="1" outline="0" fieldPosition="0">
        <references count="1">
          <reference field="4294967294" count="2">
            <x v="0"/>
            <x v="1"/>
          </reference>
        </references>
      </pivotArea>
    </format>
    <format dxfId="14408">
      <pivotArea grandRow="1" outline="0" collapsedLevelsAreSubtotals="1" fieldPosition="0"/>
    </format>
    <format dxfId="14407">
      <pivotArea dataOnly="0" labelOnly="1" grandRow="1" outline="0" fieldPosition="0"/>
    </format>
    <format dxfId="14406">
      <pivotArea dataOnly="0" labelOnly="1" outline="0" fieldPosition="0">
        <references count="1">
          <reference field="4294967294" count="1">
            <x v="1"/>
          </reference>
        </references>
      </pivotArea>
    </format>
    <format dxfId="14405">
      <pivotArea type="all" dataOnly="0" outline="0" fieldPosition="0"/>
    </format>
    <format dxfId="14404">
      <pivotArea outline="0" collapsedLevelsAreSubtotals="1" fieldPosition="0"/>
    </format>
    <format dxfId="14403">
      <pivotArea field="23" type="button" dataOnly="0" labelOnly="1" outline="0" axis="axisRow" fieldPosition="0"/>
    </format>
    <format dxfId="14402">
      <pivotArea dataOnly="0" labelOnly="1" grandRow="1" outline="0" fieldPosition="0"/>
    </format>
    <format dxfId="14401">
      <pivotArea dataOnly="0" labelOnly="1" outline="0" fieldPosition="0">
        <references count="1">
          <reference field="4294967294" count="2">
            <x v="0"/>
            <x v="1"/>
          </reference>
        </references>
      </pivotArea>
    </format>
    <format dxfId="14400">
      <pivotArea type="all" dataOnly="0" outline="0" fieldPosition="0"/>
    </format>
    <format dxfId="14399">
      <pivotArea outline="0" collapsedLevelsAreSubtotals="1" fieldPosition="0"/>
    </format>
    <format dxfId="14398">
      <pivotArea field="23" type="button" dataOnly="0" labelOnly="1" outline="0" axis="axisRow" fieldPosition="0"/>
    </format>
    <format dxfId="14397">
      <pivotArea dataOnly="0" labelOnly="1" grandRow="1" outline="0" fieldPosition="0"/>
    </format>
    <format dxfId="14396">
      <pivotArea dataOnly="0" labelOnly="1" outline="0" fieldPosition="0">
        <references count="1">
          <reference field="4294967294" count="2">
            <x v="0"/>
            <x v="1"/>
          </reference>
        </references>
      </pivotArea>
    </format>
    <format dxfId="14395">
      <pivotArea type="all" dataOnly="0" outline="0" fieldPosition="0"/>
    </format>
    <format dxfId="14394">
      <pivotArea outline="0" collapsedLevelsAreSubtotals="1" fieldPosition="0"/>
    </format>
    <format dxfId="14393">
      <pivotArea field="23" type="button" dataOnly="0" labelOnly="1" outline="0" axis="axisRow" fieldPosition="0"/>
    </format>
    <format dxfId="14392">
      <pivotArea dataOnly="0" labelOnly="1" grandRow="1" outline="0" fieldPosition="0"/>
    </format>
    <format dxfId="14391">
      <pivotArea dataOnly="0" labelOnly="1" outline="0" fieldPosition="0">
        <references count="1">
          <reference field="4294967294" count="2">
            <x v="0"/>
            <x v="1"/>
          </reference>
        </references>
      </pivotArea>
    </format>
    <format dxfId="14390">
      <pivotArea type="all" dataOnly="0" outline="0" fieldPosition="0"/>
    </format>
    <format dxfId="14389">
      <pivotArea outline="0" collapsedLevelsAreSubtotals="1" fieldPosition="0"/>
    </format>
    <format dxfId="14388">
      <pivotArea field="23" type="button" dataOnly="0" labelOnly="1" outline="0" axis="axisRow" fieldPosition="0"/>
    </format>
    <format dxfId="14387">
      <pivotArea dataOnly="0" labelOnly="1" grandRow="1" outline="0" fieldPosition="0"/>
    </format>
    <format dxfId="14386">
      <pivotArea dataOnly="0" labelOnly="1" outline="0" fieldPosition="0">
        <references count="1">
          <reference field="4294967294" count="2">
            <x v="0"/>
            <x v="1"/>
          </reference>
        </references>
      </pivotArea>
    </format>
    <format dxfId="14385">
      <pivotArea type="all" dataOnly="0" outline="0" fieldPosition="0"/>
    </format>
    <format dxfId="14384">
      <pivotArea outline="0" collapsedLevelsAreSubtotals="1" fieldPosition="0"/>
    </format>
    <format dxfId="14383">
      <pivotArea field="23" type="button" dataOnly="0" labelOnly="1" outline="0" axis="axisRow" fieldPosition="0"/>
    </format>
    <format dxfId="14382">
      <pivotArea dataOnly="0" labelOnly="1" grandRow="1" outline="0" fieldPosition="0"/>
    </format>
    <format dxfId="14381">
      <pivotArea dataOnly="0" labelOnly="1" outline="0" fieldPosition="0">
        <references count="1">
          <reference field="4294967294" count="2">
            <x v="0"/>
            <x v="1"/>
          </reference>
        </references>
      </pivotArea>
    </format>
    <format dxfId="14380">
      <pivotArea type="all" dataOnly="0" outline="0" fieldPosition="0"/>
    </format>
    <format dxfId="14379">
      <pivotArea outline="0" collapsedLevelsAreSubtotals="1" fieldPosition="0"/>
    </format>
    <format dxfId="14378">
      <pivotArea field="23" type="button" dataOnly="0" labelOnly="1" outline="0" axis="axisRow" fieldPosition="0"/>
    </format>
    <format dxfId="14377">
      <pivotArea dataOnly="0" labelOnly="1" grandRow="1" outline="0" fieldPosition="0"/>
    </format>
    <format dxfId="14376">
      <pivotArea dataOnly="0" labelOnly="1" outline="0" fieldPosition="0">
        <references count="1">
          <reference field="4294967294" count="2">
            <x v="0"/>
            <x v="1"/>
          </reference>
        </references>
      </pivotArea>
    </format>
    <format dxfId="14375">
      <pivotArea type="all" dataOnly="0" outline="0" fieldPosition="0"/>
    </format>
    <format dxfId="14374">
      <pivotArea outline="0" collapsedLevelsAreSubtotals="1" fieldPosition="0"/>
    </format>
    <format dxfId="14373">
      <pivotArea field="23" type="button" dataOnly="0" labelOnly="1" outline="0" axis="axisRow" fieldPosition="0"/>
    </format>
    <format dxfId="14372">
      <pivotArea dataOnly="0" labelOnly="1" grandRow="1" outline="0" fieldPosition="0"/>
    </format>
    <format dxfId="14371">
      <pivotArea dataOnly="0" labelOnly="1" outline="0" fieldPosition="0">
        <references count="1">
          <reference field="4294967294" count="2">
            <x v="0"/>
            <x v="1"/>
          </reference>
        </references>
      </pivotArea>
    </format>
    <format dxfId="14370">
      <pivotArea type="all" dataOnly="0" outline="0" fieldPosition="0"/>
    </format>
    <format dxfId="14369">
      <pivotArea outline="0" collapsedLevelsAreSubtotals="1" fieldPosition="0"/>
    </format>
    <format dxfId="14368">
      <pivotArea field="23" type="button" dataOnly="0" labelOnly="1" outline="0" axis="axisRow" fieldPosition="0"/>
    </format>
    <format dxfId="14367">
      <pivotArea dataOnly="0" labelOnly="1" grandRow="1" outline="0" fieldPosition="0"/>
    </format>
    <format dxfId="14366">
      <pivotArea dataOnly="0" labelOnly="1" outline="0" fieldPosition="0">
        <references count="1">
          <reference field="4294967294" count="2">
            <x v="0"/>
            <x v="1"/>
          </reference>
        </references>
      </pivotArea>
    </format>
    <format dxfId="14365">
      <pivotArea field="23" type="button" dataOnly="0" labelOnly="1" outline="0" axis="axisRow" fieldPosition="0"/>
    </format>
    <format dxfId="14364">
      <pivotArea dataOnly="0" labelOnly="1" outline="0" fieldPosition="0">
        <references count="1">
          <reference field="4294967294" count="2">
            <x v="0"/>
            <x v="1"/>
          </reference>
        </references>
      </pivotArea>
    </format>
    <format dxfId="14363">
      <pivotArea type="all" dataOnly="0" outline="0" fieldPosition="0"/>
    </format>
    <format dxfId="14362">
      <pivotArea outline="0" collapsedLevelsAreSubtotals="1" fieldPosition="0"/>
    </format>
    <format dxfId="14361">
      <pivotArea field="23" type="button" dataOnly="0" labelOnly="1" outline="0" axis="axisRow" fieldPosition="0"/>
    </format>
    <format dxfId="14360">
      <pivotArea dataOnly="0" labelOnly="1" grandRow="1" outline="0" fieldPosition="0"/>
    </format>
    <format dxfId="14359">
      <pivotArea dataOnly="0" labelOnly="1" outline="0" fieldPosition="0">
        <references count="1">
          <reference field="4294967294" count="2">
            <x v="0"/>
            <x v="1"/>
          </reference>
        </references>
      </pivotArea>
    </format>
    <format dxfId="14358">
      <pivotArea type="all" dataOnly="0" outline="0" fieldPosition="0"/>
    </format>
    <format dxfId="14357">
      <pivotArea outline="0" collapsedLevelsAreSubtotals="1" fieldPosition="0"/>
    </format>
    <format dxfId="14356">
      <pivotArea field="23" type="button" dataOnly="0" labelOnly="1" outline="0" axis="axisRow" fieldPosition="0"/>
    </format>
    <format dxfId="14355">
      <pivotArea dataOnly="0" labelOnly="1" grandRow="1" outline="0" fieldPosition="0"/>
    </format>
    <format dxfId="14354">
      <pivotArea dataOnly="0" labelOnly="1" outline="0" fieldPosition="0">
        <references count="1">
          <reference field="4294967294" count="2">
            <x v="0"/>
            <x v="1"/>
          </reference>
        </references>
      </pivotArea>
    </format>
    <format dxfId="14353">
      <pivotArea type="all" dataOnly="0" outline="0" fieldPosition="0"/>
    </format>
    <format dxfId="14352">
      <pivotArea outline="0" collapsedLevelsAreSubtotals="1" fieldPosition="0"/>
    </format>
    <format dxfId="14351">
      <pivotArea field="23" type="button" dataOnly="0" labelOnly="1" outline="0" axis="axisRow" fieldPosition="0"/>
    </format>
    <format dxfId="14350">
      <pivotArea dataOnly="0" labelOnly="1" grandRow="1" outline="0" fieldPosition="0"/>
    </format>
    <format dxfId="14349">
      <pivotArea dataOnly="0" labelOnly="1" outline="0" fieldPosition="0">
        <references count="1">
          <reference field="4294967294" count="2">
            <x v="0"/>
            <x v="1"/>
          </reference>
        </references>
      </pivotArea>
    </format>
    <format dxfId="14348">
      <pivotArea grandRow="1" outline="0" collapsedLevelsAreSubtotals="1" fieldPosition="0"/>
    </format>
    <format dxfId="14347">
      <pivotArea dataOnly="0" labelOnly="1" grandRow="1" outline="0" fieldPosition="0"/>
    </format>
    <format dxfId="14346">
      <pivotArea grandRow="1" outline="0" collapsedLevelsAreSubtotals="1" fieldPosition="0"/>
    </format>
    <format dxfId="14345">
      <pivotArea dataOnly="0" labelOnly="1" grandRow="1" outline="0" fieldPosition="0"/>
    </format>
    <format dxfId="14344">
      <pivotArea type="all" dataOnly="0" outline="0" fieldPosition="0"/>
    </format>
    <format dxfId="14343">
      <pivotArea outline="0" collapsedLevelsAreSubtotals="1" fieldPosition="0"/>
    </format>
    <format dxfId="14342">
      <pivotArea field="23" type="button" dataOnly="0" labelOnly="1" outline="0" axis="axisRow" fieldPosition="0"/>
    </format>
    <format dxfId="14341">
      <pivotArea dataOnly="0" labelOnly="1" grandRow="1" outline="0" fieldPosition="0"/>
    </format>
    <format dxfId="14340">
      <pivotArea dataOnly="0" labelOnly="1" outline="0" fieldPosition="0">
        <references count="1">
          <reference field="4294967294" count="2">
            <x v="0"/>
            <x v="1"/>
          </reference>
        </references>
      </pivotArea>
    </format>
    <format dxfId="14339">
      <pivotArea type="all" dataOnly="0" outline="0" fieldPosition="0"/>
    </format>
    <format dxfId="14338">
      <pivotArea outline="0" collapsedLevelsAreSubtotals="1" fieldPosition="0"/>
    </format>
    <format dxfId="14337">
      <pivotArea field="23" type="button" dataOnly="0" labelOnly="1" outline="0" axis="axisRow" fieldPosition="0"/>
    </format>
    <format dxfId="14336">
      <pivotArea dataOnly="0" labelOnly="1" grandRow="1" outline="0" fieldPosition="0"/>
    </format>
    <format dxfId="14335">
      <pivotArea dataOnly="0" labelOnly="1" outline="0" fieldPosition="0">
        <references count="1">
          <reference field="4294967294" count="2">
            <x v="0"/>
            <x v="1"/>
          </reference>
        </references>
      </pivotArea>
    </format>
    <format dxfId="14334">
      <pivotArea type="all" dataOnly="0" outline="0" fieldPosition="0"/>
    </format>
    <format dxfId="14333">
      <pivotArea outline="0" collapsedLevelsAreSubtotals="1" fieldPosition="0"/>
    </format>
    <format dxfId="14332">
      <pivotArea field="23" type="button" dataOnly="0" labelOnly="1" outline="0" axis="axisRow" fieldPosition="0"/>
    </format>
    <format dxfId="14331">
      <pivotArea dataOnly="0" labelOnly="1" grandRow="1" outline="0" fieldPosition="0"/>
    </format>
    <format dxfId="14330">
      <pivotArea dataOnly="0" labelOnly="1" outline="0" fieldPosition="0">
        <references count="1">
          <reference field="4294967294" count="2">
            <x v="0"/>
            <x v="1"/>
          </reference>
        </references>
      </pivotArea>
    </format>
    <format dxfId="14329">
      <pivotArea type="all" dataOnly="0" outline="0" fieldPosition="0"/>
    </format>
    <format dxfId="14328">
      <pivotArea outline="0" collapsedLevelsAreSubtotals="1" fieldPosition="0"/>
    </format>
    <format dxfId="14327">
      <pivotArea field="23" type="button" dataOnly="0" labelOnly="1" outline="0" axis="axisRow" fieldPosition="0"/>
    </format>
    <format dxfId="14326">
      <pivotArea dataOnly="0" labelOnly="1" grandRow="1" outline="0" fieldPosition="0"/>
    </format>
    <format dxfId="14325">
      <pivotArea dataOnly="0" labelOnly="1" outline="0" fieldPosition="0">
        <references count="1">
          <reference field="4294967294" count="2">
            <x v="0"/>
            <x v="1"/>
          </reference>
        </references>
      </pivotArea>
    </format>
    <format dxfId="14324">
      <pivotArea type="all" dataOnly="0" outline="0" fieldPosition="0"/>
    </format>
    <format dxfId="14323">
      <pivotArea outline="0" collapsedLevelsAreSubtotals="1" fieldPosition="0"/>
    </format>
    <format dxfId="14322">
      <pivotArea field="23" type="button" dataOnly="0" labelOnly="1" outline="0" axis="axisRow" fieldPosition="0"/>
    </format>
    <format dxfId="14321">
      <pivotArea dataOnly="0" labelOnly="1" grandRow="1" outline="0" fieldPosition="0"/>
    </format>
    <format dxfId="14320">
      <pivotArea dataOnly="0" labelOnly="1" outline="0" fieldPosition="0">
        <references count="1">
          <reference field="4294967294" count="2">
            <x v="0"/>
            <x v="1"/>
          </reference>
        </references>
      </pivotArea>
    </format>
    <format dxfId="14319">
      <pivotArea type="all" dataOnly="0" outline="0" fieldPosition="0"/>
    </format>
    <format dxfId="14318">
      <pivotArea outline="0" collapsedLevelsAreSubtotals="1" fieldPosition="0"/>
    </format>
    <format dxfId="14317">
      <pivotArea field="23" type="button" dataOnly="0" labelOnly="1" outline="0" axis="axisRow" fieldPosition="0"/>
    </format>
    <format dxfId="14316">
      <pivotArea dataOnly="0" labelOnly="1" grandRow="1" outline="0" fieldPosition="0"/>
    </format>
    <format dxfId="14315">
      <pivotArea dataOnly="0" labelOnly="1" outline="0" fieldPosition="0">
        <references count="1">
          <reference field="4294967294" count="2">
            <x v="0"/>
            <x v="1"/>
          </reference>
        </references>
      </pivotArea>
    </format>
    <format dxfId="14314">
      <pivotArea type="all" dataOnly="0" outline="0" fieldPosition="0"/>
    </format>
    <format dxfId="14313">
      <pivotArea outline="0" collapsedLevelsAreSubtotals="1" fieldPosition="0"/>
    </format>
    <format dxfId="14312">
      <pivotArea field="23" type="button" dataOnly="0" labelOnly="1" outline="0" axis="axisRow" fieldPosition="0"/>
    </format>
    <format dxfId="14311">
      <pivotArea dataOnly="0" labelOnly="1" grandRow="1" outline="0" fieldPosition="0"/>
    </format>
    <format dxfId="14310">
      <pivotArea dataOnly="0" labelOnly="1" outline="0" fieldPosition="0">
        <references count="1">
          <reference field="4294967294" count="2">
            <x v="0"/>
            <x v="1"/>
          </reference>
        </references>
      </pivotArea>
    </format>
    <format dxfId="14309">
      <pivotArea type="all" dataOnly="0" outline="0" fieldPosition="0"/>
    </format>
    <format dxfId="14308">
      <pivotArea outline="0" collapsedLevelsAreSubtotals="1" fieldPosition="0"/>
    </format>
    <format dxfId="14307">
      <pivotArea field="23" type="button" dataOnly="0" labelOnly="1" outline="0" axis="axisRow" fieldPosition="0"/>
    </format>
    <format dxfId="14306">
      <pivotArea dataOnly="0" labelOnly="1" grandRow="1" outline="0" fieldPosition="0"/>
    </format>
    <format dxfId="14305">
      <pivotArea dataOnly="0" labelOnly="1" outline="0" fieldPosition="0">
        <references count="1">
          <reference field="4294967294" count="2">
            <x v="0"/>
            <x v="1"/>
          </reference>
        </references>
      </pivotArea>
    </format>
    <format dxfId="14304">
      <pivotArea type="all" dataOnly="0" outline="0" fieldPosition="0"/>
    </format>
    <format dxfId="14303">
      <pivotArea outline="0" collapsedLevelsAreSubtotals="1" fieldPosition="0"/>
    </format>
    <format dxfId="14302">
      <pivotArea field="23" type="button" dataOnly="0" labelOnly="1" outline="0" axis="axisRow" fieldPosition="0"/>
    </format>
    <format dxfId="14301">
      <pivotArea dataOnly="0" labelOnly="1" grandRow="1" outline="0" fieldPosition="0"/>
    </format>
    <format dxfId="14300">
      <pivotArea dataOnly="0" labelOnly="1" outline="0" fieldPosition="0">
        <references count="1">
          <reference field="4294967294" count="2">
            <x v="0"/>
            <x v="1"/>
          </reference>
        </references>
      </pivotArea>
    </format>
    <format dxfId="14299">
      <pivotArea type="all" dataOnly="0" outline="0" fieldPosition="0"/>
    </format>
    <format dxfId="14298">
      <pivotArea outline="0" collapsedLevelsAreSubtotals="1" fieldPosition="0"/>
    </format>
    <format dxfId="14297">
      <pivotArea field="23" type="button" dataOnly="0" labelOnly="1" outline="0" axis="axisRow" fieldPosition="0"/>
    </format>
    <format dxfId="14296">
      <pivotArea dataOnly="0" labelOnly="1" grandRow="1" outline="0" fieldPosition="0"/>
    </format>
    <format dxfId="14295">
      <pivotArea dataOnly="0" labelOnly="1" outline="0" fieldPosition="0">
        <references count="1">
          <reference field="4294967294" count="2">
            <x v="0"/>
            <x v="1"/>
          </reference>
        </references>
      </pivotArea>
    </format>
    <format dxfId="14294">
      <pivotArea type="all" dataOnly="0" outline="0" fieldPosition="0"/>
    </format>
    <format dxfId="14293">
      <pivotArea outline="0" collapsedLevelsAreSubtotals="1" fieldPosition="0"/>
    </format>
    <format dxfId="14292">
      <pivotArea field="23" type="button" dataOnly="0" labelOnly="1" outline="0" axis="axisRow" fieldPosition="0"/>
    </format>
    <format dxfId="14291">
      <pivotArea dataOnly="0" labelOnly="1" grandRow="1" outline="0" fieldPosition="0"/>
    </format>
    <format dxfId="14290">
      <pivotArea dataOnly="0" labelOnly="1" outline="0" fieldPosition="0">
        <references count="1">
          <reference field="4294967294" count="2">
            <x v="0"/>
            <x v="1"/>
          </reference>
        </references>
      </pivotArea>
    </format>
    <format dxfId="14289">
      <pivotArea type="all" dataOnly="0" outline="0" fieldPosition="0"/>
    </format>
    <format dxfId="14288">
      <pivotArea outline="0" collapsedLevelsAreSubtotals="1" fieldPosition="0"/>
    </format>
    <format dxfId="14287">
      <pivotArea field="23" type="button" dataOnly="0" labelOnly="1" outline="0" axis="axisRow" fieldPosition="0"/>
    </format>
    <format dxfId="14286">
      <pivotArea dataOnly="0" labelOnly="1" grandRow="1" outline="0" fieldPosition="0"/>
    </format>
    <format dxfId="14285">
      <pivotArea dataOnly="0" labelOnly="1" outline="0" fieldPosition="0">
        <references count="1">
          <reference field="4294967294" count="2">
            <x v="0"/>
            <x v="1"/>
          </reference>
        </references>
      </pivotArea>
    </format>
    <format dxfId="14284">
      <pivotArea type="all" dataOnly="0" outline="0" fieldPosition="0"/>
    </format>
    <format dxfId="14283">
      <pivotArea outline="0" collapsedLevelsAreSubtotals="1" fieldPosition="0"/>
    </format>
    <format dxfId="14282">
      <pivotArea field="23" type="button" dataOnly="0" labelOnly="1" outline="0" axis="axisRow" fieldPosition="0"/>
    </format>
    <format dxfId="14281">
      <pivotArea dataOnly="0" labelOnly="1" grandRow="1" outline="0" fieldPosition="0"/>
    </format>
    <format dxfId="14280">
      <pivotArea dataOnly="0" labelOnly="1" outline="0" fieldPosition="0">
        <references count="1">
          <reference field="4294967294" count="2">
            <x v="0"/>
            <x v="1"/>
          </reference>
        </references>
      </pivotArea>
    </format>
    <format dxfId="14279">
      <pivotArea type="all" dataOnly="0" outline="0" fieldPosition="0"/>
    </format>
    <format dxfId="14278">
      <pivotArea outline="0" collapsedLevelsAreSubtotals="1" fieldPosition="0"/>
    </format>
    <format dxfId="14277">
      <pivotArea field="23" type="button" dataOnly="0" labelOnly="1" outline="0" axis="axisRow" fieldPosition="0"/>
    </format>
    <format dxfId="14276">
      <pivotArea dataOnly="0" labelOnly="1" grandRow="1" outline="0" fieldPosition="0"/>
    </format>
    <format dxfId="14275">
      <pivotArea dataOnly="0" labelOnly="1" outline="0" fieldPosition="0">
        <references count="1">
          <reference field="4294967294" count="2">
            <x v="0"/>
            <x v="1"/>
          </reference>
        </references>
      </pivotArea>
    </format>
    <format dxfId="14274">
      <pivotArea type="all" dataOnly="0" outline="0" fieldPosition="0"/>
    </format>
    <format dxfId="14273">
      <pivotArea outline="0" collapsedLevelsAreSubtotals="1" fieldPosition="0"/>
    </format>
    <format dxfId="14272">
      <pivotArea field="23" type="button" dataOnly="0" labelOnly="1" outline="0" axis="axisRow" fieldPosition="0"/>
    </format>
    <format dxfId="14271">
      <pivotArea dataOnly="0" labelOnly="1" grandRow="1" outline="0" fieldPosition="0"/>
    </format>
    <format dxfId="14270">
      <pivotArea dataOnly="0" labelOnly="1" outline="0" fieldPosition="0">
        <references count="1">
          <reference field="4294967294" count="2">
            <x v="0"/>
            <x v="1"/>
          </reference>
        </references>
      </pivotArea>
    </format>
    <format dxfId="14269">
      <pivotArea type="all" dataOnly="0" outline="0" fieldPosition="0"/>
    </format>
    <format dxfId="14268">
      <pivotArea outline="0" collapsedLevelsAreSubtotals="1" fieldPosition="0"/>
    </format>
    <format dxfId="14267">
      <pivotArea field="23" type="button" dataOnly="0" labelOnly="1" outline="0" axis="axisRow" fieldPosition="0"/>
    </format>
    <format dxfId="14266">
      <pivotArea dataOnly="0" labelOnly="1" grandRow="1" outline="0" fieldPosition="0"/>
    </format>
    <format dxfId="14265">
      <pivotArea dataOnly="0" labelOnly="1" outline="0" fieldPosition="0">
        <references count="1">
          <reference field="4294967294" count="2">
            <x v="0"/>
            <x v="1"/>
          </reference>
        </references>
      </pivotArea>
    </format>
    <format dxfId="14264">
      <pivotArea type="all" dataOnly="0" outline="0" fieldPosition="0"/>
    </format>
    <format dxfId="14263">
      <pivotArea outline="0" collapsedLevelsAreSubtotals="1" fieldPosition="0"/>
    </format>
    <format dxfId="14262">
      <pivotArea field="23" type="button" dataOnly="0" labelOnly="1" outline="0" axis="axisRow" fieldPosition="0"/>
    </format>
    <format dxfId="14261">
      <pivotArea dataOnly="0" labelOnly="1" grandRow="1" outline="0" fieldPosition="0"/>
    </format>
    <format dxfId="14260">
      <pivotArea dataOnly="0" labelOnly="1" outline="0" fieldPosition="0">
        <references count="1">
          <reference field="4294967294" count="2">
            <x v="0"/>
            <x v="1"/>
          </reference>
        </references>
      </pivotArea>
    </format>
    <format dxfId="14259">
      <pivotArea type="all" dataOnly="0" outline="0" fieldPosition="0"/>
    </format>
    <format dxfId="14258">
      <pivotArea outline="0" collapsedLevelsAreSubtotals="1" fieldPosition="0"/>
    </format>
    <format dxfId="14257">
      <pivotArea field="23" type="button" dataOnly="0" labelOnly="1" outline="0" axis="axisRow" fieldPosition="0"/>
    </format>
    <format dxfId="14256">
      <pivotArea dataOnly="0" labelOnly="1" grandRow="1" outline="0" fieldPosition="0"/>
    </format>
    <format dxfId="14255">
      <pivotArea dataOnly="0" labelOnly="1" outline="0" fieldPosition="0">
        <references count="1">
          <reference field="4294967294" count="2">
            <x v="0"/>
            <x v="1"/>
          </reference>
        </references>
      </pivotArea>
    </format>
    <format dxfId="14254">
      <pivotArea type="all" dataOnly="0" outline="0" fieldPosition="0"/>
    </format>
    <format dxfId="14253">
      <pivotArea outline="0" collapsedLevelsAreSubtotals="1" fieldPosition="0"/>
    </format>
    <format dxfId="14252">
      <pivotArea field="23" type="button" dataOnly="0" labelOnly="1" outline="0" axis="axisRow" fieldPosition="0"/>
    </format>
    <format dxfId="14251">
      <pivotArea dataOnly="0" labelOnly="1" grandRow="1" outline="0" fieldPosition="0"/>
    </format>
    <format dxfId="14250">
      <pivotArea dataOnly="0" labelOnly="1" outline="0" fieldPosition="0">
        <references count="1">
          <reference field="4294967294" count="2">
            <x v="0"/>
            <x v="1"/>
          </reference>
        </references>
      </pivotArea>
    </format>
    <format dxfId="14249">
      <pivotArea type="all" dataOnly="0" outline="0" fieldPosition="0"/>
    </format>
    <format dxfId="14248">
      <pivotArea outline="0" collapsedLevelsAreSubtotals="1" fieldPosition="0"/>
    </format>
    <format dxfId="14247">
      <pivotArea field="23" type="button" dataOnly="0" labelOnly="1" outline="0" axis="axisRow" fieldPosition="0"/>
    </format>
    <format dxfId="14246">
      <pivotArea dataOnly="0" labelOnly="1" grandRow="1" outline="0" fieldPosition="0"/>
    </format>
    <format dxfId="14245">
      <pivotArea dataOnly="0" labelOnly="1" outline="0" fieldPosition="0">
        <references count="1">
          <reference field="4294967294" count="2">
            <x v="0"/>
            <x v="1"/>
          </reference>
        </references>
      </pivotArea>
    </format>
    <format dxfId="14244">
      <pivotArea type="all" dataOnly="0" outline="0" fieldPosition="0"/>
    </format>
    <format dxfId="14243">
      <pivotArea outline="0" collapsedLevelsAreSubtotals="1" fieldPosition="0"/>
    </format>
    <format dxfId="14242">
      <pivotArea field="23" type="button" dataOnly="0" labelOnly="1" outline="0" axis="axisRow" fieldPosition="0"/>
    </format>
    <format dxfId="14241">
      <pivotArea dataOnly="0" labelOnly="1" grandRow="1" outline="0" fieldPosition="0"/>
    </format>
    <format dxfId="14240">
      <pivotArea dataOnly="0" labelOnly="1" outline="0" fieldPosition="0">
        <references count="1">
          <reference field="4294967294" count="2">
            <x v="0"/>
            <x v="1"/>
          </reference>
        </references>
      </pivotArea>
    </format>
    <format dxfId="14239">
      <pivotArea type="all" dataOnly="0" outline="0" fieldPosition="0"/>
    </format>
    <format dxfId="14238">
      <pivotArea outline="0" collapsedLevelsAreSubtotals="1" fieldPosition="0"/>
    </format>
    <format dxfId="14237">
      <pivotArea field="23" type="button" dataOnly="0" labelOnly="1" outline="0" axis="axisRow" fieldPosition="0"/>
    </format>
    <format dxfId="14236">
      <pivotArea dataOnly="0" labelOnly="1" grandRow="1" outline="0" fieldPosition="0"/>
    </format>
    <format dxfId="14235">
      <pivotArea dataOnly="0" labelOnly="1" outline="0" fieldPosition="0">
        <references count="1">
          <reference field="4294967294" count="2">
            <x v="0"/>
            <x v="1"/>
          </reference>
        </references>
      </pivotArea>
    </format>
    <format dxfId="14234">
      <pivotArea type="all" dataOnly="0" outline="0" fieldPosition="0"/>
    </format>
    <format dxfId="14233">
      <pivotArea outline="0" collapsedLevelsAreSubtotals="1" fieldPosition="0"/>
    </format>
    <format dxfId="14232">
      <pivotArea field="23" type="button" dataOnly="0" labelOnly="1" outline="0" axis="axisRow" fieldPosition="0"/>
    </format>
    <format dxfId="14231">
      <pivotArea dataOnly="0" labelOnly="1" grandRow="1" outline="0" fieldPosition="0"/>
    </format>
    <format dxfId="14230">
      <pivotArea dataOnly="0" labelOnly="1" outline="0" fieldPosition="0">
        <references count="1">
          <reference field="4294967294" count="2">
            <x v="0"/>
            <x v="1"/>
          </reference>
        </references>
      </pivotArea>
    </format>
    <format dxfId="14229">
      <pivotArea grandRow="1" outline="0" collapsedLevelsAreSubtotals="1" fieldPosition="0"/>
    </format>
    <format dxfId="14228">
      <pivotArea dataOnly="0" labelOnly="1" grandRow="1" outline="0" fieldPosition="0"/>
    </format>
    <format dxfId="14227">
      <pivotArea type="all" dataOnly="0" outline="0" fieldPosition="0"/>
    </format>
    <format dxfId="14226">
      <pivotArea outline="0" collapsedLevelsAreSubtotals="1" fieldPosition="0"/>
    </format>
    <format dxfId="14225">
      <pivotArea field="23" type="button" dataOnly="0" labelOnly="1" outline="0" axis="axisRow" fieldPosition="0"/>
    </format>
    <format dxfId="14224">
      <pivotArea dataOnly="0" labelOnly="1" grandRow="1" outline="0" fieldPosition="0"/>
    </format>
    <format dxfId="14223">
      <pivotArea dataOnly="0" labelOnly="1" outline="0" fieldPosition="0">
        <references count="1">
          <reference field="4294967294" count="2">
            <x v="0"/>
            <x v="1"/>
          </reference>
        </references>
      </pivotArea>
    </format>
    <format dxfId="14222">
      <pivotArea grandRow="1" outline="0" collapsedLevelsAreSubtotals="1" fieldPosition="0"/>
    </format>
    <format dxfId="14221">
      <pivotArea dataOnly="0" labelOnly="1" grandRow="1" outline="0" fieldPosition="0"/>
    </format>
    <format dxfId="14220">
      <pivotArea type="all" dataOnly="0" outline="0" fieldPosition="0"/>
    </format>
    <format dxfId="14219">
      <pivotArea outline="0" collapsedLevelsAreSubtotals="1" fieldPosition="0"/>
    </format>
    <format dxfId="14218">
      <pivotArea field="23" type="button" dataOnly="0" labelOnly="1" outline="0" axis="axisRow" fieldPosition="0"/>
    </format>
    <format dxfId="14217">
      <pivotArea dataOnly="0" labelOnly="1" fieldPosition="0">
        <references count="1">
          <reference field="23" count="6">
            <x v="2"/>
            <x v="7"/>
            <x v="8"/>
            <x v="12"/>
            <x v="13"/>
            <x v="14"/>
          </reference>
        </references>
      </pivotArea>
    </format>
    <format dxfId="14216">
      <pivotArea dataOnly="0" labelOnly="1" grandRow="1" outline="0" fieldPosition="0"/>
    </format>
    <format dxfId="14215">
      <pivotArea dataOnly="0" labelOnly="1" outline="0" fieldPosition="0">
        <references count="1">
          <reference field="4294967294" count="2">
            <x v="0"/>
            <x v="1"/>
          </reference>
        </references>
      </pivotArea>
    </format>
    <format dxfId="14214">
      <pivotArea type="all" dataOnly="0" outline="0" fieldPosition="0"/>
    </format>
    <format dxfId="14213">
      <pivotArea outline="0" collapsedLevelsAreSubtotals="1" fieldPosition="0"/>
    </format>
    <format dxfId="14212">
      <pivotArea field="23" type="button" dataOnly="0" labelOnly="1" outline="0" axis="axisRow" fieldPosition="0"/>
    </format>
    <format dxfId="14211">
      <pivotArea dataOnly="0" labelOnly="1" fieldPosition="0">
        <references count="1">
          <reference field="23" count="9">
            <x v="0"/>
            <x v="2"/>
            <x v="6"/>
            <x v="7"/>
            <x v="8"/>
            <x v="9"/>
            <x v="12"/>
            <x v="13"/>
            <x v="14"/>
          </reference>
        </references>
      </pivotArea>
    </format>
    <format dxfId="14210">
      <pivotArea dataOnly="0" labelOnly="1" grandRow="1" outline="0" fieldPosition="0"/>
    </format>
    <format dxfId="1420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14637">
      <pivotArea outline="0" collapsedLevelsAreSubtotals="1" fieldPosition="0"/>
    </format>
    <format dxfId="14636">
      <pivotArea field="12" type="button" dataOnly="0" labelOnly="1" outline="0" axis="axisRow" fieldPosition="0"/>
    </format>
    <format dxfId="14635">
      <pivotArea dataOnly="0" labelOnly="1" outline="0" fieldPosition="0">
        <references count="1">
          <reference field="12" count="0"/>
        </references>
      </pivotArea>
    </format>
    <format dxfId="14634">
      <pivotArea dataOnly="0" labelOnly="1" grandRow="1" outline="0" fieldPosition="0"/>
    </format>
    <format dxfId="14633">
      <pivotArea dataOnly="0" labelOnly="1" outline="0" fieldPosition="0">
        <references count="1">
          <reference field="13" count="0"/>
        </references>
      </pivotArea>
    </format>
    <format dxfId="14632">
      <pivotArea dataOnly="0" labelOnly="1" grandCol="1" outline="0" fieldPosition="0"/>
    </format>
    <format dxfId="14631">
      <pivotArea outline="0" collapsedLevelsAreSubtotals="1" fieldPosition="0"/>
    </format>
    <format dxfId="14630">
      <pivotArea field="12" type="button" dataOnly="0" labelOnly="1" outline="0" axis="axisRow" fieldPosition="0"/>
    </format>
    <format dxfId="14629">
      <pivotArea dataOnly="0" labelOnly="1" outline="0" fieldPosition="0">
        <references count="1">
          <reference field="12" count="0"/>
        </references>
      </pivotArea>
    </format>
    <format dxfId="14628">
      <pivotArea dataOnly="0" labelOnly="1" grandRow="1" outline="0" fieldPosition="0"/>
    </format>
    <format dxfId="14627">
      <pivotArea dataOnly="0" labelOnly="1" outline="0" fieldPosition="0">
        <references count="1">
          <reference field="13" count="0"/>
        </references>
      </pivotArea>
    </format>
    <format dxfId="14626">
      <pivotArea dataOnly="0" labelOnly="1" grandCol="1" outline="0" fieldPosition="0"/>
    </format>
    <format dxfId="14625">
      <pivotArea dataOnly="0" labelOnly="1" outline="0" fieldPosition="0">
        <references count="1">
          <reference field="12" count="0"/>
        </references>
      </pivotArea>
    </format>
    <format dxfId="14624">
      <pivotArea grandRow="1" outline="0" collapsedLevelsAreSubtotals="1" fieldPosition="0"/>
    </format>
    <format dxfId="14623">
      <pivotArea dataOnly="0" labelOnly="1" grandRow="1" outline="0" fieldPosition="0"/>
    </format>
    <format dxfId="14622">
      <pivotArea field="12" type="button" dataOnly="0" labelOnly="1" outline="0" axis="axisRow" fieldPosition="0"/>
    </format>
    <format dxfId="14621">
      <pivotArea type="origin" dataOnly="0" labelOnly="1" outline="0" fieldPosition="0"/>
    </format>
    <format dxfId="14620">
      <pivotArea field="12" type="button" dataOnly="0" labelOnly="1" outline="0" axis="axisRow" fieldPosition="0"/>
    </format>
    <format dxfId="14619">
      <pivotArea dataOnly="0" labelOnly="1" outline="0" fieldPosition="0">
        <references count="1">
          <reference field="12" count="0"/>
        </references>
      </pivotArea>
    </format>
    <format dxfId="14618">
      <pivotArea dataOnly="0" labelOnly="1" grandRow="1" outline="0" fieldPosition="0"/>
    </format>
    <format dxfId="14617">
      <pivotArea type="origin" dataOnly="0" labelOnly="1" outline="0" fieldPosition="0"/>
    </format>
    <format dxfId="14616">
      <pivotArea field="12" type="button" dataOnly="0" labelOnly="1" outline="0" axis="axisRow" fieldPosition="0"/>
    </format>
    <format dxfId="14615">
      <pivotArea dataOnly="0" labelOnly="1" outline="0" fieldPosition="0">
        <references count="1">
          <reference field="12" count="0"/>
        </references>
      </pivotArea>
    </format>
    <format dxfId="14614">
      <pivotArea dataOnly="0" labelOnly="1" grandRow="1" outline="0" fieldPosition="0"/>
    </format>
    <format dxfId="14613">
      <pivotArea type="origin" dataOnly="0" labelOnly="1" outline="0" fieldPosition="0"/>
    </format>
    <format dxfId="14612">
      <pivotArea field="12" type="button" dataOnly="0" labelOnly="1" outline="0" axis="axisRow" fieldPosition="0"/>
    </format>
    <format dxfId="14611">
      <pivotArea dataOnly="0" labelOnly="1" outline="0" fieldPosition="0">
        <references count="1">
          <reference field="12" count="0"/>
        </references>
      </pivotArea>
    </format>
    <format dxfId="14610">
      <pivotArea dataOnly="0" labelOnly="1" grandRow="1" outline="0" fieldPosition="0"/>
    </format>
    <format dxfId="14609">
      <pivotArea type="origin" dataOnly="0" labelOnly="1" outline="0" fieldPosition="0"/>
    </format>
    <format dxfId="14608">
      <pivotArea field="12" type="button" dataOnly="0" labelOnly="1" outline="0" axis="axisRow" fieldPosition="0"/>
    </format>
    <format dxfId="14607">
      <pivotArea dataOnly="0" labelOnly="1" outline="0" fieldPosition="0">
        <references count="1">
          <reference field="12" count="0"/>
        </references>
      </pivotArea>
    </format>
    <format dxfId="14606">
      <pivotArea dataOnly="0" labelOnly="1" grandRow="1" outline="0" fieldPosition="0"/>
    </format>
    <format dxfId="14605">
      <pivotArea grandRow="1" outline="0" collapsedLevelsAreSubtotals="1" fieldPosition="0"/>
    </format>
    <format dxfId="14604">
      <pivotArea dataOnly="0" labelOnly="1" grandRow="1" outline="0" fieldPosition="0"/>
    </format>
    <format dxfId="14603">
      <pivotArea grandRow="1" outline="0" collapsedLevelsAreSubtotals="1" fieldPosition="0"/>
    </format>
    <format dxfId="14602">
      <pivotArea dataOnly="0" labelOnly="1" grandRow="1" outline="0" fieldPosition="0"/>
    </format>
    <format dxfId="14601">
      <pivotArea dataOnly="0" labelOnly="1" outline="0" fieldPosition="0">
        <references count="1">
          <reference field="12" count="0"/>
        </references>
      </pivotArea>
    </format>
    <format dxfId="14600">
      <pivotArea dataOnly="0" labelOnly="1" grandRow="1" outline="0" fieldPosition="0"/>
    </format>
    <format dxfId="14599">
      <pivotArea dataOnly="0" labelOnly="1" outline="0" fieldPosition="0">
        <references count="1">
          <reference field="12" count="0"/>
        </references>
      </pivotArea>
    </format>
    <format dxfId="14598">
      <pivotArea dataOnly="0" labelOnly="1" grandRow="1" outline="0" fieldPosition="0"/>
    </format>
    <format dxfId="14597">
      <pivotArea grandRow="1" outline="0" collapsedLevelsAreSubtotals="1" fieldPosition="0"/>
    </format>
    <format dxfId="14596">
      <pivotArea dataOnly="0" labelOnly="1" grandRow="1" outline="0" fieldPosition="0"/>
    </format>
    <format dxfId="14595">
      <pivotArea dataOnly="0" labelOnly="1" outline="0" fieldPosition="0">
        <references count="1">
          <reference field="12" count="0"/>
        </references>
      </pivotArea>
    </format>
    <format dxfId="14594">
      <pivotArea dataOnly="0" labelOnly="1" grandRow="1" outline="0" fieldPosition="0"/>
    </format>
    <format dxfId="14593">
      <pivotArea dataOnly="0" labelOnly="1" outline="0" fieldPosition="0">
        <references count="1">
          <reference field="12" count="0"/>
        </references>
      </pivotArea>
    </format>
    <format dxfId="14592">
      <pivotArea dataOnly="0" labelOnly="1" grandRow="1" outline="0" fieldPosition="0"/>
    </format>
    <format dxfId="14591">
      <pivotArea dataOnly="0" labelOnly="1" outline="0" fieldPosition="0">
        <references count="1">
          <reference field="12" count="0"/>
        </references>
      </pivotArea>
    </format>
    <format dxfId="14590">
      <pivotArea dataOnly="0" labelOnly="1" grandRow="1" outline="0" fieldPosition="0"/>
    </format>
    <format dxfId="14589">
      <pivotArea grandRow="1" outline="0" collapsedLevelsAreSubtotals="1" fieldPosition="0"/>
    </format>
    <format dxfId="14588">
      <pivotArea dataOnly="0" labelOnly="1" grandRow="1" outline="0" fieldPosition="0"/>
    </format>
    <format dxfId="14587">
      <pivotArea outline="0" fieldPosition="0">
        <references count="1">
          <reference field="12" count="0" selected="0"/>
        </references>
      </pivotArea>
    </format>
    <format dxfId="14586">
      <pivotArea dataOnly="0" labelOnly="1" outline="0" fieldPosition="0">
        <references count="1">
          <reference field="12" count="0"/>
        </references>
      </pivotArea>
    </format>
    <format dxfId="14585">
      <pivotArea outline="0" fieldPosition="0">
        <references count="1">
          <reference field="12" count="0" selected="0"/>
        </references>
      </pivotArea>
    </format>
    <format dxfId="14584">
      <pivotArea dataOnly="0" labelOnly="1" outline="0" fieldPosition="0">
        <references count="1">
          <reference field="12" count="0"/>
        </references>
      </pivotArea>
    </format>
    <format dxfId="14583">
      <pivotArea grandRow="1" outline="0" collapsedLevelsAreSubtotals="1" fieldPosition="0"/>
    </format>
    <format dxfId="14582">
      <pivotArea dataOnly="0" labelOnly="1" grandRow="1" outline="0" fieldPosition="0"/>
    </format>
    <format dxfId="14581">
      <pivotArea type="all" dataOnly="0" outline="0" fieldPosition="0"/>
    </format>
    <format dxfId="14580">
      <pivotArea type="origin" dataOnly="0" labelOnly="1" outline="0" fieldPosition="0"/>
    </format>
    <format dxfId="14579">
      <pivotArea field="13" type="button" dataOnly="0" labelOnly="1" outline="0" axis="axisCol" fieldPosition="0"/>
    </format>
    <format dxfId="14578">
      <pivotArea type="topRight" dataOnly="0" labelOnly="1" outline="0" fieldPosition="0"/>
    </format>
    <format dxfId="14577">
      <pivotArea outline="0" collapsedLevelsAreSubtotals="1" fieldPosition="0"/>
    </format>
    <format dxfId="14576">
      <pivotArea field="12" type="button" dataOnly="0" labelOnly="1" outline="0" axis="axisRow" fieldPosition="0"/>
    </format>
    <format dxfId="14575">
      <pivotArea dataOnly="0" labelOnly="1" outline="0" fieldPosition="0">
        <references count="1">
          <reference field="12" count="0"/>
        </references>
      </pivotArea>
    </format>
    <format dxfId="14574">
      <pivotArea dataOnly="0" labelOnly="1" grandRow="1" outline="0" fieldPosition="0"/>
    </format>
    <format dxfId="14573">
      <pivotArea dataOnly="0" labelOnly="1" outline="0" fieldPosition="0">
        <references count="1">
          <reference field="13" count="0"/>
        </references>
      </pivotArea>
    </format>
    <format dxfId="14572">
      <pivotArea dataOnly="0" labelOnly="1" grandCol="1" outline="0" fieldPosition="0"/>
    </format>
    <format dxfId="14571">
      <pivotArea field="12" type="button" dataOnly="0" labelOnly="1" outline="0" axis="axisRow" fieldPosition="0"/>
    </format>
    <format dxfId="14570">
      <pivotArea dataOnly="0" labelOnly="1" outline="0" fieldPosition="0">
        <references count="1">
          <reference field="13" count="0"/>
        </references>
      </pivotArea>
    </format>
    <format dxfId="14569">
      <pivotArea dataOnly="0" labelOnly="1" grandCol="1" outline="0" fieldPosition="0"/>
    </format>
    <format dxfId="14568">
      <pivotArea grandRow="1" outline="0" collapsedLevelsAreSubtotals="1" fieldPosition="0"/>
    </format>
    <format dxfId="14567">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14831">
      <pivotArea outline="0" collapsedLevelsAreSubtotals="1" fieldPosition="0"/>
    </format>
    <format dxfId="14830">
      <pivotArea dataOnly="0" labelOnly="1" grandRow="1" outline="0" fieldPosition="0"/>
    </format>
    <format dxfId="14829">
      <pivotArea dataOnly="0" labelOnly="1" outline="0" fieldPosition="0">
        <references count="1">
          <reference field="13" count="0"/>
        </references>
      </pivotArea>
    </format>
    <format dxfId="14828">
      <pivotArea dataOnly="0" labelOnly="1" grandCol="1" outline="0" fieldPosition="0"/>
    </format>
    <format dxfId="14827">
      <pivotArea outline="0" collapsedLevelsAreSubtotals="1" fieldPosition="0"/>
    </format>
    <format dxfId="14826">
      <pivotArea dataOnly="0" labelOnly="1" grandRow="1" outline="0" fieldPosition="0"/>
    </format>
    <format dxfId="14825">
      <pivotArea dataOnly="0" labelOnly="1" outline="0" fieldPosition="0">
        <references count="1">
          <reference field="13" count="0"/>
        </references>
      </pivotArea>
    </format>
    <format dxfId="14824">
      <pivotArea dataOnly="0" labelOnly="1" grandCol="1" outline="0" fieldPosition="0"/>
    </format>
    <format dxfId="14823">
      <pivotArea type="all" dataOnly="0" outline="0" fieldPosition="0"/>
    </format>
    <format dxfId="14822">
      <pivotArea outline="0" collapsedLevelsAreSubtotals="1" fieldPosition="0"/>
    </format>
    <format dxfId="14821">
      <pivotArea outline="0" collapsedLevelsAreSubtotals="1" fieldPosition="0"/>
    </format>
    <format dxfId="14820">
      <pivotArea type="origin" dataOnly="0" labelOnly="1" outline="0" fieldPosition="0"/>
    </format>
    <format dxfId="14819">
      <pivotArea type="origin" dataOnly="0" labelOnly="1" outline="0" fieldPosition="0"/>
    </format>
    <format dxfId="14818">
      <pivotArea type="origin" dataOnly="0" labelOnly="1" outline="0" fieldPosition="0"/>
    </format>
    <format dxfId="14817">
      <pivotArea field="13" type="button" dataOnly="0" labelOnly="1" outline="0" axis="axisCol" fieldPosition="0"/>
    </format>
    <format dxfId="14816">
      <pivotArea type="topRight" dataOnly="0" labelOnly="1" outline="0" fieldPosition="0"/>
    </format>
    <format dxfId="14815">
      <pivotArea dataOnly="0" labelOnly="1" outline="0" fieldPosition="0">
        <references count="1">
          <reference field="13" count="0"/>
        </references>
      </pivotArea>
    </format>
    <format dxfId="14814">
      <pivotArea dataOnly="0" labelOnly="1" grandCol="1" outline="0" fieldPosition="0"/>
    </format>
    <format dxfId="14813">
      <pivotArea outline="0" collapsedLevelsAreSubtotals="1" fieldPosition="0"/>
    </format>
    <format dxfId="14812">
      <pivotArea dataOnly="0" labelOnly="1" outline="0" fieldPosition="0">
        <references count="1">
          <reference field="13" count="0"/>
        </references>
      </pivotArea>
    </format>
    <format dxfId="14811">
      <pivotArea dataOnly="0" labelOnly="1" grandCol="1" outline="0" fieldPosition="0"/>
    </format>
    <format dxfId="14810">
      <pivotArea outline="0" collapsedLevelsAreSubtotals="1" fieldPosition="0"/>
    </format>
    <format dxfId="14809">
      <pivotArea dataOnly="0" labelOnly="1" outline="0" fieldPosition="0">
        <references count="1">
          <reference field="13" count="0"/>
        </references>
      </pivotArea>
    </format>
    <format dxfId="14808">
      <pivotArea dataOnly="0" labelOnly="1" grandCol="1" outline="0" fieldPosition="0"/>
    </format>
    <format dxfId="14807">
      <pivotArea outline="0" collapsedLevelsAreSubtotals="1" fieldPosition="0"/>
    </format>
    <format dxfId="14806">
      <pivotArea dataOnly="0" labelOnly="1" grandRow="1" outline="0" fieldPosition="0"/>
    </format>
    <format dxfId="14805">
      <pivotArea dataOnly="0" labelOnly="1" outline="0" fieldPosition="0">
        <references count="1">
          <reference field="13" count="0"/>
        </references>
      </pivotArea>
    </format>
    <format dxfId="14804">
      <pivotArea dataOnly="0" labelOnly="1" grandCol="1" outline="0" fieldPosition="0"/>
    </format>
    <format dxfId="14803">
      <pivotArea dataOnly="0" labelOnly="1" outline="0" fieldPosition="0">
        <references count="1">
          <reference field="13" count="0"/>
        </references>
      </pivotArea>
    </format>
    <format dxfId="14802">
      <pivotArea dataOnly="0" labelOnly="1" grandCol="1" outline="0" fieldPosition="0"/>
    </format>
    <format dxfId="14801">
      <pivotArea dataOnly="0" labelOnly="1" outline="0" fieldPosition="0">
        <references count="1">
          <reference field="13" count="0"/>
        </references>
      </pivotArea>
    </format>
    <format dxfId="14800">
      <pivotArea dataOnly="0" labelOnly="1" grandCol="1" outline="0" fieldPosition="0"/>
    </format>
    <format dxfId="14799">
      <pivotArea outline="0" collapsedLevelsAreSubtotals="1" fieldPosition="0"/>
    </format>
    <format dxfId="14798">
      <pivotArea dataOnly="0" labelOnly="1" outline="0" fieldPosition="0">
        <references count="1">
          <reference field="13" count="0"/>
        </references>
      </pivotArea>
    </format>
    <format dxfId="14797">
      <pivotArea dataOnly="0" labelOnly="1" grandCol="1" outline="0" fieldPosition="0"/>
    </format>
    <format dxfId="14796">
      <pivotArea grandRow="1" outline="0" collapsedLevelsAreSubtotals="1" fieldPosition="0"/>
    </format>
    <format dxfId="14795">
      <pivotArea dataOnly="0" labelOnly="1" grandRow="1" outline="0" fieldPosition="0"/>
    </format>
    <format dxfId="14794">
      <pivotArea dataOnly="0" labelOnly="1" outline="0" fieldPosition="0">
        <references count="1">
          <reference field="13" count="0"/>
        </references>
      </pivotArea>
    </format>
    <format dxfId="14793">
      <pivotArea outline="0" collapsedLevelsAreSubtotals="1" fieldPosition="0"/>
    </format>
    <format dxfId="14792">
      <pivotArea dataOnly="0" labelOnly="1" grandRow="1" outline="0" fieldPosition="0"/>
    </format>
    <format dxfId="14791">
      <pivotArea dataOnly="0" labelOnly="1" outline="0" fieldPosition="0">
        <references count="1">
          <reference field="13" count="0"/>
        </references>
      </pivotArea>
    </format>
    <format dxfId="14790">
      <pivotArea dataOnly="0" labelOnly="1" grandCol="1" outline="0" fieldPosition="0"/>
    </format>
    <format dxfId="14789">
      <pivotArea outline="0" collapsedLevelsAreSubtotals="1" fieldPosition="0"/>
    </format>
    <format dxfId="14788">
      <pivotArea dataOnly="0" labelOnly="1" grandRow="1" outline="0" fieldPosition="0"/>
    </format>
    <format dxfId="14787">
      <pivotArea dataOnly="0" labelOnly="1" outline="0" fieldPosition="0">
        <references count="1">
          <reference field="13" count="0"/>
        </references>
      </pivotArea>
    </format>
    <format dxfId="14786">
      <pivotArea dataOnly="0" labelOnly="1" grandCol="1" outline="0" fieldPosition="0"/>
    </format>
    <format dxfId="14785">
      <pivotArea dataOnly="0" labelOnly="1" grandRow="1" outline="0" fieldPosition="0"/>
    </format>
    <format dxfId="14784">
      <pivotArea dataOnly="0" labelOnly="1" outline="0" fieldPosition="0">
        <references count="1">
          <reference field="13" count="0"/>
        </references>
      </pivotArea>
    </format>
    <format dxfId="14783">
      <pivotArea dataOnly="0" labelOnly="1" grandCol="1" outline="0" fieldPosition="0"/>
    </format>
    <format dxfId="14782">
      <pivotArea dataOnly="0" labelOnly="1" outline="0" fieldPosition="0">
        <references count="1">
          <reference field="13" count="0"/>
        </references>
      </pivotArea>
    </format>
    <format dxfId="14781">
      <pivotArea dataOnly="0" labelOnly="1" grandCol="1" outline="0" fieldPosition="0"/>
    </format>
    <format dxfId="14780">
      <pivotArea grandRow="1" outline="0" collapsedLevelsAreSubtotals="1" fieldPosition="0"/>
    </format>
    <format dxfId="14779">
      <pivotArea dataOnly="0" labelOnly="1" grandRow="1" outline="0" fieldPosition="0"/>
    </format>
    <format dxfId="14778">
      <pivotArea dataOnly="0" labelOnly="1" grandRow="1" outline="0" fieldPosition="0"/>
    </format>
    <format dxfId="14777">
      <pivotArea dataOnly="0" labelOnly="1" outline="0" fieldPosition="0">
        <references count="1">
          <reference field="13" count="0"/>
        </references>
      </pivotArea>
    </format>
    <format dxfId="14776">
      <pivotArea dataOnly="0" labelOnly="1" grandCol="1" outline="0" fieldPosition="0"/>
    </format>
    <format dxfId="14775">
      <pivotArea outline="0" fieldPosition="0">
        <references count="1">
          <reference field="13" count="1" selected="0">
            <x v="1"/>
          </reference>
        </references>
      </pivotArea>
    </format>
    <format dxfId="14774">
      <pivotArea grandCol="1" outline="0" collapsedLevelsAreSubtotals="1" fieldPosition="0"/>
    </format>
    <format dxfId="14773">
      <pivotArea type="topRight" dataOnly="0" labelOnly="1" outline="0" fieldPosition="0"/>
    </format>
    <format dxfId="14772">
      <pivotArea dataOnly="0" labelOnly="1" outline="0" fieldPosition="0">
        <references count="1">
          <reference field="13" count="1">
            <x v="1"/>
          </reference>
        </references>
      </pivotArea>
    </format>
    <format dxfId="14771">
      <pivotArea dataOnly="0" labelOnly="1" grandCol="1" outline="0" fieldPosition="0"/>
    </format>
    <format dxfId="14770">
      <pivotArea outline="0" fieldPosition="0">
        <references count="1">
          <reference field="13" count="1" selected="0">
            <x v="1"/>
          </reference>
        </references>
      </pivotArea>
    </format>
    <format dxfId="14769">
      <pivotArea grandCol="1" outline="0" collapsedLevelsAreSubtotals="1" fieldPosition="0"/>
    </format>
    <format dxfId="14768">
      <pivotArea type="topRight" dataOnly="0" labelOnly="1" outline="0" fieldPosition="0"/>
    </format>
    <format dxfId="14767">
      <pivotArea dataOnly="0" labelOnly="1" outline="0" fieldPosition="0">
        <references count="1">
          <reference field="13" count="1">
            <x v="1"/>
          </reference>
        </references>
      </pivotArea>
    </format>
    <format dxfId="14766">
      <pivotArea dataOnly="0" labelOnly="1" grandCol="1" outline="0" fieldPosition="0"/>
    </format>
    <format dxfId="14765">
      <pivotArea dataOnly="0" labelOnly="1" outline="0" fieldPosition="0">
        <references count="1">
          <reference field="13" count="0"/>
        </references>
      </pivotArea>
    </format>
    <format dxfId="14764">
      <pivotArea dataOnly="0" labelOnly="1" grandCol="1" outline="0" fieldPosition="0"/>
    </format>
    <format dxfId="14763">
      <pivotArea dataOnly="0" labelOnly="1" outline="0" fieldPosition="0">
        <references count="1">
          <reference field="13" count="0"/>
        </references>
      </pivotArea>
    </format>
    <format dxfId="14762">
      <pivotArea dataOnly="0" labelOnly="1" grandCol="1" outline="0" fieldPosition="0"/>
    </format>
    <format dxfId="14761">
      <pivotArea dataOnly="0" labelOnly="1" outline="0" fieldPosition="0">
        <references count="1">
          <reference field="13" count="0"/>
        </references>
      </pivotArea>
    </format>
    <format dxfId="14760">
      <pivotArea dataOnly="0" labelOnly="1" grandCol="1" outline="0" fieldPosition="0"/>
    </format>
    <format dxfId="14759">
      <pivotArea dataOnly="0" labelOnly="1" outline="0" fieldPosition="0">
        <references count="1">
          <reference field="13" count="0"/>
        </references>
      </pivotArea>
    </format>
    <format dxfId="14758">
      <pivotArea dataOnly="0" labelOnly="1" grandCol="1" outline="0" fieldPosition="0"/>
    </format>
    <format dxfId="14757">
      <pivotArea dataOnly="0" labelOnly="1" outline="0" fieldPosition="0">
        <references count="1">
          <reference field="13" count="0"/>
        </references>
      </pivotArea>
    </format>
    <format dxfId="14756">
      <pivotArea dataOnly="0" labelOnly="1" grandCol="1" outline="0" fieldPosition="0"/>
    </format>
    <format dxfId="14755">
      <pivotArea dataOnly="0" labelOnly="1" outline="0" fieldPosition="0">
        <references count="1">
          <reference field="13" count="0"/>
        </references>
      </pivotArea>
    </format>
    <format dxfId="14754">
      <pivotArea dataOnly="0" labelOnly="1" grandCol="1" outline="0" fieldPosition="0"/>
    </format>
    <format dxfId="14753">
      <pivotArea dataOnly="0" labelOnly="1" outline="0" fieldPosition="0">
        <references count="1">
          <reference field="13" count="0"/>
        </references>
      </pivotArea>
    </format>
    <format dxfId="14752">
      <pivotArea dataOnly="0" labelOnly="1" grandCol="1" outline="0" fieldPosition="0"/>
    </format>
    <format dxfId="14751">
      <pivotArea dataOnly="0" labelOnly="1" outline="0" fieldPosition="0">
        <references count="1">
          <reference field="13" count="0"/>
        </references>
      </pivotArea>
    </format>
    <format dxfId="14750">
      <pivotArea dataOnly="0" labelOnly="1" grandCol="1" outline="0" fieldPosition="0"/>
    </format>
    <format dxfId="14749">
      <pivotArea grandRow="1" outline="0" collapsedLevelsAreSubtotals="1" fieldPosition="0"/>
    </format>
    <format dxfId="14748">
      <pivotArea dataOnly="0" labelOnly="1" grandRow="1" outline="0" fieldPosition="0"/>
    </format>
    <format dxfId="14747">
      <pivotArea dataOnly="0" labelOnly="1" grandRow="1" outline="0" fieldPosition="0"/>
    </format>
    <format dxfId="14746">
      <pivotArea dataOnly="0" labelOnly="1" outline="0" fieldPosition="0">
        <references count="1">
          <reference field="13" count="0"/>
        </references>
      </pivotArea>
    </format>
    <format dxfId="14745">
      <pivotArea dataOnly="0" labelOnly="1" grandCol="1" outline="0" fieldPosition="0"/>
    </format>
    <format dxfId="14744">
      <pivotArea dataOnly="0" labelOnly="1" grandRow="1" outline="0" fieldPosition="0"/>
    </format>
    <format dxfId="14743">
      <pivotArea dataOnly="0" labelOnly="1" outline="0" fieldPosition="0">
        <references count="1">
          <reference field="13" count="0"/>
        </references>
      </pivotArea>
    </format>
    <format dxfId="14742">
      <pivotArea dataOnly="0" labelOnly="1" grandCol="1" outline="0" fieldPosition="0"/>
    </format>
    <format dxfId="14741">
      <pivotArea dataOnly="0" labelOnly="1" grandRow="1" outline="0" fieldPosition="0"/>
    </format>
    <format dxfId="14740">
      <pivotArea dataOnly="0" labelOnly="1" outline="0" fieldPosition="0">
        <references count="1">
          <reference field="13" count="0"/>
        </references>
      </pivotArea>
    </format>
    <format dxfId="14739">
      <pivotArea dataOnly="0" labelOnly="1" grandCol="1" outline="0" fieldPosition="0"/>
    </format>
    <format dxfId="14738">
      <pivotArea dataOnly="0" labelOnly="1" outline="0" fieldPosition="0">
        <references count="1">
          <reference field="13" count="0"/>
        </references>
      </pivotArea>
    </format>
    <format dxfId="14737">
      <pivotArea dataOnly="0" labelOnly="1" grandCol="1" outline="0" fieldPosition="0"/>
    </format>
    <format dxfId="14736">
      <pivotArea dataOnly="0" labelOnly="1" outline="0" fieldPosition="0">
        <references count="1">
          <reference field="13" count="0"/>
        </references>
      </pivotArea>
    </format>
    <format dxfId="14735">
      <pivotArea dataOnly="0" labelOnly="1" grandCol="1" outline="0" fieldPosition="0"/>
    </format>
    <format dxfId="14734">
      <pivotArea dataOnly="0" labelOnly="1" grandRow="1" outline="0" fieldPosition="0"/>
    </format>
    <format dxfId="14733">
      <pivotArea dataOnly="0" labelOnly="1" outline="0" fieldPosition="0">
        <references count="1">
          <reference field="13" count="0"/>
        </references>
      </pivotArea>
    </format>
    <format dxfId="14732">
      <pivotArea dataOnly="0" labelOnly="1" grandCol="1" outline="0" fieldPosition="0"/>
    </format>
    <format dxfId="14731">
      <pivotArea dataOnly="0" labelOnly="1" grandRow="1" outline="0" fieldPosition="0"/>
    </format>
    <format dxfId="14730">
      <pivotArea dataOnly="0" labelOnly="1" outline="0" fieldPosition="0">
        <references count="1">
          <reference field="13" count="0"/>
        </references>
      </pivotArea>
    </format>
    <format dxfId="14729">
      <pivotArea dataOnly="0" labelOnly="1" grandCol="1" outline="0" fieldPosition="0"/>
    </format>
    <format dxfId="14728">
      <pivotArea dataOnly="0" labelOnly="1" grandRow="1" outline="0" fieldPosition="0"/>
    </format>
    <format dxfId="14727">
      <pivotArea dataOnly="0" labelOnly="1" outline="0" fieldPosition="0">
        <references count="1">
          <reference field="13" count="0"/>
        </references>
      </pivotArea>
    </format>
    <format dxfId="14726">
      <pivotArea dataOnly="0" labelOnly="1" grandCol="1" outline="0" fieldPosition="0"/>
    </format>
    <format dxfId="14725">
      <pivotArea type="topRight" dataOnly="0" labelOnly="1" outline="0" fieldPosition="0"/>
    </format>
    <format dxfId="14724">
      <pivotArea type="topRight" dataOnly="0" labelOnly="1" outline="0" fieldPosition="0"/>
    </format>
    <format dxfId="14723">
      <pivotArea dataOnly="0" labelOnly="1" outline="0" fieldPosition="0">
        <references count="1">
          <reference field="13" count="0"/>
        </references>
      </pivotArea>
    </format>
    <format dxfId="14722">
      <pivotArea dataOnly="0" labelOnly="1" grandCol="1" outline="0" fieldPosition="0"/>
    </format>
    <format dxfId="14721">
      <pivotArea dataOnly="0" labelOnly="1" grandRow="1" outline="0" fieldPosition="0"/>
    </format>
    <format dxfId="14720">
      <pivotArea dataOnly="0" labelOnly="1" outline="0" fieldPosition="0">
        <references count="1">
          <reference field="13" count="0"/>
        </references>
      </pivotArea>
    </format>
    <format dxfId="14719">
      <pivotArea dataOnly="0" labelOnly="1" grandCol="1" outline="0" fieldPosition="0"/>
    </format>
    <format dxfId="14718">
      <pivotArea dataOnly="0" labelOnly="1" grandRow="1" outline="0" fieldPosition="0"/>
    </format>
    <format dxfId="14717">
      <pivotArea dataOnly="0" labelOnly="1" outline="0" fieldPosition="0">
        <references count="1">
          <reference field="13" count="0"/>
        </references>
      </pivotArea>
    </format>
    <format dxfId="14716">
      <pivotArea dataOnly="0" labelOnly="1" grandCol="1" outline="0" fieldPosition="0"/>
    </format>
    <format dxfId="14715">
      <pivotArea dataOnly="0" labelOnly="1" grandRow="1" outline="0" fieldPosition="0"/>
    </format>
    <format dxfId="14714">
      <pivotArea dataOnly="0" labelOnly="1" outline="0" fieldPosition="0">
        <references count="1">
          <reference field="13" count="0"/>
        </references>
      </pivotArea>
    </format>
    <format dxfId="14713">
      <pivotArea dataOnly="0" labelOnly="1" grandCol="1" outline="0" fieldPosition="0"/>
    </format>
    <format dxfId="14712">
      <pivotArea dataOnly="0" labelOnly="1" outline="0" fieldPosition="0">
        <references count="1">
          <reference field="13" count="0"/>
        </references>
      </pivotArea>
    </format>
    <format dxfId="14711">
      <pivotArea dataOnly="0" labelOnly="1" grandCol="1" outline="0" fieldPosition="0"/>
    </format>
    <format dxfId="14710">
      <pivotArea grandRow="1" outline="0" collapsedLevelsAreSubtotals="1" fieldPosition="0"/>
    </format>
    <format dxfId="14709">
      <pivotArea dataOnly="0" labelOnly="1" grandRow="1" outline="0" fieldPosition="0"/>
    </format>
    <format dxfId="14708">
      <pivotArea dataOnly="0" labelOnly="1" grandRow="1" outline="0" fieldPosition="0"/>
    </format>
    <format dxfId="14707">
      <pivotArea dataOnly="0" labelOnly="1" outline="0" fieldPosition="0">
        <references count="1">
          <reference field="13" count="0"/>
        </references>
      </pivotArea>
    </format>
    <format dxfId="14706">
      <pivotArea dataOnly="0" labelOnly="1" grandCol="1" outline="0" fieldPosition="0"/>
    </format>
    <format dxfId="14705">
      <pivotArea dataOnly="0" labelOnly="1" grandRow="1" outline="0" fieldPosition="0"/>
    </format>
    <format dxfId="14704">
      <pivotArea dataOnly="0" labelOnly="1" outline="0" fieldPosition="0">
        <references count="1">
          <reference field="13" count="0"/>
        </references>
      </pivotArea>
    </format>
    <format dxfId="14703">
      <pivotArea dataOnly="0" labelOnly="1" grandCol="1" outline="0" fieldPosition="0"/>
    </format>
    <format dxfId="14702">
      <pivotArea dataOnly="0" labelOnly="1" outline="0" fieldPosition="0">
        <references count="1">
          <reference field="13" count="0"/>
        </references>
      </pivotArea>
    </format>
    <format dxfId="14701">
      <pivotArea dataOnly="0" labelOnly="1" grandCol="1" outline="0" fieldPosition="0"/>
    </format>
    <format dxfId="14700">
      <pivotArea grandRow="1" outline="0" collapsedLevelsAreSubtotals="1" fieldPosition="0"/>
    </format>
    <format dxfId="14699">
      <pivotArea dataOnly="0" labelOnly="1" grandRow="1" outline="0" fieldPosition="0"/>
    </format>
    <format dxfId="14698">
      <pivotArea dataOnly="0" labelOnly="1" grandRow="1" outline="0" fieldPosition="0"/>
    </format>
    <format dxfId="14697">
      <pivotArea dataOnly="0" labelOnly="1" outline="0" fieldPosition="0">
        <references count="1">
          <reference field="13" count="0"/>
        </references>
      </pivotArea>
    </format>
    <format dxfId="14696">
      <pivotArea dataOnly="0" labelOnly="1" grandCol="1" outline="0" fieldPosition="0"/>
    </format>
    <format dxfId="14695">
      <pivotArea dataOnly="0" labelOnly="1" grandRow="1" outline="0" fieldPosition="0"/>
    </format>
    <format dxfId="14694">
      <pivotArea dataOnly="0" labelOnly="1" outline="0" fieldPosition="0">
        <references count="1">
          <reference field="13" count="0"/>
        </references>
      </pivotArea>
    </format>
    <format dxfId="14693">
      <pivotArea dataOnly="0" labelOnly="1" grandCol="1" outline="0" fieldPosition="0"/>
    </format>
    <format dxfId="14692">
      <pivotArea dataOnly="0" labelOnly="1" outline="0" fieldPosition="0">
        <references count="1">
          <reference field="13" count="0"/>
        </references>
      </pivotArea>
    </format>
    <format dxfId="14691">
      <pivotArea dataOnly="0" labelOnly="1" grandCol="1" outline="0" fieldPosition="0"/>
    </format>
    <format dxfId="14690">
      <pivotArea dataOnly="0" labelOnly="1" grandRow="1" outline="0" fieldPosition="0"/>
    </format>
    <format dxfId="14689">
      <pivotArea dataOnly="0" labelOnly="1" grandRow="1" outline="0" fieldPosition="0"/>
    </format>
    <format dxfId="14688">
      <pivotArea grandRow="1" outline="0" collapsedLevelsAreSubtotals="1" fieldPosition="0"/>
    </format>
    <format dxfId="14687">
      <pivotArea dataOnly="0" labelOnly="1" grandRow="1" outline="0" fieldPosition="0"/>
    </format>
    <format dxfId="14686">
      <pivotArea dataOnly="0" labelOnly="1" grandRow="1" outline="0" fieldPosition="0"/>
    </format>
    <format dxfId="14685">
      <pivotArea dataOnly="0" labelOnly="1" outline="0" fieldPosition="0">
        <references count="1">
          <reference field="13" count="0"/>
        </references>
      </pivotArea>
    </format>
    <format dxfId="14684">
      <pivotArea dataOnly="0" labelOnly="1" grandCol="1" outline="0" fieldPosition="0"/>
    </format>
    <format dxfId="14683">
      <pivotArea dataOnly="0" labelOnly="1" grandRow="1" outline="0" fieldPosition="0"/>
    </format>
    <format dxfId="14682">
      <pivotArea dataOnly="0" labelOnly="1" outline="0" fieldPosition="0">
        <references count="1">
          <reference field="13" count="0"/>
        </references>
      </pivotArea>
    </format>
    <format dxfId="14681">
      <pivotArea dataOnly="0" labelOnly="1" grandCol="1" outline="0" fieldPosition="0"/>
    </format>
    <format dxfId="14680">
      <pivotArea grandRow="1" outline="0" collapsedLevelsAreSubtotals="1" fieldPosition="0"/>
    </format>
    <format dxfId="14679">
      <pivotArea dataOnly="0" labelOnly="1" grandRow="1" outline="0" fieldPosition="0"/>
    </format>
    <format dxfId="14678">
      <pivotArea dataOnly="0" labelOnly="1" grandRow="1" outline="0" fieldPosition="0"/>
    </format>
    <format dxfId="14677">
      <pivotArea dataOnly="0" labelOnly="1" outline="0" fieldPosition="0">
        <references count="1">
          <reference field="13" count="0"/>
        </references>
      </pivotArea>
    </format>
    <format dxfId="14676">
      <pivotArea dataOnly="0" labelOnly="1" grandCol="1" outline="0" fieldPosition="0"/>
    </format>
    <format dxfId="14675">
      <pivotArea dataOnly="0" labelOnly="1" grandRow="1" outline="0" fieldPosition="0"/>
    </format>
    <format dxfId="14674">
      <pivotArea dataOnly="0" labelOnly="1" outline="0" fieldPosition="0">
        <references count="1">
          <reference field="13" count="0"/>
        </references>
      </pivotArea>
    </format>
    <format dxfId="14673">
      <pivotArea dataOnly="0" labelOnly="1" grandCol="1" outline="0" fieldPosition="0"/>
    </format>
    <format dxfId="14672">
      <pivotArea grandRow="1" outline="0" collapsedLevelsAreSubtotals="1" fieldPosition="0"/>
    </format>
    <format dxfId="14671">
      <pivotArea dataOnly="0" labelOnly="1" grandRow="1" outline="0" fieldPosition="0"/>
    </format>
    <format dxfId="14670">
      <pivotArea dataOnly="0" labelOnly="1" outline="0" fieldPosition="0">
        <references count="1">
          <reference field="13" count="0"/>
        </references>
      </pivotArea>
    </format>
    <format dxfId="14669">
      <pivotArea dataOnly="0" labelOnly="1" grandCol="1" outline="0" fieldPosition="0"/>
    </format>
    <format dxfId="14668">
      <pivotArea dataOnly="0" labelOnly="1" outline="0" fieldPosition="0">
        <references count="1">
          <reference field="13" count="0"/>
        </references>
      </pivotArea>
    </format>
    <format dxfId="14667">
      <pivotArea dataOnly="0" labelOnly="1" grandCol="1" outline="0" fieldPosition="0"/>
    </format>
    <format dxfId="14666">
      <pivotArea grandRow="1" outline="0" collapsedLevelsAreSubtotals="1" fieldPosition="0"/>
    </format>
    <format dxfId="14665">
      <pivotArea dataOnly="0" labelOnly="1" outline="0" fieldPosition="0">
        <references count="1">
          <reference field="13" count="0"/>
        </references>
      </pivotArea>
    </format>
    <format dxfId="14664">
      <pivotArea dataOnly="0" labelOnly="1" grandCol="1" outline="0" fieldPosition="0"/>
    </format>
    <format dxfId="14663">
      <pivotArea dataOnly="0" labelOnly="1" outline="0" fieldPosition="0">
        <references count="1">
          <reference field="13" count="0"/>
        </references>
      </pivotArea>
    </format>
    <format dxfId="14662">
      <pivotArea dataOnly="0" labelOnly="1" grandCol="1" outline="0" fieldPosition="0"/>
    </format>
    <format dxfId="14661">
      <pivotArea dataOnly="0" labelOnly="1" outline="0" fieldPosition="0">
        <references count="1">
          <reference field="13" count="0"/>
        </references>
      </pivotArea>
    </format>
    <format dxfId="14660">
      <pivotArea dataOnly="0" labelOnly="1" grandCol="1" outline="0" fieldPosition="0"/>
    </format>
    <format dxfId="14659">
      <pivotArea dataOnly="0" labelOnly="1" outline="0" fieldPosition="0">
        <references count="1">
          <reference field="13" count="0"/>
        </references>
      </pivotArea>
    </format>
    <format dxfId="14658">
      <pivotArea dataOnly="0" labelOnly="1" grandCol="1" outline="0" fieldPosition="0"/>
    </format>
    <format dxfId="14657">
      <pivotArea dataOnly="0" labelOnly="1" outline="0" fieldPosition="0">
        <references count="1">
          <reference field="13" count="0"/>
        </references>
      </pivotArea>
    </format>
    <format dxfId="14656">
      <pivotArea dataOnly="0" labelOnly="1" grandCol="1" outline="0" fieldPosition="0"/>
    </format>
    <format dxfId="14655">
      <pivotArea dataOnly="0" labelOnly="1" outline="0" fieldPosition="0">
        <references count="1">
          <reference field="13" count="0"/>
        </references>
      </pivotArea>
    </format>
    <format dxfId="14654">
      <pivotArea dataOnly="0" labelOnly="1" grandCol="1" outline="0" fieldPosition="0"/>
    </format>
    <format dxfId="14653">
      <pivotArea field="13" type="button" dataOnly="0" labelOnly="1" outline="0" axis="axisCol" fieldPosition="0"/>
    </format>
    <format dxfId="14652">
      <pivotArea type="topRight" dataOnly="0" labelOnly="1" outline="0" fieldPosition="0"/>
    </format>
    <format dxfId="14651">
      <pivotArea outline="0" collapsedLevelsAreSubtotals="1" fieldPosition="0"/>
    </format>
    <format dxfId="14650">
      <pivotArea field="15" type="button" dataOnly="0" labelOnly="1" outline="0" axis="axisRow" fieldPosition="0"/>
    </format>
    <format dxfId="14649">
      <pivotArea dataOnly="0" labelOnly="1" outline="0" fieldPosition="0">
        <references count="1">
          <reference field="15" count="0"/>
        </references>
      </pivotArea>
    </format>
    <format dxfId="14648">
      <pivotArea dataOnly="0" labelOnly="1" grandRow="1" outline="0" fieldPosition="0"/>
    </format>
    <format dxfId="14647">
      <pivotArea dataOnly="0" labelOnly="1" outline="0" fieldPosition="0">
        <references count="1">
          <reference field="13" count="0"/>
        </references>
      </pivotArea>
    </format>
    <format dxfId="14646">
      <pivotArea dataOnly="0" labelOnly="1" grandCol="1" outline="0" fieldPosition="0"/>
    </format>
    <format dxfId="14645">
      <pivotArea field="15" type="button" dataOnly="0" labelOnly="1" outline="0" axis="axisRow" fieldPosition="0"/>
    </format>
    <format dxfId="14644">
      <pivotArea dataOnly="0" labelOnly="1" outline="0" fieldPosition="0">
        <references count="1">
          <reference field="13" count="0"/>
        </references>
      </pivotArea>
    </format>
    <format dxfId="14643">
      <pivotArea dataOnly="0" labelOnly="1" grandCol="1" outline="0" fieldPosition="0"/>
    </format>
    <format dxfId="14642">
      <pivotArea field="15" type="button" dataOnly="0" labelOnly="1" outline="0" axis="axisRow" fieldPosition="0"/>
    </format>
    <format dxfId="14641">
      <pivotArea dataOnly="0" labelOnly="1" outline="0" fieldPosition="0">
        <references count="1">
          <reference field="13" count="0"/>
        </references>
      </pivotArea>
    </format>
    <format dxfId="14640">
      <pivotArea dataOnly="0" labelOnly="1" grandCol="1" outline="0" fieldPosition="0"/>
    </format>
    <format dxfId="14639">
      <pivotArea grandRow="1" outline="0" collapsedLevelsAreSubtotals="1" fieldPosition="0"/>
    </format>
    <format dxfId="14638">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15103">
      <pivotArea outline="0" collapsedLevelsAreSubtotals="1" fieldPosition="0"/>
    </format>
    <format dxfId="15102">
      <pivotArea dataOnly="0" labelOnly="1" grandCol="1" outline="0" fieldPosition="0"/>
    </format>
    <format dxfId="15101">
      <pivotArea outline="0" collapsedLevelsAreSubtotals="1" fieldPosition="0"/>
    </format>
    <format dxfId="15100">
      <pivotArea dataOnly="0" labelOnly="1" grandCol="1" outline="0" fieldPosition="0"/>
    </format>
    <format dxfId="15099">
      <pivotArea dataOnly="0" labelOnly="1" grandRow="1" outline="0" fieldPosition="0"/>
    </format>
    <format dxfId="15098">
      <pivotArea dataOnly="0" labelOnly="1" grandCol="1" outline="0" fieldPosition="0"/>
    </format>
    <format dxfId="15097">
      <pivotArea dataOnly="0" labelOnly="1" grandCol="1" outline="0" fieldPosition="0"/>
    </format>
    <format dxfId="15096">
      <pivotArea dataOnly="0" labelOnly="1" outline="0" fieldPosition="0">
        <references count="1">
          <reference field="12" count="0"/>
        </references>
      </pivotArea>
    </format>
    <format dxfId="15095">
      <pivotArea dataOnly="0" labelOnly="1" grandCol="1" outline="0" fieldPosition="0"/>
    </format>
    <format dxfId="15094">
      <pivotArea dataOnly="0" labelOnly="1" outline="0" fieldPosition="0">
        <references count="1">
          <reference field="12" count="0"/>
        </references>
      </pivotArea>
    </format>
    <format dxfId="15093">
      <pivotArea dataOnly="0" labelOnly="1" grandCol="1" outline="0" fieldPosition="0"/>
    </format>
    <format dxfId="15092">
      <pivotArea grandRow="1" outline="0" collapsedLevelsAreSubtotals="1" fieldPosition="0"/>
    </format>
    <format dxfId="15091">
      <pivotArea dataOnly="0" labelOnly="1" grandRow="1" outline="0" fieldPosition="0"/>
    </format>
    <format dxfId="15090">
      <pivotArea dataOnly="0" labelOnly="1" grandRow="1" outline="0" fieldPosition="0"/>
    </format>
    <format dxfId="15089">
      <pivotArea grandRow="1" outline="0" collapsedLevelsAreSubtotals="1" fieldPosition="0"/>
    </format>
    <format dxfId="15088">
      <pivotArea dataOnly="0" labelOnly="1" grandRow="1" outline="0" fieldPosition="0"/>
    </format>
    <format dxfId="15087">
      <pivotArea grandRow="1" outline="0" collapsedLevelsAreSubtotals="1" fieldPosition="0"/>
    </format>
    <format dxfId="15086">
      <pivotArea dataOnly="0" labelOnly="1" grandRow="1" outline="0" fieldPosition="0"/>
    </format>
    <format dxfId="15085">
      <pivotArea grandRow="1" outline="0" collapsedLevelsAreSubtotals="1" fieldPosition="0"/>
    </format>
    <format dxfId="15084">
      <pivotArea grandRow="1" outline="0" collapsedLevelsAreSubtotals="1" fieldPosition="0"/>
    </format>
    <format dxfId="15083">
      <pivotArea dataOnly="0" labelOnly="1" grandRow="1" outline="0" fieldPosition="0"/>
    </format>
    <format dxfId="15082">
      <pivotArea dataOnly="0" labelOnly="1" grandRow="1" outline="0" fieldPosition="0"/>
    </format>
    <format dxfId="15081">
      <pivotArea dataOnly="0" labelOnly="1" grandRow="1" outline="0" fieldPosition="0"/>
    </format>
    <format dxfId="15080">
      <pivotArea dataOnly="0" labelOnly="1" grandRow="1" outline="0" fieldPosition="0"/>
    </format>
    <format dxfId="15079">
      <pivotArea grandRow="1" outline="0" collapsedLevelsAreSubtotals="1" fieldPosition="0"/>
    </format>
    <format dxfId="15078">
      <pivotArea dataOnly="0" labelOnly="1" grandRow="1" outline="0" fieldPosition="0"/>
    </format>
    <format dxfId="15077">
      <pivotArea dataOnly="0" labelOnly="1" outline="0" fieldPosition="0">
        <references count="1">
          <reference field="12" count="0"/>
        </references>
      </pivotArea>
    </format>
    <format dxfId="15076">
      <pivotArea dataOnly="0" labelOnly="1" grandCol="1" outline="0" fieldPosition="0"/>
    </format>
    <format dxfId="15075">
      <pivotArea grandRow="1" outline="0" collapsedLevelsAreSubtotals="1" fieldPosition="0"/>
    </format>
    <format dxfId="15074">
      <pivotArea dataOnly="0" labelOnly="1" grandRow="1" outline="0" fieldPosition="0"/>
    </format>
    <format dxfId="15073">
      <pivotArea grandRow="1" outline="0" collapsedLevelsAreSubtotals="1" fieldPosition="0"/>
    </format>
    <format dxfId="15072">
      <pivotArea dataOnly="0" labelOnly="1" grandRow="1" outline="0" fieldPosition="0"/>
    </format>
    <format dxfId="15071">
      <pivotArea dataOnly="0" labelOnly="1" outline="0" fieldPosition="0">
        <references count="1">
          <reference field="12" count="0"/>
        </references>
      </pivotArea>
    </format>
    <format dxfId="15070">
      <pivotArea dataOnly="0" labelOnly="1" grandCol="1" outline="0" fieldPosition="0"/>
    </format>
    <format dxfId="15069">
      <pivotArea dataOnly="0" labelOnly="1" grandCol="1" outline="0" fieldPosition="0"/>
    </format>
    <format dxfId="15068">
      <pivotArea grandRow="1" grandCol="1" outline="0" collapsedLevelsAreSubtotals="1" fieldPosition="0"/>
    </format>
    <format dxfId="15067">
      <pivotArea dataOnly="0" labelOnly="1" outline="0" fieldPosition="0">
        <references count="1">
          <reference field="12" count="0"/>
        </references>
      </pivotArea>
    </format>
    <format dxfId="15066">
      <pivotArea dataOnly="0" labelOnly="1" grandCol="1" outline="0" fieldPosition="0"/>
    </format>
    <format dxfId="15065">
      <pivotArea dataOnly="0" labelOnly="1" outline="0" fieldPosition="0">
        <references count="1">
          <reference field="12" count="0"/>
        </references>
      </pivotArea>
    </format>
    <format dxfId="15064">
      <pivotArea dataOnly="0" labelOnly="1" grandCol="1" outline="0" fieldPosition="0"/>
    </format>
    <format dxfId="15063">
      <pivotArea grandRow="1" outline="0" collapsedLevelsAreSubtotals="1" fieldPosition="0"/>
    </format>
    <format dxfId="15062">
      <pivotArea grandRow="1" outline="0" collapsedLevelsAreSubtotals="1" fieldPosition="0"/>
    </format>
    <format dxfId="15061">
      <pivotArea type="origin" dataOnly="0" labelOnly="1" outline="0" fieldPosition="0"/>
    </format>
    <format dxfId="15060">
      <pivotArea type="origin" dataOnly="0" labelOnly="1" outline="0" fieldPosition="0"/>
    </format>
    <format dxfId="15059">
      <pivotArea type="origin" dataOnly="0" labelOnly="1" outline="0" fieldPosition="0"/>
    </format>
    <format dxfId="15058">
      <pivotArea dataOnly="0" labelOnly="1" outline="0" fieldPosition="0">
        <references count="1">
          <reference field="12" count="0"/>
        </references>
      </pivotArea>
    </format>
    <format dxfId="15057">
      <pivotArea type="topRight" dataOnly="0" labelOnly="1" outline="0" fieldPosition="0"/>
    </format>
    <format dxfId="15056">
      <pivotArea outline="0" collapsedLevelsAreSubtotals="1" fieldPosition="0"/>
    </format>
    <format dxfId="15055">
      <pivotArea dataOnly="0" labelOnly="1" grandRow="1" outline="0" fieldPosition="0"/>
    </format>
    <format dxfId="15054">
      <pivotArea dataOnly="0" labelOnly="1" outline="0" fieldPosition="0">
        <references count="1">
          <reference field="12" count="0"/>
        </references>
      </pivotArea>
    </format>
    <format dxfId="15053">
      <pivotArea dataOnly="0" labelOnly="1" grandCol="1" outline="0" fieldPosition="0"/>
    </format>
    <format dxfId="15052">
      <pivotArea dataOnly="0" labelOnly="1" outline="0" fieldPosition="0">
        <references count="1">
          <reference field="12" count="0"/>
        </references>
      </pivotArea>
    </format>
    <format dxfId="15051">
      <pivotArea dataOnly="0" labelOnly="1" grandCol="1" outline="0" fieldPosition="0"/>
    </format>
    <format dxfId="15050">
      <pivotArea grandRow="1" outline="0" collapsedLevelsAreSubtotals="1" fieldPosition="0"/>
    </format>
    <format dxfId="15049">
      <pivotArea dataOnly="0" labelOnly="1" grandRow="1" outline="0" fieldPosition="0"/>
    </format>
    <format dxfId="15048">
      <pivotArea outline="0" collapsedLevelsAreSubtotals="1" fieldPosition="0"/>
    </format>
    <format dxfId="15047">
      <pivotArea dataOnly="0" labelOnly="1" grandRow="1" outline="0" fieldPosition="0"/>
    </format>
    <format dxfId="15046">
      <pivotArea dataOnly="0" labelOnly="1" outline="0" fieldPosition="0">
        <references count="1">
          <reference field="12" count="0"/>
        </references>
      </pivotArea>
    </format>
    <format dxfId="15045">
      <pivotArea dataOnly="0" labelOnly="1" grandCol="1" outline="0" fieldPosition="0"/>
    </format>
    <format dxfId="15044">
      <pivotArea grandRow="1" outline="0" collapsedLevelsAreSubtotals="1" fieldPosition="0"/>
    </format>
    <format dxfId="15043">
      <pivotArea dataOnly="0" labelOnly="1" grandRow="1" outline="0" fieldPosition="0"/>
    </format>
    <format dxfId="15042">
      <pivotArea grandRow="1" outline="0" collapsedLevelsAreSubtotals="1" fieldPosition="0"/>
    </format>
    <format dxfId="15041">
      <pivotArea dataOnly="0" labelOnly="1" grandRow="1" outline="0" fieldPosition="0"/>
    </format>
    <format dxfId="15040">
      <pivotArea dataOnly="0" labelOnly="1" outline="0" fieldPosition="0">
        <references count="1">
          <reference field="12" count="0"/>
        </references>
      </pivotArea>
    </format>
    <format dxfId="15039">
      <pivotArea dataOnly="0" labelOnly="1" grandCol="1" outline="0" fieldPosition="0"/>
    </format>
    <format dxfId="15038">
      <pivotArea grandRow="1" outline="0" collapsedLevelsAreSubtotals="1" fieldPosition="0"/>
    </format>
    <format dxfId="15037">
      <pivotArea dataOnly="0" labelOnly="1" grandRow="1" outline="0" fieldPosition="0"/>
    </format>
    <format dxfId="15036">
      <pivotArea dataOnly="0" labelOnly="1" outline="0" fieldPosition="0">
        <references count="1">
          <reference field="12" count="0"/>
        </references>
      </pivotArea>
    </format>
    <format dxfId="15035">
      <pivotArea dataOnly="0" labelOnly="1" grandCol="1" outline="0" fieldPosition="0"/>
    </format>
    <format dxfId="15034">
      <pivotArea grandRow="1" outline="0" collapsedLevelsAreSubtotals="1" fieldPosition="0"/>
    </format>
    <format dxfId="15033">
      <pivotArea dataOnly="0" labelOnly="1" grandRow="1" outline="0" fieldPosition="0"/>
    </format>
    <format dxfId="15032">
      <pivotArea outline="0" collapsedLevelsAreSubtotals="1" fieldPosition="0"/>
    </format>
    <format dxfId="15031">
      <pivotArea dataOnly="0" labelOnly="1" grandRow="1" outline="0" fieldPosition="0"/>
    </format>
    <format dxfId="15030">
      <pivotArea dataOnly="0" labelOnly="1" outline="0" fieldPosition="0">
        <references count="1">
          <reference field="12" count="0"/>
        </references>
      </pivotArea>
    </format>
    <format dxfId="15029">
      <pivotArea dataOnly="0" labelOnly="1" grandCol="1" outline="0" fieldPosition="0"/>
    </format>
    <format dxfId="15028">
      <pivotArea field="10" type="button" dataOnly="0" labelOnly="1" outline="0" axis="axisPage" fieldPosition="0"/>
    </format>
    <format dxfId="15027">
      <pivotArea type="origin" dataOnly="0" labelOnly="1" outline="0" fieldPosition="0"/>
    </format>
    <format dxfId="15026">
      <pivotArea dataOnly="0" labelOnly="1" grandRow="1" outline="0" fieldPosition="0"/>
    </format>
    <format dxfId="15025">
      <pivotArea field="10" type="button" dataOnly="0" labelOnly="1" outline="0" axis="axisPage" fieldPosition="0"/>
    </format>
    <format dxfId="15024">
      <pivotArea type="origin" dataOnly="0" labelOnly="1" outline="0" fieldPosition="0"/>
    </format>
    <format dxfId="15023">
      <pivotArea dataOnly="0" labelOnly="1" grandRow="1" outline="0" fieldPosition="0"/>
    </format>
    <format dxfId="15022">
      <pivotArea field="10" type="button" dataOnly="0" labelOnly="1" outline="0" axis="axisPage" fieldPosition="0"/>
    </format>
    <format dxfId="15021">
      <pivotArea type="origin" dataOnly="0" labelOnly="1" outline="0" fieldPosition="0"/>
    </format>
    <format dxfId="15020">
      <pivotArea dataOnly="0" labelOnly="1" grandRow="1" outline="0" fieldPosition="0"/>
    </format>
    <format dxfId="15019">
      <pivotArea field="10" type="button" dataOnly="0" labelOnly="1" outline="0" axis="axisPage" fieldPosition="0"/>
    </format>
    <format dxfId="15018">
      <pivotArea type="origin" dataOnly="0" labelOnly="1" outline="0" fieldPosition="0"/>
    </format>
    <format dxfId="15017">
      <pivotArea dataOnly="0" labelOnly="1" grandRow="1" outline="0" fieldPosition="0"/>
    </format>
    <format dxfId="15016">
      <pivotArea grandRow="1" outline="0" collapsedLevelsAreSubtotals="1" fieldPosition="0"/>
    </format>
    <format dxfId="15015">
      <pivotArea dataOnly="0" labelOnly="1" grandRow="1" outline="0" fieldPosition="0"/>
    </format>
    <format dxfId="15014">
      <pivotArea grandRow="1" outline="0" collapsedLevelsAreSubtotals="1" fieldPosition="0"/>
    </format>
    <format dxfId="15013">
      <pivotArea dataOnly="0" labelOnly="1" grandRow="1" outline="0" fieldPosition="0"/>
    </format>
    <format dxfId="15012">
      <pivotArea outline="0" collapsedLevelsAreSubtotals="1" fieldPosition="0"/>
    </format>
    <format dxfId="15011">
      <pivotArea dataOnly="0" labelOnly="1" grandRow="1" outline="0" fieldPosition="0"/>
    </format>
    <format dxfId="15010">
      <pivotArea outline="0" collapsedLevelsAreSubtotals="1" fieldPosition="0"/>
    </format>
    <format dxfId="15009">
      <pivotArea dataOnly="0" labelOnly="1" grandRow="1" outline="0" fieldPosition="0"/>
    </format>
    <format dxfId="15008">
      <pivotArea dataOnly="0" labelOnly="1" outline="0" fieldPosition="0">
        <references count="1">
          <reference field="12" count="0"/>
        </references>
      </pivotArea>
    </format>
    <format dxfId="15007">
      <pivotArea dataOnly="0" labelOnly="1" grandCol="1" outline="0" fieldPosition="0"/>
    </format>
    <format dxfId="15006">
      <pivotArea dataOnly="0" labelOnly="1" outline="0" fieldPosition="0">
        <references count="1">
          <reference field="12" count="0"/>
        </references>
      </pivotArea>
    </format>
    <format dxfId="15005">
      <pivotArea dataOnly="0" labelOnly="1" grandCol="1" outline="0" fieldPosition="0"/>
    </format>
    <format dxfId="15004">
      <pivotArea outline="0" fieldPosition="0">
        <references count="1">
          <reference field="12" count="0" selected="0"/>
        </references>
      </pivotArea>
    </format>
    <format dxfId="15003">
      <pivotArea dataOnly="0" labelOnly="1" grandRow="1" outline="0" fieldPosition="0"/>
    </format>
    <format dxfId="15002">
      <pivotArea dataOnly="0" labelOnly="1" outline="0" fieldPosition="0">
        <references count="1">
          <reference field="12" count="0"/>
        </references>
      </pivotArea>
    </format>
    <format dxfId="15001">
      <pivotArea grandRow="1" outline="0" collapsedLevelsAreSubtotals="1" fieldPosition="0"/>
    </format>
    <format dxfId="15000">
      <pivotArea dataOnly="0" labelOnly="1" grandRow="1" outline="0" fieldPosition="0"/>
    </format>
    <format dxfId="14999">
      <pivotArea outline="0" collapsedLevelsAreSubtotals="1" fieldPosition="0"/>
    </format>
    <format dxfId="14998">
      <pivotArea dataOnly="0" labelOnly="1" grandRow="1" outline="0" fieldPosition="0"/>
    </format>
    <format dxfId="14997">
      <pivotArea dataOnly="0" labelOnly="1" outline="0" fieldPosition="0">
        <references count="1">
          <reference field="12" count="0"/>
        </references>
      </pivotArea>
    </format>
    <format dxfId="14996">
      <pivotArea dataOnly="0" labelOnly="1" grandCol="1" outline="0" fieldPosition="0"/>
    </format>
    <format dxfId="14995">
      <pivotArea outline="0" collapsedLevelsAreSubtotals="1" fieldPosition="0"/>
    </format>
    <format dxfId="14994">
      <pivotArea dataOnly="0" labelOnly="1" grandRow="1" outline="0" fieldPosition="0"/>
    </format>
    <format dxfId="14993">
      <pivotArea dataOnly="0" labelOnly="1" outline="0" fieldPosition="0">
        <references count="1">
          <reference field="12" count="0"/>
        </references>
      </pivotArea>
    </format>
    <format dxfId="14992">
      <pivotArea dataOnly="0" labelOnly="1" grandCol="1" outline="0" fieldPosition="0"/>
    </format>
    <format dxfId="14991">
      <pivotArea outline="0" collapsedLevelsAreSubtotals="1" fieldPosition="0"/>
    </format>
    <format dxfId="14990">
      <pivotArea dataOnly="0" labelOnly="1" grandRow="1" outline="0" fieldPosition="0"/>
    </format>
    <format dxfId="14989">
      <pivotArea dataOnly="0" labelOnly="1" outline="0" fieldPosition="0">
        <references count="1">
          <reference field="12" count="0"/>
        </references>
      </pivotArea>
    </format>
    <format dxfId="14988">
      <pivotArea dataOnly="0" labelOnly="1" grandCol="1" outline="0" fieldPosition="0"/>
    </format>
    <format dxfId="14987">
      <pivotArea dataOnly="0" labelOnly="1" outline="0" fieldPosition="0">
        <references count="1">
          <reference field="12" count="0"/>
        </references>
      </pivotArea>
    </format>
    <format dxfId="14986">
      <pivotArea dataOnly="0" labelOnly="1" grandCol="1" outline="0" fieldPosition="0"/>
    </format>
    <format dxfId="14985">
      <pivotArea grandRow="1" outline="0" collapsedLevelsAreSubtotals="1" fieldPosition="0"/>
    </format>
    <format dxfId="14984">
      <pivotArea dataOnly="0" labelOnly="1" grandRow="1" outline="0" fieldPosition="0"/>
    </format>
    <format dxfId="14983">
      <pivotArea outline="0" collapsedLevelsAreSubtotals="1" fieldPosition="0"/>
    </format>
    <format dxfId="14982">
      <pivotArea dataOnly="0" labelOnly="1" grandRow="1" outline="0" fieldPosition="0"/>
    </format>
    <format dxfId="14981">
      <pivotArea dataOnly="0" labelOnly="1" outline="0" fieldPosition="0">
        <references count="1">
          <reference field="12" count="0"/>
        </references>
      </pivotArea>
    </format>
    <format dxfId="14980">
      <pivotArea dataOnly="0" labelOnly="1" grandCol="1" outline="0" fieldPosition="0"/>
    </format>
    <format dxfId="14979">
      <pivotArea outline="0" collapsedLevelsAreSubtotals="1" fieldPosition="0"/>
    </format>
    <format dxfId="14978">
      <pivotArea field="13" type="button" dataOnly="0" labelOnly="1" outline="0" axis="axisRow" fieldPosition="0"/>
    </format>
    <format dxfId="14977">
      <pivotArea dataOnly="0" labelOnly="1" outline="0" fieldPosition="0">
        <references count="1">
          <reference field="13" count="0"/>
        </references>
      </pivotArea>
    </format>
    <format dxfId="14976">
      <pivotArea dataOnly="0" labelOnly="1" grandRow="1" outline="0" fieldPosition="0"/>
    </format>
    <format dxfId="14975">
      <pivotArea dataOnly="0" labelOnly="1" outline="0" fieldPosition="0">
        <references count="1">
          <reference field="12" count="0"/>
        </references>
      </pivotArea>
    </format>
    <format dxfId="14974">
      <pivotArea dataOnly="0" labelOnly="1" grandCol="1" outline="0" fieldPosition="0"/>
    </format>
    <format dxfId="14973">
      <pivotArea outline="0" collapsedLevelsAreSubtotals="1" fieldPosition="0"/>
    </format>
    <format dxfId="14972">
      <pivotArea field="13" type="button" dataOnly="0" labelOnly="1" outline="0" axis="axisRow" fieldPosition="0"/>
    </format>
    <format dxfId="14971">
      <pivotArea dataOnly="0" labelOnly="1" outline="0" fieldPosition="0">
        <references count="1">
          <reference field="13" count="0"/>
        </references>
      </pivotArea>
    </format>
    <format dxfId="14970">
      <pivotArea dataOnly="0" labelOnly="1" grandRow="1" outline="0" fieldPosition="0"/>
    </format>
    <format dxfId="14969">
      <pivotArea dataOnly="0" labelOnly="1" outline="0" fieldPosition="0">
        <references count="1">
          <reference field="12" count="0"/>
        </references>
      </pivotArea>
    </format>
    <format dxfId="14968">
      <pivotArea dataOnly="0" labelOnly="1" grandCol="1" outline="0" fieldPosition="0"/>
    </format>
    <format dxfId="14967">
      <pivotArea outline="0" collapsedLevelsAreSubtotals="1" fieldPosition="0"/>
    </format>
    <format dxfId="14966">
      <pivotArea field="13" type="button" dataOnly="0" labelOnly="1" outline="0" axis="axisRow" fieldPosition="0"/>
    </format>
    <format dxfId="14965">
      <pivotArea dataOnly="0" labelOnly="1" outline="0" fieldPosition="0">
        <references count="1">
          <reference field="13" count="0"/>
        </references>
      </pivotArea>
    </format>
    <format dxfId="14964">
      <pivotArea dataOnly="0" labelOnly="1" grandRow="1" outline="0" fieldPosition="0"/>
    </format>
    <format dxfId="14963">
      <pivotArea dataOnly="0" labelOnly="1" outline="0" fieldPosition="0">
        <references count="1">
          <reference field="12" count="0"/>
        </references>
      </pivotArea>
    </format>
    <format dxfId="14962">
      <pivotArea dataOnly="0" labelOnly="1" grandCol="1" outline="0" fieldPosition="0"/>
    </format>
    <format dxfId="14961">
      <pivotArea outline="0" collapsedLevelsAreSubtotals="1" fieldPosition="0"/>
    </format>
    <format dxfId="14960">
      <pivotArea field="13" type="button" dataOnly="0" labelOnly="1" outline="0" axis="axisRow" fieldPosition="0"/>
    </format>
    <format dxfId="14959">
      <pivotArea dataOnly="0" labelOnly="1" outline="0" fieldPosition="0">
        <references count="1">
          <reference field="13" count="0"/>
        </references>
      </pivotArea>
    </format>
    <format dxfId="14958">
      <pivotArea dataOnly="0" labelOnly="1" grandRow="1" outline="0" fieldPosition="0"/>
    </format>
    <format dxfId="14957">
      <pivotArea dataOnly="0" labelOnly="1" outline="0" fieldPosition="0">
        <references count="1">
          <reference field="12" count="0"/>
        </references>
      </pivotArea>
    </format>
    <format dxfId="14956">
      <pivotArea dataOnly="0" labelOnly="1" grandCol="1" outline="0" fieldPosition="0"/>
    </format>
    <format dxfId="14955">
      <pivotArea grandRow="1" outline="0" collapsedLevelsAreSubtotals="1" fieldPosition="0"/>
    </format>
    <format dxfId="14954">
      <pivotArea dataOnly="0" labelOnly="1" grandRow="1" outline="0" fieldPosition="0"/>
    </format>
    <format dxfId="14953">
      <pivotArea grandRow="1" outline="0" collapsedLevelsAreSubtotals="1" fieldPosition="0"/>
    </format>
    <format dxfId="14952">
      <pivotArea dataOnly="0" labelOnly="1" grandRow="1" outline="0" fieldPosition="0"/>
    </format>
    <format dxfId="14951">
      <pivotArea outline="0" collapsedLevelsAreSubtotals="1" fieldPosition="0"/>
    </format>
    <format dxfId="14950">
      <pivotArea field="13" type="button" dataOnly="0" labelOnly="1" outline="0" axis="axisRow" fieldPosition="0"/>
    </format>
    <format dxfId="14949">
      <pivotArea dataOnly="0" labelOnly="1" outline="0" fieldPosition="0">
        <references count="1">
          <reference field="13" count="17">
            <x v="0"/>
            <x v="1"/>
            <x v="2"/>
            <x v="3"/>
            <x v="4"/>
            <x v="5"/>
            <x v="6"/>
            <x v="7"/>
            <x v="8"/>
            <x v="9"/>
            <x v="10"/>
            <x v="11"/>
            <x v="13"/>
            <x v="14"/>
            <x v="15"/>
            <x v="16"/>
            <x v="17"/>
          </reference>
        </references>
      </pivotArea>
    </format>
    <format dxfId="14948">
      <pivotArea dataOnly="0" labelOnly="1" grandRow="1" outline="0" fieldPosition="0"/>
    </format>
    <format dxfId="14947">
      <pivotArea dataOnly="0" labelOnly="1" outline="0" fieldPosition="0">
        <references count="1">
          <reference field="12" count="0"/>
        </references>
      </pivotArea>
    </format>
    <format dxfId="14946">
      <pivotArea dataOnly="0" labelOnly="1" grandCol="1" outline="0" fieldPosition="0"/>
    </format>
    <format dxfId="14945">
      <pivotArea outline="0" collapsedLevelsAreSubtotals="1" fieldPosition="0"/>
    </format>
    <format dxfId="14944">
      <pivotArea field="13" type="button" dataOnly="0" labelOnly="1" outline="0" axis="axisRow" fieldPosition="0"/>
    </format>
    <format dxfId="14943">
      <pivotArea dataOnly="0" labelOnly="1" outline="0" fieldPosition="0">
        <references count="1">
          <reference field="13" count="17">
            <x v="0"/>
            <x v="1"/>
            <x v="2"/>
            <x v="3"/>
            <x v="4"/>
            <x v="5"/>
            <x v="6"/>
            <x v="7"/>
            <x v="8"/>
            <x v="9"/>
            <x v="10"/>
            <x v="11"/>
            <x v="13"/>
            <x v="14"/>
            <x v="15"/>
            <x v="16"/>
            <x v="17"/>
          </reference>
        </references>
      </pivotArea>
    </format>
    <format dxfId="14942">
      <pivotArea dataOnly="0" labelOnly="1" grandRow="1" outline="0" fieldPosition="0"/>
    </format>
    <format dxfId="14941">
      <pivotArea dataOnly="0" labelOnly="1" outline="0" fieldPosition="0">
        <references count="1">
          <reference field="12" count="0"/>
        </references>
      </pivotArea>
    </format>
    <format dxfId="14940">
      <pivotArea dataOnly="0" labelOnly="1" grandCol="1" outline="0" fieldPosition="0"/>
    </format>
    <format dxfId="14939">
      <pivotArea outline="0" collapsedLevelsAreSubtotals="1" fieldPosition="0"/>
    </format>
    <format dxfId="14938">
      <pivotArea field="13" type="button" dataOnly="0" labelOnly="1" outline="0" axis="axisRow" fieldPosition="0"/>
    </format>
    <format dxfId="14937">
      <pivotArea dataOnly="0" labelOnly="1" outline="0" fieldPosition="0">
        <references count="1">
          <reference field="13" count="17">
            <x v="0"/>
            <x v="1"/>
            <x v="2"/>
            <x v="3"/>
            <x v="4"/>
            <x v="5"/>
            <x v="6"/>
            <x v="7"/>
            <x v="8"/>
            <x v="9"/>
            <x v="10"/>
            <x v="11"/>
            <x v="13"/>
            <x v="14"/>
            <x v="15"/>
            <x v="16"/>
            <x v="17"/>
          </reference>
        </references>
      </pivotArea>
    </format>
    <format dxfId="14936">
      <pivotArea dataOnly="0" labelOnly="1" grandRow="1" outline="0" fieldPosition="0"/>
    </format>
    <format dxfId="14935">
      <pivotArea dataOnly="0" labelOnly="1" outline="0" fieldPosition="0">
        <references count="1">
          <reference field="12" count="0"/>
        </references>
      </pivotArea>
    </format>
    <format dxfId="14934">
      <pivotArea dataOnly="0" labelOnly="1" grandCol="1" outline="0" fieldPosition="0"/>
    </format>
    <format dxfId="14933">
      <pivotArea grandRow="1" outline="0" collapsedLevelsAreSubtotals="1" fieldPosition="0"/>
    </format>
    <format dxfId="14932">
      <pivotArea dataOnly="0" labelOnly="1" grandRow="1" outline="0" fieldPosition="0"/>
    </format>
    <format dxfId="14931">
      <pivotArea field="13" type="button" dataOnly="0" labelOnly="1" outline="0" axis="axisRow" fieldPosition="0"/>
    </format>
    <format dxfId="14930">
      <pivotArea dataOnly="0" labelOnly="1" outline="0" fieldPosition="0">
        <references count="1">
          <reference field="12" count="0"/>
        </references>
      </pivotArea>
    </format>
    <format dxfId="14929">
      <pivotArea dataOnly="0" labelOnly="1" grandCol="1" outline="0" fieldPosition="0"/>
    </format>
    <format dxfId="14928">
      <pivotArea outline="0" fieldPosition="0">
        <references count="1">
          <reference field="4294967294" count="1">
            <x v="0"/>
          </reference>
        </references>
      </pivotArea>
    </format>
    <format dxfId="14927">
      <pivotArea outline="0" collapsedLevelsAreSubtotals="1" fieldPosition="0"/>
    </format>
    <format dxfId="14926">
      <pivotArea field="13" type="button" dataOnly="0" labelOnly="1" outline="0" axis="axisRow" fieldPosition="0"/>
    </format>
    <format dxfId="14925">
      <pivotArea dataOnly="0" labelOnly="1" outline="0" fieldPosition="0">
        <references count="1">
          <reference field="13" count="8">
            <x v="1"/>
            <x v="2"/>
            <x v="3"/>
            <x v="4"/>
            <x v="5"/>
            <x v="8"/>
            <x v="9"/>
            <x v="11"/>
          </reference>
        </references>
      </pivotArea>
    </format>
    <format dxfId="14924">
      <pivotArea dataOnly="0" labelOnly="1" grandRow="1" outline="0" fieldPosition="0"/>
    </format>
    <format dxfId="14923">
      <pivotArea dataOnly="0" labelOnly="1" outline="0" fieldPosition="0">
        <references count="1">
          <reference field="12" count="0"/>
        </references>
      </pivotArea>
    </format>
    <format dxfId="14922">
      <pivotArea dataOnly="0" labelOnly="1" grandCol="1" outline="0" fieldPosition="0"/>
    </format>
    <format dxfId="14921">
      <pivotArea outline="0" collapsedLevelsAreSubtotals="1" fieldPosition="0"/>
    </format>
    <format dxfId="14920">
      <pivotArea field="13" type="button" dataOnly="0" labelOnly="1" outline="0" axis="axisRow" fieldPosition="0"/>
    </format>
    <format dxfId="14919">
      <pivotArea dataOnly="0" labelOnly="1" outline="0" fieldPosition="0">
        <references count="1">
          <reference field="13" count="10">
            <x v="1"/>
            <x v="2"/>
            <x v="3"/>
            <x v="4"/>
            <x v="5"/>
            <x v="6"/>
            <x v="8"/>
            <x v="9"/>
            <x v="11"/>
            <x v="16"/>
          </reference>
        </references>
      </pivotArea>
    </format>
    <format dxfId="14918">
      <pivotArea dataOnly="0" labelOnly="1" grandRow="1" outline="0" fieldPosition="0"/>
    </format>
    <format dxfId="14917">
      <pivotArea dataOnly="0" labelOnly="1" outline="0" fieldPosition="0">
        <references count="1">
          <reference field="12" count="0"/>
        </references>
      </pivotArea>
    </format>
    <format dxfId="14916">
      <pivotArea dataOnly="0" labelOnly="1" grandCol="1" outline="0" fieldPosition="0"/>
    </format>
    <format dxfId="14915">
      <pivotArea outline="0" collapsedLevelsAreSubtotals="1" fieldPosition="0"/>
    </format>
    <format dxfId="14914">
      <pivotArea field="13" type="button" dataOnly="0" labelOnly="1" outline="0" axis="axisRow" fieldPosition="0"/>
    </format>
    <format dxfId="14913">
      <pivotArea dataOnly="0" labelOnly="1" outline="0" fieldPosition="0">
        <references count="1">
          <reference field="13" count="10">
            <x v="1"/>
            <x v="2"/>
            <x v="3"/>
            <x v="4"/>
            <x v="5"/>
            <x v="6"/>
            <x v="8"/>
            <x v="9"/>
            <x v="11"/>
            <x v="16"/>
          </reference>
        </references>
      </pivotArea>
    </format>
    <format dxfId="14912">
      <pivotArea dataOnly="0" labelOnly="1" grandRow="1" outline="0" fieldPosition="0"/>
    </format>
    <format dxfId="14911">
      <pivotArea dataOnly="0" labelOnly="1" outline="0" fieldPosition="0">
        <references count="1">
          <reference field="12" count="0"/>
        </references>
      </pivotArea>
    </format>
    <format dxfId="14910">
      <pivotArea dataOnly="0" labelOnly="1" grandCol="1" outline="0" fieldPosition="0"/>
    </format>
    <format dxfId="14909">
      <pivotArea field="13" type="button" dataOnly="0" labelOnly="1" outline="0" axis="axisRow" fieldPosition="0"/>
    </format>
    <format dxfId="14908">
      <pivotArea dataOnly="0" labelOnly="1" outline="0" fieldPosition="0">
        <references count="1">
          <reference field="12" count="0"/>
        </references>
      </pivotArea>
    </format>
    <format dxfId="14907">
      <pivotArea dataOnly="0" labelOnly="1" grandCol="1" outline="0" fieldPosition="0"/>
    </format>
    <format dxfId="14906">
      <pivotArea grandRow="1" outline="0" collapsedLevelsAreSubtotals="1" fieldPosition="0"/>
    </format>
    <format dxfId="14905">
      <pivotArea dataOnly="0" labelOnly="1" grandRow="1" outline="0" fieldPosition="0"/>
    </format>
    <format dxfId="14904">
      <pivotArea outline="0" collapsedLevelsAreSubtotals="1" fieldPosition="0"/>
    </format>
    <format dxfId="14903">
      <pivotArea field="13" type="button" dataOnly="0" labelOnly="1" outline="0" axis="axisRow" fieldPosition="0"/>
    </format>
    <format dxfId="14902">
      <pivotArea dataOnly="0" labelOnly="1" outline="0" fieldPosition="0">
        <references count="1">
          <reference field="13" count="10">
            <x v="1"/>
            <x v="2"/>
            <x v="3"/>
            <x v="4"/>
            <x v="5"/>
            <x v="6"/>
            <x v="8"/>
            <x v="9"/>
            <x v="11"/>
            <x v="16"/>
          </reference>
        </references>
      </pivotArea>
    </format>
    <format dxfId="14901">
      <pivotArea dataOnly="0" labelOnly="1" grandRow="1" outline="0" fieldPosition="0"/>
    </format>
    <format dxfId="14900">
      <pivotArea dataOnly="0" labelOnly="1" outline="0" fieldPosition="0">
        <references count="1">
          <reference field="12" count="0"/>
        </references>
      </pivotArea>
    </format>
    <format dxfId="14899">
      <pivotArea dataOnly="0" labelOnly="1" grandCol="1" outline="0" fieldPosition="0"/>
    </format>
    <format dxfId="14898">
      <pivotArea outline="0" collapsedLevelsAreSubtotals="1" fieldPosition="0"/>
    </format>
    <format dxfId="14897">
      <pivotArea field="13" type="button" dataOnly="0" labelOnly="1" outline="0" axis="axisRow" fieldPosition="0"/>
    </format>
    <format dxfId="14896">
      <pivotArea dataOnly="0" labelOnly="1" outline="0" fieldPosition="0">
        <references count="1">
          <reference field="13" count="10">
            <x v="1"/>
            <x v="2"/>
            <x v="3"/>
            <x v="4"/>
            <x v="5"/>
            <x v="6"/>
            <x v="8"/>
            <x v="9"/>
            <x v="11"/>
            <x v="16"/>
          </reference>
        </references>
      </pivotArea>
    </format>
    <format dxfId="14895">
      <pivotArea dataOnly="0" labelOnly="1" grandRow="1" outline="0" fieldPosition="0"/>
    </format>
    <format dxfId="14894">
      <pivotArea dataOnly="0" labelOnly="1" outline="0" fieldPosition="0">
        <references count="1">
          <reference field="12" count="0"/>
        </references>
      </pivotArea>
    </format>
    <format dxfId="14893">
      <pivotArea dataOnly="0" labelOnly="1" grandCol="1" outline="0" fieldPosition="0"/>
    </format>
    <format dxfId="14892">
      <pivotArea outline="0" collapsedLevelsAreSubtotals="1" fieldPosition="0"/>
    </format>
    <format dxfId="14891">
      <pivotArea field="13" type="button" dataOnly="0" labelOnly="1" outline="0" axis="axisRow" fieldPosition="0"/>
    </format>
    <format dxfId="14890">
      <pivotArea dataOnly="0" labelOnly="1" outline="0" fieldPosition="0">
        <references count="1">
          <reference field="13" count="11">
            <x v="1"/>
            <x v="2"/>
            <x v="3"/>
            <x v="4"/>
            <x v="5"/>
            <x v="6"/>
            <x v="8"/>
            <x v="9"/>
            <x v="11"/>
            <x v="15"/>
            <x v="16"/>
          </reference>
        </references>
      </pivotArea>
    </format>
    <format dxfId="14889">
      <pivotArea dataOnly="0" labelOnly="1" grandRow="1" outline="0" fieldPosition="0"/>
    </format>
    <format dxfId="14888">
      <pivotArea dataOnly="0" labelOnly="1" outline="0" fieldPosition="0">
        <references count="1">
          <reference field="12" count="0"/>
        </references>
      </pivotArea>
    </format>
    <format dxfId="14887">
      <pivotArea dataOnly="0" labelOnly="1" grandCol="1" outline="0" fieldPosition="0"/>
    </format>
    <format dxfId="14886">
      <pivotArea field="13" type="button" dataOnly="0" labelOnly="1" outline="0" axis="axisRow" fieldPosition="0"/>
    </format>
    <format dxfId="14885">
      <pivotArea dataOnly="0" labelOnly="1" outline="0" fieldPosition="0">
        <references count="1">
          <reference field="12" count="0"/>
        </references>
      </pivotArea>
    </format>
    <format dxfId="14884">
      <pivotArea dataOnly="0" labelOnly="1" grandCol="1" outline="0" fieldPosition="0"/>
    </format>
    <format dxfId="14883">
      <pivotArea dataOnly="0" labelOnly="1" grandRow="1" outline="0" fieldPosition="0"/>
    </format>
    <format dxfId="14882">
      <pivotArea outline="0" collapsedLevelsAreSubtotals="1" fieldPosition="0"/>
    </format>
    <format dxfId="14881">
      <pivotArea field="13" type="button" dataOnly="0" labelOnly="1" outline="0" axis="axisRow" fieldPosition="0"/>
    </format>
    <format dxfId="14880">
      <pivotArea dataOnly="0" labelOnly="1" outline="0" fieldPosition="0">
        <references count="1">
          <reference field="13" count="11">
            <x v="1"/>
            <x v="2"/>
            <x v="3"/>
            <x v="4"/>
            <x v="5"/>
            <x v="6"/>
            <x v="8"/>
            <x v="9"/>
            <x v="11"/>
            <x v="15"/>
            <x v="16"/>
          </reference>
        </references>
      </pivotArea>
    </format>
    <format dxfId="14879">
      <pivotArea dataOnly="0" labelOnly="1" grandRow="1" outline="0" fieldPosition="0"/>
    </format>
    <format dxfId="14878">
      <pivotArea dataOnly="0" labelOnly="1" outline="0" fieldPosition="0">
        <references count="1">
          <reference field="12" count="0"/>
        </references>
      </pivotArea>
    </format>
    <format dxfId="14877">
      <pivotArea dataOnly="0" labelOnly="1" grandCol="1" outline="0" fieldPosition="0"/>
    </format>
    <format dxfId="14876">
      <pivotArea dataOnly="0" labelOnly="1" outline="0" fieldPosition="0">
        <references count="1">
          <reference field="13" count="11">
            <x v="1"/>
            <x v="2"/>
            <x v="3"/>
            <x v="4"/>
            <x v="5"/>
            <x v="6"/>
            <x v="8"/>
            <x v="9"/>
            <x v="11"/>
            <x v="15"/>
            <x v="16"/>
          </reference>
        </references>
      </pivotArea>
    </format>
    <format dxfId="14875">
      <pivotArea outline="0" collapsedLevelsAreSubtotals="1" fieldPosition="0"/>
    </format>
    <format dxfId="14874">
      <pivotArea field="13" type="button" dataOnly="0" labelOnly="1" outline="0" axis="axisRow" fieldPosition="0"/>
    </format>
    <format dxfId="14873">
      <pivotArea dataOnly="0" labelOnly="1" outline="0" fieldPosition="0">
        <references count="1">
          <reference field="13" count="11">
            <x v="1"/>
            <x v="2"/>
            <x v="3"/>
            <x v="4"/>
            <x v="5"/>
            <x v="7"/>
            <x v="8"/>
            <x v="9"/>
            <x v="11"/>
            <x v="15"/>
            <x v="16"/>
          </reference>
        </references>
      </pivotArea>
    </format>
    <format dxfId="14872">
      <pivotArea dataOnly="0" labelOnly="1" grandRow="1" outline="0" fieldPosition="0"/>
    </format>
    <format dxfId="14871">
      <pivotArea dataOnly="0" labelOnly="1" outline="0" fieldPosition="0">
        <references count="1">
          <reference field="12" count="0"/>
        </references>
      </pivotArea>
    </format>
    <format dxfId="14870">
      <pivotArea dataOnly="0" labelOnly="1" grandCol="1" outline="0" fieldPosition="0"/>
    </format>
    <format dxfId="14869">
      <pivotArea outline="0" collapsedLevelsAreSubtotals="1" fieldPosition="0"/>
    </format>
    <format dxfId="14868">
      <pivotArea dataOnly="0" labelOnly="1" outline="0" fieldPosition="0">
        <references count="1">
          <reference field="13" count="15">
            <x v="1"/>
            <x v="2"/>
            <x v="3"/>
            <x v="4"/>
            <x v="5"/>
            <x v="6"/>
            <x v="7"/>
            <x v="8"/>
            <x v="9"/>
            <x v="10"/>
            <x v="11"/>
            <x v="12"/>
            <x v="13"/>
            <x v="15"/>
            <x v="16"/>
          </reference>
        </references>
      </pivotArea>
    </format>
    <format dxfId="14867">
      <pivotArea dataOnly="0" labelOnly="1" grandRow="1" outline="0" fieldPosition="0"/>
    </format>
    <format dxfId="14866">
      <pivotArea outline="0" collapsedLevelsAreSubtotals="1" fieldPosition="0"/>
    </format>
    <format dxfId="14865">
      <pivotArea dataOnly="0" labelOnly="1" outline="0" fieldPosition="0">
        <references count="1">
          <reference field="13" count="14">
            <x v="1"/>
            <x v="2"/>
            <x v="3"/>
            <x v="4"/>
            <x v="5"/>
            <x v="6"/>
            <x v="8"/>
            <x v="9"/>
            <x v="10"/>
            <x v="11"/>
            <x v="12"/>
            <x v="13"/>
            <x v="15"/>
            <x v="16"/>
          </reference>
        </references>
      </pivotArea>
    </format>
    <format dxfId="14864">
      <pivotArea dataOnly="0" labelOnly="1" grandRow="1" outline="0" fieldPosition="0"/>
    </format>
    <format dxfId="14863">
      <pivotArea field="13" type="button" dataOnly="0" labelOnly="1" outline="0" axis="axisRow" fieldPosition="0"/>
    </format>
    <format dxfId="14862">
      <pivotArea dataOnly="0" labelOnly="1" outline="0" fieldPosition="0">
        <references count="1">
          <reference field="12" count="0"/>
        </references>
      </pivotArea>
    </format>
    <format dxfId="14861">
      <pivotArea dataOnly="0" labelOnly="1" grandCol="1" outline="0" fieldPosition="0"/>
    </format>
    <format dxfId="14860">
      <pivotArea field="13" type="button" dataOnly="0" labelOnly="1" outline="0" axis="axisRow" fieldPosition="0"/>
    </format>
    <format dxfId="14859">
      <pivotArea dataOnly="0" labelOnly="1" outline="0" fieldPosition="0">
        <references count="1">
          <reference field="12" count="0"/>
        </references>
      </pivotArea>
    </format>
    <format dxfId="14858">
      <pivotArea dataOnly="0" labelOnly="1" grandCol="1" outline="0" fieldPosition="0"/>
    </format>
    <format dxfId="14857">
      <pivotArea field="13" type="button" dataOnly="0" labelOnly="1" outline="0" axis="axisRow" fieldPosition="0"/>
    </format>
    <format dxfId="14856">
      <pivotArea dataOnly="0" labelOnly="1" outline="0" fieldPosition="0">
        <references count="1">
          <reference field="12" count="0"/>
        </references>
      </pivotArea>
    </format>
    <format dxfId="14855">
      <pivotArea dataOnly="0" labelOnly="1" grandCol="1" outline="0" fieldPosition="0"/>
    </format>
    <format dxfId="14854">
      <pivotArea outline="0" fieldPosition="0">
        <references count="1">
          <reference field="13" count="14" selected="0">
            <x v="1"/>
            <x v="2"/>
            <x v="3"/>
            <x v="4"/>
            <x v="5"/>
            <x v="6"/>
            <x v="8"/>
            <x v="9"/>
            <x v="10"/>
            <x v="11"/>
            <x v="12"/>
            <x v="13"/>
            <x v="15"/>
            <x v="16"/>
          </reference>
        </references>
      </pivotArea>
    </format>
    <format dxfId="14853">
      <pivotArea dataOnly="0" labelOnly="1" outline="0" fieldPosition="0">
        <references count="1">
          <reference field="13" count="14">
            <x v="1"/>
            <x v="2"/>
            <x v="3"/>
            <x v="4"/>
            <x v="5"/>
            <x v="6"/>
            <x v="8"/>
            <x v="9"/>
            <x v="10"/>
            <x v="11"/>
            <x v="12"/>
            <x v="13"/>
            <x v="15"/>
            <x v="16"/>
          </reference>
        </references>
      </pivotArea>
    </format>
    <format dxfId="14852">
      <pivotArea dataOnly="0" labelOnly="1" outline="0" fieldPosition="0">
        <references count="1">
          <reference field="13" count="10">
            <x v="0"/>
            <x v="1"/>
            <x v="3"/>
            <x v="4"/>
            <x v="5"/>
            <x v="7"/>
            <x v="8"/>
            <x v="9"/>
            <x v="11"/>
            <x v="15"/>
          </reference>
        </references>
      </pivotArea>
    </format>
    <format dxfId="14851">
      <pivotArea dataOnly="0" labelOnly="1" outline="0" fieldPosition="0">
        <references count="1">
          <reference field="13" count="10">
            <x v="0"/>
            <x v="1"/>
            <x v="3"/>
            <x v="4"/>
            <x v="5"/>
            <x v="7"/>
            <x v="8"/>
            <x v="9"/>
            <x v="11"/>
            <x v="15"/>
          </reference>
        </references>
      </pivotArea>
    </format>
    <format dxfId="14850">
      <pivotArea dataOnly="0" labelOnly="1" outline="0" fieldPosition="0">
        <references count="1">
          <reference field="13" count="10">
            <x v="0"/>
            <x v="1"/>
            <x v="3"/>
            <x v="4"/>
            <x v="5"/>
            <x v="7"/>
            <x v="8"/>
            <x v="9"/>
            <x v="11"/>
            <x v="15"/>
          </reference>
        </references>
      </pivotArea>
    </format>
    <format dxfId="14849">
      <pivotArea type="all" dataOnly="0" outline="0" fieldPosition="0"/>
    </format>
    <format dxfId="14848">
      <pivotArea type="origin" dataOnly="0" labelOnly="1" outline="0" fieldPosition="0"/>
    </format>
    <format dxfId="14847">
      <pivotArea field="12" type="button" dataOnly="0" labelOnly="1" outline="0" axis="axisCol" fieldPosition="0"/>
    </format>
    <format dxfId="14846">
      <pivotArea type="topRight" dataOnly="0" labelOnly="1" outline="0" fieldPosition="0"/>
    </format>
    <format dxfId="14845">
      <pivotArea type="all" dataOnly="0" outline="0" fieldPosition="0"/>
    </format>
    <format dxfId="14844">
      <pivotArea type="origin" dataOnly="0" labelOnly="1" outline="0" fieldPosition="0"/>
    </format>
    <format dxfId="14843">
      <pivotArea field="12" type="button" dataOnly="0" labelOnly="1" outline="0" axis="axisCol" fieldPosition="0"/>
    </format>
    <format dxfId="14842">
      <pivotArea type="topRight" dataOnly="0" labelOnly="1" outline="0" fieldPosition="0"/>
    </format>
    <format dxfId="14841">
      <pivotArea outline="0" collapsedLevelsAreSubtotals="1" fieldPosition="0"/>
    </format>
    <format dxfId="14840">
      <pivotArea dataOnly="0" labelOnly="1" outline="0" fieldPosition="0">
        <references count="1">
          <reference field="13" count="10">
            <x v="0"/>
            <x v="1"/>
            <x v="3"/>
            <x v="4"/>
            <x v="5"/>
            <x v="7"/>
            <x v="8"/>
            <x v="9"/>
            <x v="11"/>
            <x v="15"/>
          </reference>
        </references>
      </pivotArea>
    </format>
    <format dxfId="14839">
      <pivotArea field="13" type="button" dataOnly="0" labelOnly="1" outline="0" axis="axisRow" fieldPosition="0"/>
    </format>
    <format dxfId="14838">
      <pivotArea dataOnly="0" labelOnly="1" outline="0" fieldPosition="0">
        <references count="1">
          <reference field="12" count="0"/>
        </references>
      </pivotArea>
    </format>
    <format dxfId="14837">
      <pivotArea dataOnly="0" labelOnly="1" grandCol="1" outline="0" fieldPosition="0"/>
    </format>
    <format dxfId="14836">
      <pivotArea grandRow="1" outline="0" collapsedLevelsAreSubtotals="1" fieldPosition="0"/>
    </format>
    <format dxfId="14835">
      <pivotArea dataOnly="0" labelOnly="1" grandRow="1" outline="0" fieldPosition="0"/>
    </format>
    <format dxfId="14834">
      <pivotArea outline="0" fieldPosition="0">
        <references count="1">
          <reference field="13" count="10" selected="0">
            <x v="0"/>
            <x v="1"/>
            <x v="3"/>
            <x v="4"/>
            <x v="5"/>
            <x v="7"/>
            <x v="8"/>
            <x v="9"/>
            <x v="11"/>
            <x v="15"/>
          </reference>
        </references>
      </pivotArea>
    </format>
    <format dxfId="14833">
      <pivotArea outline="0" fieldPosition="0">
        <references count="1">
          <reference field="13" count="10" selected="0">
            <x v="0"/>
            <x v="1"/>
            <x v="3"/>
            <x v="4"/>
            <x v="5"/>
            <x v="7"/>
            <x v="8"/>
            <x v="9"/>
            <x v="11"/>
            <x v="15"/>
          </reference>
        </references>
      </pivotArea>
    </format>
    <format dxfId="14832">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15338">
      <pivotArea outline="0" collapsedLevelsAreSubtotals="1" fieldPosition="0"/>
    </format>
    <format dxfId="15337">
      <pivotArea dataOnly="0" labelOnly="1" grandCol="1" outline="0" fieldPosition="0"/>
    </format>
    <format dxfId="15336">
      <pivotArea outline="0" collapsedLevelsAreSubtotals="1" fieldPosition="0"/>
    </format>
    <format dxfId="15335">
      <pivotArea dataOnly="0" labelOnly="1" grandCol="1" outline="0" fieldPosition="0"/>
    </format>
    <format dxfId="15334">
      <pivotArea dataOnly="0" labelOnly="1" grandRow="1" outline="0" fieldPosition="0"/>
    </format>
    <format dxfId="15333">
      <pivotArea dataOnly="0" labelOnly="1" grandCol="1" outline="0" fieldPosition="0"/>
    </format>
    <format dxfId="15332">
      <pivotArea dataOnly="0" labelOnly="1" grandCol="1" outline="0" fieldPosition="0"/>
    </format>
    <format dxfId="15331">
      <pivotArea dataOnly="0" labelOnly="1" outline="0" fieldPosition="0">
        <references count="1">
          <reference field="12" count="0"/>
        </references>
      </pivotArea>
    </format>
    <format dxfId="15330">
      <pivotArea dataOnly="0" labelOnly="1" grandCol="1" outline="0" fieldPosition="0"/>
    </format>
    <format dxfId="15329">
      <pivotArea dataOnly="0" labelOnly="1" outline="0" fieldPosition="0">
        <references count="1">
          <reference field="12" count="0"/>
        </references>
      </pivotArea>
    </format>
    <format dxfId="15328">
      <pivotArea dataOnly="0" labelOnly="1" grandCol="1" outline="0" fieldPosition="0"/>
    </format>
    <format dxfId="15327">
      <pivotArea grandRow="1" outline="0" collapsedLevelsAreSubtotals="1" fieldPosition="0"/>
    </format>
    <format dxfId="15326">
      <pivotArea dataOnly="0" labelOnly="1" grandRow="1" outline="0" fieldPosition="0"/>
    </format>
    <format dxfId="15325">
      <pivotArea dataOnly="0" labelOnly="1" grandRow="1" outline="0" fieldPosition="0"/>
    </format>
    <format dxfId="15324">
      <pivotArea grandRow="1" outline="0" collapsedLevelsAreSubtotals="1" fieldPosition="0"/>
    </format>
    <format dxfId="15323">
      <pivotArea dataOnly="0" labelOnly="1" grandRow="1" outline="0" fieldPosition="0"/>
    </format>
    <format dxfId="15322">
      <pivotArea grandRow="1" outline="0" collapsedLevelsAreSubtotals="1" fieldPosition="0"/>
    </format>
    <format dxfId="15321">
      <pivotArea dataOnly="0" labelOnly="1" grandRow="1" outline="0" fieldPosition="0"/>
    </format>
    <format dxfId="15320">
      <pivotArea grandRow="1" outline="0" collapsedLevelsAreSubtotals="1" fieldPosition="0"/>
    </format>
    <format dxfId="15319">
      <pivotArea grandRow="1" outline="0" collapsedLevelsAreSubtotals="1" fieldPosition="0"/>
    </format>
    <format dxfId="15318">
      <pivotArea dataOnly="0" labelOnly="1" grandRow="1" outline="0" fieldPosition="0"/>
    </format>
    <format dxfId="15317">
      <pivotArea dataOnly="0" labelOnly="1" grandRow="1" outline="0" fieldPosition="0"/>
    </format>
    <format dxfId="15316">
      <pivotArea dataOnly="0" labelOnly="1" grandRow="1" outline="0" fieldPosition="0"/>
    </format>
    <format dxfId="15315">
      <pivotArea dataOnly="0" labelOnly="1" grandRow="1" outline="0" fieldPosition="0"/>
    </format>
    <format dxfId="15314">
      <pivotArea grandRow="1" outline="0" collapsedLevelsAreSubtotals="1" fieldPosition="0"/>
    </format>
    <format dxfId="15313">
      <pivotArea dataOnly="0" labelOnly="1" grandRow="1" outline="0" fieldPosition="0"/>
    </format>
    <format dxfId="15312">
      <pivotArea dataOnly="0" labelOnly="1" outline="0" fieldPosition="0">
        <references count="1">
          <reference field="12" count="0"/>
        </references>
      </pivotArea>
    </format>
    <format dxfId="15311">
      <pivotArea dataOnly="0" labelOnly="1" grandCol="1" outline="0" fieldPosition="0"/>
    </format>
    <format dxfId="15310">
      <pivotArea grandRow="1" outline="0" collapsedLevelsAreSubtotals="1" fieldPosition="0"/>
    </format>
    <format dxfId="15309">
      <pivotArea dataOnly="0" labelOnly="1" grandRow="1" outline="0" fieldPosition="0"/>
    </format>
    <format dxfId="15308">
      <pivotArea grandRow="1" outline="0" collapsedLevelsAreSubtotals="1" fieldPosition="0"/>
    </format>
    <format dxfId="15307">
      <pivotArea dataOnly="0" labelOnly="1" grandRow="1" outline="0" fieldPosition="0"/>
    </format>
    <format dxfId="15306">
      <pivotArea dataOnly="0" labelOnly="1" outline="0" fieldPosition="0">
        <references count="1">
          <reference field="12" count="0"/>
        </references>
      </pivotArea>
    </format>
    <format dxfId="15305">
      <pivotArea dataOnly="0" labelOnly="1" grandCol="1" outline="0" fieldPosition="0"/>
    </format>
    <format dxfId="15304">
      <pivotArea dataOnly="0" labelOnly="1" grandCol="1" outline="0" fieldPosition="0"/>
    </format>
    <format dxfId="15303">
      <pivotArea grandRow="1" grandCol="1" outline="0" collapsedLevelsAreSubtotals="1" fieldPosition="0"/>
    </format>
    <format dxfId="15302">
      <pivotArea dataOnly="0" labelOnly="1" outline="0" fieldPosition="0">
        <references count="1">
          <reference field="12" count="0"/>
        </references>
      </pivotArea>
    </format>
    <format dxfId="15301">
      <pivotArea dataOnly="0" labelOnly="1" grandCol="1" outline="0" fieldPosition="0"/>
    </format>
    <format dxfId="15300">
      <pivotArea dataOnly="0" labelOnly="1" outline="0" fieldPosition="0">
        <references count="1">
          <reference field="12" count="0"/>
        </references>
      </pivotArea>
    </format>
    <format dxfId="15299">
      <pivotArea dataOnly="0" labelOnly="1" grandCol="1" outline="0" fieldPosition="0"/>
    </format>
    <format dxfId="15298">
      <pivotArea grandRow="1" outline="0" collapsedLevelsAreSubtotals="1" fieldPosition="0"/>
    </format>
    <format dxfId="15297">
      <pivotArea grandRow="1" outline="0" collapsedLevelsAreSubtotals="1" fieldPosition="0"/>
    </format>
    <format dxfId="15296">
      <pivotArea type="origin" dataOnly="0" labelOnly="1" outline="0" fieldPosition="0"/>
    </format>
    <format dxfId="15295">
      <pivotArea type="origin" dataOnly="0" labelOnly="1" outline="0" fieldPosition="0"/>
    </format>
    <format dxfId="15294">
      <pivotArea type="origin" dataOnly="0" labelOnly="1" outline="0" fieldPosition="0"/>
    </format>
    <format dxfId="15293">
      <pivotArea dataOnly="0" labelOnly="1" outline="0" fieldPosition="0">
        <references count="1">
          <reference field="12" count="0"/>
        </references>
      </pivotArea>
    </format>
    <format dxfId="15292">
      <pivotArea type="topRight" dataOnly="0" labelOnly="1" outline="0" fieldPosition="0"/>
    </format>
    <format dxfId="15291">
      <pivotArea outline="0" collapsedLevelsAreSubtotals="1" fieldPosition="0"/>
    </format>
    <format dxfId="15290">
      <pivotArea dataOnly="0" labelOnly="1" grandRow="1" outline="0" fieldPosition="0"/>
    </format>
    <format dxfId="15289">
      <pivotArea dataOnly="0" labelOnly="1" outline="0" fieldPosition="0">
        <references count="1">
          <reference field="12" count="0"/>
        </references>
      </pivotArea>
    </format>
    <format dxfId="15288">
      <pivotArea dataOnly="0" labelOnly="1" grandCol="1" outline="0" fieldPosition="0"/>
    </format>
    <format dxfId="15287">
      <pivotArea dataOnly="0" labelOnly="1" outline="0" fieldPosition="0">
        <references count="1">
          <reference field="12" count="0"/>
        </references>
      </pivotArea>
    </format>
    <format dxfId="15286">
      <pivotArea dataOnly="0" labelOnly="1" grandCol="1" outline="0" fieldPosition="0"/>
    </format>
    <format dxfId="15285">
      <pivotArea grandRow="1" outline="0" collapsedLevelsAreSubtotals="1" fieldPosition="0"/>
    </format>
    <format dxfId="15284">
      <pivotArea dataOnly="0" labelOnly="1" grandRow="1" outline="0" fieldPosition="0"/>
    </format>
    <format dxfId="15283">
      <pivotArea outline="0" collapsedLevelsAreSubtotals="1" fieldPosition="0"/>
    </format>
    <format dxfId="15282">
      <pivotArea dataOnly="0" labelOnly="1" grandRow="1" outline="0" fieldPosition="0"/>
    </format>
    <format dxfId="15281">
      <pivotArea dataOnly="0" labelOnly="1" outline="0" fieldPosition="0">
        <references count="1">
          <reference field="12" count="0"/>
        </references>
      </pivotArea>
    </format>
    <format dxfId="15280">
      <pivotArea dataOnly="0" labelOnly="1" grandCol="1" outline="0" fieldPosition="0"/>
    </format>
    <format dxfId="15279">
      <pivotArea grandRow="1" outline="0" collapsedLevelsAreSubtotals="1" fieldPosition="0"/>
    </format>
    <format dxfId="15278">
      <pivotArea dataOnly="0" labelOnly="1" grandRow="1" outline="0" fieldPosition="0"/>
    </format>
    <format dxfId="15277">
      <pivotArea grandRow="1" outline="0" collapsedLevelsAreSubtotals="1" fieldPosition="0"/>
    </format>
    <format dxfId="15276">
      <pivotArea dataOnly="0" labelOnly="1" grandRow="1" outline="0" fieldPosition="0"/>
    </format>
    <format dxfId="15275">
      <pivotArea dataOnly="0" labelOnly="1" outline="0" fieldPosition="0">
        <references count="1">
          <reference field="12" count="0"/>
        </references>
      </pivotArea>
    </format>
    <format dxfId="15274">
      <pivotArea dataOnly="0" labelOnly="1" grandCol="1" outline="0" fieldPosition="0"/>
    </format>
    <format dxfId="15273">
      <pivotArea grandRow="1" outline="0" collapsedLevelsAreSubtotals="1" fieldPosition="0"/>
    </format>
    <format dxfId="15272">
      <pivotArea dataOnly="0" labelOnly="1" grandRow="1" outline="0" fieldPosition="0"/>
    </format>
    <format dxfId="15271">
      <pivotArea dataOnly="0" labelOnly="1" outline="0" fieldPosition="0">
        <references count="1">
          <reference field="12" count="0"/>
        </references>
      </pivotArea>
    </format>
    <format dxfId="15270">
      <pivotArea dataOnly="0" labelOnly="1" grandCol="1" outline="0" fieldPosition="0"/>
    </format>
    <format dxfId="15269">
      <pivotArea grandRow="1" outline="0" collapsedLevelsAreSubtotals="1" fieldPosition="0"/>
    </format>
    <format dxfId="15268">
      <pivotArea dataOnly="0" labelOnly="1" grandRow="1" outline="0" fieldPosition="0"/>
    </format>
    <format dxfId="15267">
      <pivotArea outline="0" collapsedLevelsAreSubtotals="1" fieldPosition="0"/>
    </format>
    <format dxfId="15266">
      <pivotArea dataOnly="0" labelOnly="1" grandRow="1" outline="0" fieldPosition="0"/>
    </format>
    <format dxfId="15265">
      <pivotArea dataOnly="0" labelOnly="1" outline="0" fieldPosition="0">
        <references count="1">
          <reference field="12" count="0"/>
        </references>
      </pivotArea>
    </format>
    <format dxfId="15264">
      <pivotArea dataOnly="0" labelOnly="1" grandCol="1" outline="0" fieldPosition="0"/>
    </format>
    <format dxfId="15263">
      <pivotArea field="10" type="button" dataOnly="0" labelOnly="1" outline="0" axis="axisPage" fieldPosition="0"/>
    </format>
    <format dxfId="15262">
      <pivotArea type="origin" dataOnly="0" labelOnly="1" outline="0" fieldPosition="0"/>
    </format>
    <format dxfId="15261">
      <pivotArea dataOnly="0" labelOnly="1" grandRow="1" outline="0" fieldPosition="0"/>
    </format>
    <format dxfId="15260">
      <pivotArea field="10" type="button" dataOnly="0" labelOnly="1" outline="0" axis="axisPage" fieldPosition="0"/>
    </format>
    <format dxfId="15259">
      <pivotArea type="origin" dataOnly="0" labelOnly="1" outline="0" fieldPosition="0"/>
    </format>
    <format dxfId="15258">
      <pivotArea dataOnly="0" labelOnly="1" grandRow="1" outline="0" fieldPosition="0"/>
    </format>
    <format dxfId="15257">
      <pivotArea field="10" type="button" dataOnly="0" labelOnly="1" outline="0" axis="axisPage" fieldPosition="0"/>
    </format>
    <format dxfId="15256">
      <pivotArea type="origin" dataOnly="0" labelOnly="1" outline="0" fieldPosition="0"/>
    </format>
    <format dxfId="15255">
      <pivotArea dataOnly="0" labelOnly="1" grandRow="1" outline="0" fieldPosition="0"/>
    </format>
    <format dxfId="15254">
      <pivotArea field="10" type="button" dataOnly="0" labelOnly="1" outline="0" axis="axisPage" fieldPosition="0"/>
    </format>
    <format dxfId="15253">
      <pivotArea type="origin" dataOnly="0" labelOnly="1" outline="0" fieldPosition="0"/>
    </format>
    <format dxfId="15252">
      <pivotArea dataOnly="0" labelOnly="1" grandRow="1" outline="0" fieldPosition="0"/>
    </format>
    <format dxfId="15251">
      <pivotArea grandRow="1" outline="0" collapsedLevelsAreSubtotals="1" fieldPosition="0"/>
    </format>
    <format dxfId="15250">
      <pivotArea dataOnly="0" labelOnly="1" grandRow="1" outline="0" fieldPosition="0"/>
    </format>
    <format dxfId="15249">
      <pivotArea grandRow="1" outline="0" collapsedLevelsAreSubtotals="1" fieldPosition="0"/>
    </format>
    <format dxfId="15248">
      <pivotArea dataOnly="0" labelOnly="1" grandRow="1" outline="0" fieldPosition="0"/>
    </format>
    <format dxfId="15247">
      <pivotArea outline="0" collapsedLevelsAreSubtotals="1" fieldPosition="0"/>
    </format>
    <format dxfId="15246">
      <pivotArea dataOnly="0" labelOnly="1" grandRow="1" outline="0" fieldPosition="0"/>
    </format>
    <format dxfId="15245">
      <pivotArea outline="0" collapsedLevelsAreSubtotals="1" fieldPosition="0"/>
    </format>
    <format dxfId="15244">
      <pivotArea dataOnly="0" labelOnly="1" grandRow="1" outline="0" fieldPosition="0"/>
    </format>
    <format dxfId="15243">
      <pivotArea dataOnly="0" labelOnly="1" outline="0" fieldPosition="0">
        <references count="1">
          <reference field="12" count="0"/>
        </references>
      </pivotArea>
    </format>
    <format dxfId="15242">
      <pivotArea dataOnly="0" labelOnly="1" grandCol="1" outline="0" fieldPosition="0"/>
    </format>
    <format dxfId="15241">
      <pivotArea dataOnly="0" labelOnly="1" outline="0" fieldPosition="0">
        <references count="1">
          <reference field="12" count="0"/>
        </references>
      </pivotArea>
    </format>
    <format dxfId="15240">
      <pivotArea dataOnly="0" labelOnly="1" grandCol="1" outline="0" fieldPosition="0"/>
    </format>
    <format dxfId="15239">
      <pivotArea outline="0" fieldPosition="0">
        <references count="1">
          <reference field="12" count="0" selected="0"/>
        </references>
      </pivotArea>
    </format>
    <format dxfId="15238">
      <pivotArea type="origin" dataOnly="0" labelOnly="1" outline="0" fieldPosition="0"/>
    </format>
    <format dxfId="15237">
      <pivotArea field="12" type="button" dataOnly="0" labelOnly="1" outline="0" axis="axisCol" fieldPosition="0"/>
    </format>
    <format dxfId="15236">
      <pivotArea type="topRight" dataOnly="0" labelOnly="1" outline="0" offset="A1" fieldPosition="0"/>
    </format>
    <format dxfId="15235">
      <pivotArea dataOnly="0" labelOnly="1" grandRow="1" outline="0" fieldPosition="0"/>
    </format>
    <format dxfId="15234">
      <pivotArea dataOnly="0" labelOnly="1" outline="0" fieldPosition="0">
        <references count="1">
          <reference field="12" count="0"/>
        </references>
      </pivotArea>
    </format>
    <format dxfId="15233">
      <pivotArea grandRow="1" outline="0" collapsedLevelsAreSubtotals="1" fieldPosition="0"/>
    </format>
    <format dxfId="15232">
      <pivotArea dataOnly="0" labelOnly="1" grandRow="1" outline="0" fieldPosition="0"/>
    </format>
    <format dxfId="15231">
      <pivotArea outline="0" collapsedLevelsAreSubtotals="1" fieldPosition="0"/>
    </format>
    <format dxfId="15230">
      <pivotArea dataOnly="0" labelOnly="1" grandRow="1" outline="0" fieldPosition="0"/>
    </format>
    <format dxfId="15229">
      <pivotArea dataOnly="0" labelOnly="1" outline="0" fieldPosition="0">
        <references count="1">
          <reference field="12" count="0"/>
        </references>
      </pivotArea>
    </format>
    <format dxfId="15228">
      <pivotArea dataOnly="0" labelOnly="1" grandCol="1" outline="0" fieldPosition="0"/>
    </format>
    <format dxfId="15227">
      <pivotArea outline="0" collapsedLevelsAreSubtotals="1" fieldPosition="0"/>
    </format>
    <format dxfId="15226">
      <pivotArea dataOnly="0" labelOnly="1" grandRow="1" outline="0" fieldPosition="0"/>
    </format>
    <format dxfId="15225">
      <pivotArea dataOnly="0" labelOnly="1" outline="0" fieldPosition="0">
        <references count="1">
          <reference field="12" count="0"/>
        </references>
      </pivotArea>
    </format>
    <format dxfId="15224">
      <pivotArea dataOnly="0" labelOnly="1" grandCol="1" outline="0" fieldPosition="0"/>
    </format>
    <format dxfId="15223">
      <pivotArea outline="0" collapsedLevelsAreSubtotals="1" fieldPosition="0"/>
    </format>
    <format dxfId="15222">
      <pivotArea dataOnly="0" labelOnly="1" grandRow="1" outline="0" fieldPosition="0"/>
    </format>
    <format dxfId="15221">
      <pivotArea dataOnly="0" labelOnly="1" outline="0" fieldPosition="0">
        <references count="1">
          <reference field="12" count="0"/>
        </references>
      </pivotArea>
    </format>
    <format dxfId="15220">
      <pivotArea dataOnly="0" labelOnly="1" grandCol="1" outline="0" fieldPosition="0"/>
    </format>
    <format dxfId="15219">
      <pivotArea dataOnly="0" labelOnly="1" outline="0" fieldPosition="0">
        <references count="1">
          <reference field="12" count="0"/>
        </references>
      </pivotArea>
    </format>
    <format dxfId="15218">
      <pivotArea dataOnly="0" labelOnly="1" grandCol="1" outline="0" fieldPosition="0"/>
    </format>
    <format dxfId="15217">
      <pivotArea grandRow="1" outline="0" collapsedLevelsAreSubtotals="1" fieldPosition="0"/>
    </format>
    <format dxfId="15216">
      <pivotArea dataOnly="0" labelOnly="1" grandRow="1" outline="0" fieldPosition="0"/>
    </format>
    <format dxfId="15215">
      <pivotArea outline="0" collapsedLevelsAreSubtotals="1" fieldPosition="0"/>
    </format>
    <format dxfId="15214">
      <pivotArea dataOnly="0" labelOnly="1" grandRow="1" outline="0" fieldPosition="0"/>
    </format>
    <format dxfId="15213">
      <pivotArea dataOnly="0" labelOnly="1" outline="0" fieldPosition="0">
        <references count="1">
          <reference field="12" count="0"/>
        </references>
      </pivotArea>
    </format>
    <format dxfId="15212">
      <pivotArea dataOnly="0" labelOnly="1" grandCol="1" outline="0" fieldPosition="0"/>
    </format>
    <format dxfId="15211">
      <pivotArea outline="0" collapsedLevelsAreSubtotals="1" fieldPosition="0"/>
    </format>
    <format dxfId="15210">
      <pivotArea field="13" type="button" dataOnly="0" labelOnly="1" outline="0" axis="axisRow" fieldPosition="0"/>
    </format>
    <format dxfId="15209">
      <pivotArea dataOnly="0" labelOnly="1" outline="0" fieldPosition="0">
        <references count="1">
          <reference field="13" count="0"/>
        </references>
      </pivotArea>
    </format>
    <format dxfId="15208">
      <pivotArea dataOnly="0" labelOnly="1" grandRow="1" outline="0" fieldPosition="0"/>
    </format>
    <format dxfId="15207">
      <pivotArea dataOnly="0" labelOnly="1" outline="0" fieldPosition="0">
        <references count="1">
          <reference field="12" count="0"/>
        </references>
      </pivotArea>
    </format>
    <format dxfId="15206">
      <pivotArea dataOnly="0" labelOnly="1" grandCol="1" outline="0" fieldPosition="0"/>
    </format>
    <format dxfId="15205">
      <pivotArea outline="0" collapsedLevelsAreSubtotals="1" fieldPosition="0"/>
    </format>
    <format dxfId="15204">
      <pivotArea field="13" type="button" dataOnly="0" labelOnly="1" outline="0" axis="axisRow" fieldPosition="0"/>
    </format>
    <format dxfId="15203">
      <pivotArea dataOnly="0" labelOnly="1" outline="0" fieldPosition="0">
        <references count="1">
          <reference field="13" count="0"/>
        </references>
      </pivotArea>
    </format>
    <format dxfId="15202">
      <pivotArea dataOnly="0" labelOnly="1" grandRow="1" outline="0" fieldPosition="0"/>
    </format>
    <format dxfId="15201">
      <pivotArea dataOnly="0" labelOnly="1" outline="0" fieldPosition="0">
        <references count="1">
          <reference field="12" count="0"/>
        </references>
      </pivotArea>
    </format>
    <format dxfId="15200">
      <pivotArea dataOnly="0" labelOnly="1" grandCol="1" outline="0" fieldPosition="0"/>
    </format>
    <format dxfId="15199">
      <pivotArea outline="0" collapsedLevelsAreSubtotals="1" fieldPosition="0"/>
    </format>
    <format dxfId="15198">
      <pivotArea field="13" type="button" dataOnly="0" labelOnly="1" outline="0" axis="axisRow" fieldPosition="0"/>
    </format>
    <format dxfId="15197">
      <pivotArea dataOnly="0" labelOnly="1" outline="0" fieldPosition="0">
        <references count="1">
          <reference field="13" count="0"/>
        </references>
      </pivotArea>
    </format>
    <format dxfId="15196">
      <pivotArea dataOnly="0" labelOnly="1" grandRow="1" outline="0" fieldPosition="0"/>
    </format>
    <format dxfId="15195">
      <pivotArea dataOnly="0" labelOnly="1" outline="0" fieldPosition="0">
        <references count="1">
          <reference field="12" count="0"/>
        </references>
      </pivotArea>
    </format>
    <format dxfId="15194">
      <pivotArea dataOnly="0" labelOnly="1" grandCol="1" outline="0" fieldPosition="0"/>
    </format>
    <format dxfId="15193">
      <pivotArea outline="0" collapsedLevelsAreSubtotals="1" fieldPosition="0"/>
    </format>
    <format dxfId="15192">
      <pivotArea field="13" type="button" dataOnly="0" labelOnly="1" outline="0" axis="axisRow" fieldPosition="0"/>
    </format>
    <format dxfId="15191">
      <pivotArea dataOnly="0" labelOnly="1" outline="0" fieldPosition="0">
        <references count="1">
          <reference field="13" count="0"/>
        </references>
      </pivotArea>
    </format>
    <format dxfId="15190">
      <pivotArea dataOnly="0" labelOnly="1" grandRow="1" outline="0" fieldPosition="0"/>
    </format>
    <format dxfId="15189">
      <pivotArea dataOnly="0" labelOnly="1" outline="0" fieldPosition="0">
        <references count="1">
          <reference field="12" count="0"/>
        </references>
      </pivotArea>
    </format>
    <format dxfId="15188">
      <pivotArea dataOnly="0" labelOnly="1" grandCol="1" outline="0" fieldPosition="0"/>
    </format>
    <format dxfId="15187">
      <pivotArea grandRow="1" outline="0" collapsedLevelsAreSubtotals="1" fieldPosition="0"/>
    </format>
    <format dxfId="15186">
      <pivotArea dataOnly="0" labelOnly="1" grandRow="1" outline="0" fieldPosition="0"/>
    </format>
    <format dxfId="15185">
      <pivotArea grandRow="1" outline="0" collapsedLevelsAreSubtotals="1" fieldPosition="0"/>
    </format>
    <format dxfId="15184">
      <pivotArea dataOnly="0" labelOnly="1" grandRow="1" outline="0" fieldPosition="0"/>
    </format>
    <format dxfId="15183">
      <pivotArea outline="0" collapsedLevelsAreSubtotals="1" fieldPosition="0"/>
    </format>
    <format dxfId="15182">
      <pivotArea field="13" type="button" dataOnly="0" labelOnly="1" outline="0" axis="axisRow" fieldPosition="0"/>
    </format>
    <format dxfId="15181">
      <pivotArea dataOnly="0" labelOnly="1" outline="0" fieldPosition="0">
        <references count="1">
          <reference field="13" count="19">
            <x v="0"/>
            <x v="1"/>
            <x v="2"/>
            <x v="3"/>
            <x v="4"/>
            <x v="5"/>
            <x v="6"/>
            <x v="7"/>
            <x v="8"/>
            <x v="9"/>
            <x v="10"/>
            <x v="11"/>
            <x v="12"/>
            <x v="13"/>
            <x v="15"/>
            <x v="16"/>
            <x v="17"/>
            <x v="18"/>
            <x v="19"/>
          </reference>
        </references>
      </pivotArea>
    </format>
    <format dxfId="15180">
      <pivotArea dataOnly="0" labelOnly="1" grandRow="1" outline="0" fieldPosition="0"/>
    </format>
    <format dxfId="15179">
      <pivotArea dataOnly="0" labelOnly="1" outline="0" fieldPosition="0">
        <references count="1">
          <reference field="12" count="0"/>
        </references>
      </pivotArea>
    </format>
    <format dxfId="15178">
      <pivotArea dataOnly="0" labelOnly="1" grandCol="1" outline="0" fieldPosition="0"/>
    </format>
    <format dxfId="15177">
      <pivotArea outline="0" collapsedLevelsAreSubtotals="1" fieldPosition="0"/>
    </format>
    <format dxfId="15176">
      <pivotArea field="13" type="button" dataOnly="0" labelOnly="1" outline="0" axis="axisRow" fieldPosition="0"/>
    </format>
    <format dxfId="15175">
      <pivotArea dataOnly="0" labelOnly="1" outline="0" fieldPosition="0">
        <references count="1">
          <reference field="13" count="19">
            <x v="0"/>
            <x v="1"/>
            <x v="2"/>
            <x v="3"/>
            <x v="4"/>
            <x v="5"/>
            <x v="6"/>
            <x v="7"/>
            <x v="8"/>
            <x v="9"/>
            <x v="10"/>
            <x v="11"/>
            <x v="12"/>
            <x v="13"/>
            <x v="15"/>
            <x v="16"/>
            <x v="17"/>
            <x v="18"/>
            <x v="19"/>
          </reference>
        </references>
      </pivotArea>
    </format>
    <format dxfId="15174">
      <pivotArea dataOnly="0" labelOnly="1" grandRow="1" outline="0" fieldPosition="0"/>
    </format>
    <format dxfId="15173">
      <pivotArea dataOnly="0" labelOnly="1" outline="0" fieldPosition="0">
        <references count="1">
          <reference field="12" count="0"/>
        </references>
      </pivotArea>
    </format>
    <format dxfId="15172">
      <pivotArea dataOnly="0" labelOnly="1" grandCol="1" outline="0" fieldPosition="0"/>
    </format>
    <format dxfId="15171">
      <pivotArea outline="0" collapsedLevelsAreSubtotals="1" fieldPosition="0"/>
    </format>
    <format dxfId="15170">
      <pivotArea field="13" type="button" dataOnly="0" labelOnly="1" outline="0" axis="axisRow" fieldPosition="0"/>
    </format>
    <format dxfId="15169">
      <pivotArea dataOnly="0" labelOnly="1" outline="0" fieldPosition="0">
        <references count="1">
          <reference field="13" count="19">
            <x v="0"/>
            <x v="1"/>
            <x v="2"/>
            <x v="3"/>
            <x v="4"/>
            <x v="5"/>
            <x v="6"/>
            <x v="7"/>
            <x v="8"/>
            <x v="9"/>
            <x v="10"/>
            <x v="11"/>
            <x v="12"/>
            <x v="13"/>
            <x v="15"/>
            <x v="16"/>
            <x v="17"/>
            <x v="18"/>
            <x v="19"/>
          </reference>
        </references>
      </pivotArea>
    </format>
    <format dxfId="15168">
      <pivotArea dataOnly="0" labelOnly="1" grandRow="1" outline="0" fieldPosition="0"/>
    </format>
    <format dxfId="15167">
      <pivotArea dataOnly="0" labelOnly="1" outline="0" fieldPosition="0">
        <references count="1">
          <reference field="12" count="0"/>
        </references>
      </pivotArea>
    </format>
    <format dxfId="15166">
      <pivotArea dataOnly="0" labelOnly="1" grandCol="1" outline="0" fieldPosition="0"/>
    </format>
    <format dxfId="15165">
      <pivotArea grandRow="1" outline="0" collapsedLevelsAreSubtotals="1" fieldPosition="0"/>
    </format>
    <format dxfId="15164">
      <pivotArea dataOnly="0" labelOnly="1" grandRow="1" outline="0" fieldPosition="0"/>
    </format>
    <format dxfId="15163">
      <pivotArea field="13" type="button" dataOnly="0" labelOnly="1" outline="0" axis="axisRow" fieldPosition="0"/>
    </format>
    <format dxfId="15162">
      <pivotArea dataOnly="0" labelOnly="1" outline="0" fieldPosition="0">
        <references count="1">
          <reference field="12" count="0"/>
        </references>
      </pivotArea>
    </format>
    <format dxfId="15161">
      <pivotArea dataOnly="0" labelOnly="1" grandCol="1" outline="0" fieldPosition="0"/>
    </format>
    <format dxfId="15160">
      <pivotArea outline="0" fieldPosition="0">
        <references count="1">
          <reference field="4294967294" count="1">
            <x v="0"/>
          </reference>
        </references>
      </pivotArea>
    </format>
    <format dxfId="15159">
      <pivotArea outline="0" collapsedLevelsAreSubtotals="1" fieldPosition="0"/>
    </format>
    <format dxfId="15158">
      <pivotArea field="13" type="button" dataOnly="0" labelOnly="1" outline="0" axis="axisRow" fieldPosition="0"/>
    </format>
    <format dxfId="15157">
      <pivotArea dataOnly="0" labelOnly="1" outline="0" fieldPosition="0">
        <references count="1">
          <reference field="13" count="9">
            <x v="1"/>
            <x v="2"/>
            <x v="3"/>
            <x v="4"/>
            <x v="5"/>
            <x v="6"/>
            <x v="9"/>
            <x v="10"/>
            <x v="13"/>
          </reference>
        </references>
      </pivotArea>
    </format>
    <format dxfId="15156">
      <pivotArea dataOnly="0" labelOnly="1" grandRow="1" outline="0" fieldPosition="0"/>
    </format>
    <format dxfId="15155">
      <pivotArea dataOnly="0" labelOnly="1" outline="0" fieldPosition="0">
        <references count="1">
          <reference field="12" count="0"/>
        </references>
      </pivotArea>
    </format>
    <format dxfId="15154">
      <pivotArea dataOnly="0" labelOnly="1" grandCol="1" outline="0" fieldPosition="0"/>
    </format>
    <format dxfId="15153">
      <pivotArea outline="0" collapsedLevelsAreSubtotals="1" fieldPosition="0"/>
    </format>
    <format dxfId="15152">
      <pivotArea field="13" type="button" dataOnly="0" labelOnly="1" outline="0" axis="axisRow" fieldPosition="0"/>
    </format>
    <format dxfId="15151">
      <pivotArea dataOnly="0" labelOnly="1" outline="0" fieldPosition="0">
        <references count="1">
          <reference field="13" count="11">
            <x v="1"/>
            <x v="2"/>
            <x v="3"/>
            <x v="4"/>
            <x v="5"/>
            <x v="6"/>
            <x v="7"/>
            <x v="9"/>
            <x v="10"/>
            <x v="13"/>
            <x v="18"/>
          </reference>
        </references>
      </pivotArea>
    </format>
    <format dxfId="15150">
      <pivotArea dataOnly="0" labelOnly="1" grandRow="1" outline="0" fieldPosition="0"/>
    </format>
    <format dxfId="15149">
      <pivotArea dataOnly="0" labelOnly="1" outline="0" fieldPosition="0">
        <references count="1">
          <reference field="12" count="0"/>
        </references>
      </pivotArea>
    </format>
    <format dxfId="15148">
      <pivotArea dataOnly="0" labelOnly="1" grandCol="1" outline="0" fieldPosition="0"/>
    </format>
    <format dxfId="15147">
      <pivotArea outline="0" collapsedLevelsAreSubtotals="1" fieldPosition="0"/>
    </format>
    <format dxfId="15146">
      <pivotArea field="13" type="button" dataOnly="0" labelOnly="1" outline="0" axis="axisRow" fieldPosition="0"/>
    </format>
    <format dxfId="15145">
      <pivotArea dataOnly="0" labelOnly="1" outline="0" fieldPosition="0">
        <references count="1">
          <reference field="13" count="11">
            <x v="1"/>
            <x v="2"/>
            <x v="3"/>
            <x v="4"/>
            <x v="5"/>
            <x v="6"/>
            <x v="7"/>
            <x v="9"/>
            <x v="10"/>
            <x v="13"/>
            <x v="18"/>
          </reference>
        </references>
      </pivotArea>
    </format>
    <format dxfId="15144">
      <pivotArea dataOnly="0" labelOnly="1" grandRow="1" outline="0" fieldPosition="0"/>
    </format>
    <format dxfId="15143">
      <pivotArea dataOnly="0" labelOnly="1" outline="0" fieldPosition="0">
        <references count="1">
          <reference field="12" count="0"/>
        </references>
      </pivotArea>
    </format>
    <format dxfId="15142">
      <pivotArea dataOnly="0" labelOnly="1" grandCol="1" outline="0" fieldPosition="0"/>
    </format>
    <format dxfId="15141">
      <pivotArea field="13" type="button" dataOnly="0" labelOnly="1" outline="0" axis="axisRow" fieldPosition="0"/>
    </format>
    <format dxfId="15140">
      <pivotArea dataOnly="0" labelOnly="1" outline="0" fieldPosition="0">
        <references count="1">
          <reference field="12" count="0"/>
        </references>
      </pivotArea>
    </format>
    <format dxfId="15139">
      <pivotArea dataOnly="0" labelOnly="1" grandCol="1" outline="0" fieldPosition="0"/>
    </format>
    <format dxfId="15138">
      <pivotArea grandRow="1" outline="0" collapsedLevelsAreSubtotals="1" fieldPosition="0"/>
    </format>
    <format dxfId="15137">
      <pivotArea dataOnly="0" labelOnly="1" grandRow="1" outline="0" fieldPosition="0"/>
    </format>
    <format dxfId="15136">
      <pivotArea outline="0" collapsedLevelsAreSubtotals="1" fieldPosition="0"/>
    </format>
    <format dxfId="15135">
      <pivotArea field="13" type="button" dataOnly="0" labelOnly="1" outline="0" axis="axisRow" fieldPosition="0"/>
    </format>
    <format dxfId="15134">
      <pivotArea dataOnly="0" labelOnly="1" outline="0" fieldPosition="0">
        <references count="1">
          <reference field="13" count="11">
            <x v="1"/>
            <x v="2"/>
            <x v="3"/>
            <x v="4"/>
            <x v="5"/>
            <x v="6"/>
            <x v="7"/>
            <x v="9"/>
            <x v="10"/>
            <x v="13"/>
            <x v="18"/>
          </reference>
        </references>
      </pivotArea>
    </format>
    <format dxfId="15133">
      <pivotArea dataOnly="0" labelOnly="1" grandRow="1" outline="0" fieldPosition="0"/>
    </format>
    <format dxfId="15132">
      <pivotArea dataOnly="0" labelOnly="1" outline="0" fieldPosition="0">
        <references count="1">
          <reference field="12" count="0"/>
        </references>
      </pivotArea>
    </format>
    <format dxfId="15131">
      <pivotArea dataOnly="0" labelOnly="1" grandCol="1" outline="0" fieldPosition="0"/>
    </format>
    <format dxfId="15130">
      <pivotArea outline="0" collapsedLevelsAreSubtotals="1" fieldPosition="0"/>
    </format>
    <format dxfId="15129">
      <pivotArea field="13" type="button" dataOnly="0" labelOnly="1" outline="0" axis="axisRow" fieldPosition="0"/>
    </format>
    <format dxfId="15128">
      <pivotArea dataOnly="0" labelOnly="1" outline="0" fieldPosition="0">
        <references count="1">
          <reference field="13" count="11">
            <x v="1"/>
            <x v="2"/>
            <x v="3"/>
            <x v="4"/>
            <x v="5"/>
            <x v="6"/>
            <x v="7"/>
            <x v="9"/>
            <x v="10"/>
            <x v="13"/>
            <x v="18"/>
          </reference>
        </references>
      </pivotArea>
    </format>
    <format dxfId="15127">
      <pivotArea dataOnly="0" labelOnly="1" grandRow="1" outline="0" fieldPosition="0"/>
    </format>
    <format dxfId="15126">
      <pivotArea dataOnly="0" labelOnly="1" outline="0" fieldPosition="0">
        <references count="1">
          <reference field="12" count="0"/>
        </references>
      </pivotArea>
    </format>
    <format dxfId="15125">
      <pivotArea dataOnly="0" labelOnly="1" grandCol="1" outline="0" fieldPosition="0"/>
    </format>
    <format dxfId="15124">
      <pivotArea outline="0" collapsedLevelsAreSubtotals="1" fieldPosition="0"/>
    </format>
    <format dxfId="15123">
      <pivotArea field="13" type="button" dataOnly="0" labelOnly="1" outline="0" axis="axisRow" fieldPosition="0"/>
    </format>
    <format dxfId="15122">
      <pivotArea dataOnly="0" labelOnly="1" outline="0" fieldPosition="0">
        <references count="1">
          <reference field="13" count="12">
            <x v="1"/>
            <x v="2"/>
            <x v="3"/>
            <x v="4"/>
            <x v="5"/>
            <x v="6"/>
            <x v="7"/>
            <x v="9"/>
            <x v="10"/>
            <x v="13"/>
            <x v="17"/>
            <x v="18"/>
          </reference>
        </references>
      </pivotArea>
    </format>
    <format dxfId="15121">
      <pivotArea dataOnly="0" labelOnly="1" grandRow="1" outline="0" fieldPosition="0"/>
    </format>
    <format dxfId="15120">
      <pivotArea dataOnly="0" labelOnly="1" outline="0" fieldPosition="0">
        <references count="1">
          <reference field="12" count="0"/>
        </references>
      </pivotArea>
    </format>
    <format dxfId="15119">
      <pivotArea dataOnly="0" labelOnly="1" grandCol="1" outline="0" fieldPosition="0"/>
    </format>
    <format dxfId="15118">
      <pivotArea field="13" type="button" dataOnly="0" labelOnly="1" outline="0" axis="axisRow" fieldPosition="0"/>
    </format>
    <format dxfId="15117">
      <pivotArea dataOnly="0" labelOnly="1" outline="0" fieldPosition="0">
        <references count="1">
          <reference field="12" count="0"/>
        </references>
      </pivotArea>
    </format>
    <format dxfId="15116">
      <pivotArea dataOnly="0" labelOnly="1" grandCol="1" outline="0" fieldPosition="0"/>
    </format>
    <format dxfId="15115">
      <pivotArea grandRow="1" outline="0" collapsedLevelsAreSubtotals="1" fieldPosition="0"/>
    </format>
    <format dxfId="15114">
      <pivotArea dataOnly="0" labelOnly="1" grandRow="1" outline="0" fieldPosition="0"/>
    </format>
    <format dxfId="15113">
      <pivotArea outline="0" collapsedLevelsAreSubtotals="1" fieldPosition="0"/>
    </format>
    <format dxfId="15112">
      <pivotArea field="13" type="button" dataOnly="0" labelOnly="1" outline="0" axis="axisRow" fieldPosition="0"/>
    </format>
    <format dxfId="15111">
      <pivotArea dataOnly="0" labelOnly="1" outline="0" fieldPosition="0">
        <references count="1">
          <reference field="13" count="12">
            <x v="1"/>
            <x v="2"/>
            <x v="3"/>
            <x v="4"/>
            <x v="5"/>
            <x v="6"/>
            <x v="7"/>
            <x v="9"/>
            <x v="10"/>
            <x v="13"/>
            <x v="17"/>
            <x v="18"/>
          </reference>
        </references>
      </pivotArea>
    </format>
    <format dxfId="15110">
      <pivotArea dataOnly="0" labelOnly="1" grandRow="1" outline="0" fieldPosition="0"/>
    </format>
    <format dxfId="15109">
      <pivotArea dataOnly="0" labelOnly="1" outline="0" fieldPosition="0">
        <references count="1">
          <reference field="12" count="0"/>
        </references>
      </pivotArea>
    </format>
    <format dxfId="15108">
      <pivotArea dataOnly="0" labelOnly="1" grandCol="1" outline="0" fieldPosition="0"/>
    </format>
    <format dxfId="15107">
      <pivotArea dataOnly="0" labelOnly="1" outline="0" fieldPosition="0">
        <references count="1">
          <reference field="13" count="12">
            <x v="1"/>
            <x v="2"/>
            <x v="3"/>
            <x v="4"/>
            <x v="5"/>
            <x v="6"/>
            <x v="7"/>
            <x v="9"/>
            <x v="10"/>
            <x v="13"/>
            <x v="17"/>
            <x v="18"/>
          </reference>
        </references>
      </pivotArea>
    </format>
    <format dxfId="15106">
      <pivotArea dataOnly="0" labelOnly="1" outline="0" fieldPosition="0">
        <references count="1">
          <reference field="13" count="12">
            <x v="1"/>
            <x v="2"/>
            <x v="3"/>
            <x v="4"/>
            <x v="5"/>
            <x v="6"/>
            <x v="7"/>
            <x v="9"/>
            <x v="10"/>
            <x v="13"/>
            <x v="17"/>
            <x v="18"/>
          </reference>
        </references>
      </pivotArea>
    </format>
    <format dxfId="15105">
      <pivotArea dataOnly="0" labelOnly="1" outline="0" fieldPosition="0">
        <references count="1">
          <reference field="13" count="12">
            <x v="1"/>
            <x v="2"/>
            <x v="3"/>
            <x v="4"/>
            <x v="5"/>
            <x v="6"/>
            <x v="8"/>
            <x v="9"/>
            <x v="10"/>
            <x v="13"/>
            <x v="17"/>
            <x v="18"/>
          </reference>
        </references>
      </pivotArea>
    </format>
    <format dxfId="15104">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8">
        <item x="1"/>
        <item x="14"/>
        <item x="15"/>
        <item x="4"/>
        <item x="16"/>
        <item x="7"/>
        <item x="10"/>
        <item x="24"/>
        <item x="5"/>
        <item x="12"/>
        <item x="17"/>
        <item x="6"/>
        <item x="19"/>
        <item x="3"/>
        <item x="9"/>
        <item x="11"/>
        <item x="21"/>
        <item x="18"/>
        <item x="0"/>
        <item x="23"/>
        <item m="1" x="26"/>
        <item x="13"/>
        <item x="8"/>
        <item x="25"/>
        <item x="2"/>
        <item x="20"/>
        <item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15736">
      <pivotArea outline="0" collapsedLevelsAreSubtotals="1" fieldPosition="0"/>
    </format>
    <format dxfId="15735">
      <pivotArea dataOnly="0" labelOnly="1" grandCol="1" outline="0" fieldPosition="0"/>
    </format>
    <format dxfId="15734">
      <pivotArea outline="0" collapsedLevelsAreSubtotals="1" fieldPosition="0"/>
    </format>
    <format dxfId="15733">
      <pivotArea dataOnly="0" labelOnly="1" grandCol="1" outline="0" fieldPosition="0"/>
    </format>
    <format dxfId="15732">
      <pivotArea dataOnly="0" labelOnly="1" grandRow="1" outline="0" fieldPosition="0"/>
    </format>
    <format dxfId="15731">
      <pivotArea dataOnly="0" labelOnly="1" grandCol="1" outline="0" fieldPosition="0"/>
    </format>
    <format dxfId="15730">
      <pivotArea dataOnly="0" labelOnly="1" grandCol="1" outline="0" fieldPosition="0"/>
    </format>
    <format dxfId="15729">
      <pivotArea dataOnly="0" labelOnly="1" outline="0" fieldPosition="0">
        <references count="1">
          <reference field="14" count="0"/>
        </references>
      </pivotArea>
    </format>
    <format dxfId="15728">
      <pivotArea dataOnly="0" labelOnly="1" grandCol="1" outline="0" fieldPosition="0"/>
    </format>
    <format dxfId="15727">
      <pivotArea dataOnly="0" labelOnly="1" outline="0" fieldPosition="0">
        <references count="1">
          <reference field="14" count="0"/>
        </references>
      </pivotArea>
    </format>
    <format dxfId="15726">
      <pivotArea dataOnly="0" labelOnly="1" grandCol="1" outline="0" fieldPosition="0"/>
    </format>
    <format dxfId="15725">
      <pivotArea grandRow="1" outline="0" collapsedLevelsAreSubtotals="1" fieldPosition="0"/>
    </format>
    <format dxfId="15724">
      <pivotArea dataOnly="0" labelOnly="1" grandRow="1" outline="0" fieldPosition="0"/>
    </format>
    <format dxfId="15723">
      <pivotArea dataOnly="0" labelOnly="1" grandRow="1" outline="0" fieldPosition="0"/>
    </format>
    <format dxfId="15722">
      <pivotArea grandRow="1" outline="0" collapsedLevelsAreSubtotals="1" fieldPosition="0"/>
    </format>
    <format dxfId="15721">
      <pivotArea dataOnly="0" labelOnly="1" grandRow="1" outline="0" fieldPosition="0"/>
    </format>
    <format dxfId="15720">
      <pivotArea grandRow="1" outline="0" collapsedLevelsAreSubtotals="1" fieldPosition="0"/>
    </format>
    <format dxfId="15719">
      <pivotArea dataOnly="0" labelOnly="1" grandRow="1" outline="0" fieldPosition="0"/>
    </format>
    <format dxfId="15718">
      <pivotArea grandRow="1" outline="0" collapsedLevelsAreSubtotals="1" fieldPosition="0"/>
    </format>
    <format dxfId="15717">
      <pivotArea grandRow="1" outline="0" collapsedLevelsAreSubtotals="1" fieldPosition="0"/>
    </format>
    <format dxfId="15716">
      <pivotArea dataOnly="0" labelOnly="1" grandRow="1" outline="0" fieldPosition="0"/>
    </format>
    <format dxfId="15715">
      <pivotArea dataOnly="0" labelOnly="1" grandRow="1" outline="0" fieldPosition="0"/>
    </format>
    <format dxfId="15714">
      <pivotArea dataOnly="0" labelOnly="1" grandRow="1" outline="0" fieldPosition="0"/>
    </format>
    <format dxfId="15713">
      <pivotArea dataOnly="0" labelOnly="1" grandRow="1" outline="0" fieldPosition="0"/>
    </format>
    <format dxfId="15712">
      <pivotArea grandRow="1" outline="0" collapsedLevelsAreSubtotals="1" fieldPosition="0"/>
    </format>
    <format dxfId="15711">
      <pivotArea dataOnly="0" labelOnly="1" grandRow="1" outline="0" fieldPosition="0"/>
    </format>
    <format dxfId="15710">
      <pivotArea dataOnly="0" labelOnly="1" outline="0" fieldPosition="0">
        <references count="1">
          <reference field="14" count="0"/>
        </references>
      </pivotArea>
    </format>
    <format dxfId="15709">
      <pivotArea dataOnly="0" labelOnly="1" grandCol="1" outline="0" fieldPosition="0"/>
    </format>
    <format dxfId="15708">
      <pivotArea grandRow="1" outline="0" collapsedLevelsAreSubtotals="1" fieldPosition="0"/>
    </format>
    <format dxfId="15707">
      <pivotArea dataOnly="0" labelOnly="1" grandRow="1" outline="0" fieldPosition="0"/>
    </format>
    <format dxfId="15706">
      <pivotArea grandRow="1" outline="0" collapsedLevelsAreSubtotals="1" fieldPosition="0"/>
    </format>
    <format dxfId="15705">
      <pivotArea dataOnly="0" labelOnly="1" grandRow="1" outline="0" fieldPosition="0"/>
    </format>
    <format dxfId="15704">
      <pivotArea dataOnly="0" labelOnly="1" outline="0" fieldPosition="0">
        <references count="1">
          <reference field="14" count="0"/>
        </references>
      </pivotArea>
    </format>
    <format dxfId="15703">
      <pivotArea dataOnly="0" labelOnly="1" grandCol="1" outline="0" fieldPosition="0"/>
    </format>
    <format dxfId="15702">
      <pivotArea dataOnly="0" labelOnly="1" outline="0" fieldPosition="0">
        <references count="1">
          <reference field="14" count="1">
            <x v="0"/>
          </reference>
        </references>
      </pivotArea>
    </format>
    <format dxfId="15701">
      <pivotArea dataOnly="0" labelOnly="1" grandCol="1" outline="0" fieldPosition="0"/>
    </format>
    <format dxfId="15700">
      <pivotArea field="14" grandRow="1" outline="0" collapsedLevelsAreSubtotals="1" axis="axisCol" fieldPosition="0">
        <references count="1">
          <reference field="14" count="1" selected="0">
            <x v="0"/>
          </reference>
        </references>
      </pivotArea>
    </format>
    <format dxfId="15699">
      <pivotArea grandRow="1" grandCol="1" outline="0" collapsedLevelsAreSubtotals="1" fieldPosition="0"/>
    </format>
    <format dxfId="15698">
      <pivotArea dataOnly="0" labelOnly="1" outline="0" fieldPosition="0">
        <references count="1">
          <reference field="14" count="0"/>
        </references>
      </pivotArea>
    </format>
    <format dxfId="15697">
      <pivotArea dataOnly="0" labelOnly="1" grandCol="1" outline="0" fieldPosition="0"/>
    </format>
    <format dxfId="15696">
      <pivotArea dataOnly="0" labelOnly="1" outline="0" fieldPosition="0">
        <references count="1">
          <reference field="14" count="0"/>
        </references>
      </pivotArea>
    </format>
    <format dxfId="15695">
      <pivotArea dataOnly="0" labelOnly="1" grandCol="1" outline="0" fieldPosition="0"/>
    </format>
    <format dxfId="15694">
      <pivotArea grandRow="1" outline="0" collapsedLevelsAreSubtotals="1" fieldPosition="0"/>
    </format>
    <format dxfId="15693">
      <pivotArea grandRow="1" outline="0" collapsedLevelsAreSubtotals="1" fieldPosition="0"/>
    </format>
    <format dxfId="15692">
      <pivotArea dataOnly="0" labelOnly="1" grandRow="1" outline="0" fieldPosition="0"/>
    </format>
    <format dxfId="15691">
      <pivotArea dataOnly="0" labelOnly="1" outline="0" fieldPosition="0">
        <references count="1">
          <reference field="14" count="0"/>
        </references>
      </pivotArea>
    </format>
    <format dxfId="15690">
      <pivotArea dataOnly="0" labelOnly="1" grandCol="1" outline="0" fieldPosition="0"/>
    </format>
    <format dxfId="15689">
      <pivotArea dataOnly="0" labelOnly="1" grandRow="1" outline="0" fieldPosition="0"/>
    </format>
    <format dxfId="15688">
      <pivotArea dataOnly="0" labelOnly="1" outline="0" fieldPosition="0">
        <references count="1">
          <reference field="14" count="0"/>
        </references>
      </pivotArea>
    </format>
    <format dxfId="15687">
      <pivotArea dataOnly="0" labelOnly="1" grandCol="1" outline="0" fieldPosition="0"/>
    </format>
    <format dxfId="15686">
      <pivotArea dataOnly="0" labelOnly="1" outline="0" fieldPosition="0">
        <references count="1">
          <reference field="14" count="0"/>
        </references>
      </pivotArea>
    </format>
    <format dxfId="15685">
      <pivotArea dataOnly="0" labelOnly="1" grandCol="1" outline="0" fieldPosition="0"/>
    </format>
    <format dxfId="15684">
      <pivotArea type="origin" dataOnly="0" labelOnly="1" outline="0" fieldPosition="0"/>
    </format>
    <format dxfId="15683">
      <pivotArea field="14" type="button" dataOnly="0" labelOnly="1" outline="0" axis="axisCol" fieldPosition="0"/>
    </format>
    <format dxfId="15682">
      <pivotArea type="topRight" dataOnly="0" labelOnly="1" outline="0" fieldPosition="0"/>
    </format>
    <format dxfId="15681">
      <pivotArea dataOnly="0" labelOnly="1" outline="0" fieldPosition="0">
        <references count="1">
          <reference field="14" count="0"/>
        </references>
      </pivotArea>
    </format>
    <format dxfId="15680">
      <pivotArea dataOnly="0" labelOnly="1" grandCol="1" outline="0" fieldPosition="0"/>
    </format>
    <format dxfId="15679">
      <pivotArea type="origin" dataOnly="0" labelOnly="1" outline="0" fieldPosition="0"/>
    </format>
    <format dxfId="15678">
      <pivotArea field="14" type="button" dataOnly="0" labelOnly="1" outline="0" axis="axisCol" fieldPosition="0"/>
    </format>
    <format dxfId="15677">
      <pivotArea type="topRight" dataOnly="0" labelOnly="1" outline="0" fieldPosition="0"/>
    </format>
    <format dxfId="15676">
      <pivotArea dataOnly="0" labelOnly="1" outline="0" fieldPosition="0">
        <references count="1">
          <reference field="14" count="0"/>
        </references>
      </pivotArea>
    </format>
    <format dxfId="15675">
      <pivotArea dataOnly="0" labelOnly="1" grandCol="1" outline="0" fieldPosition="0"/>
    </format>
    <format dxfId="15674">
      <pivotArea grandRow="1" outline="0" collapsedLevelsAreSubtotals="1" fieldPosition="0"/>
    </format>
    <format dxfId="15673">
      <pivotArea dataOnly="0" labelOnly="1" grandRow="1" outline="0" fieldPosition="0"/>
    </format>
    <format dxfId="15672">
      <pivotArea grandRow="1" outline="0" collapsedLevelsAreSubtotals="1" fieldPosition="0"/>
    </format>
    <format dxfId="15671">
      <pivotArea dataOnly="0" labelOnly="1" grandRow="1" outline="0" fieldPosition="0"/>
    </format>
    <format dxfId="15670">
      <pivotArea grandRow="1" outline="0" collapsedLevelsAreSubtotals="1" fieldPosition="0"/>
    </format>
    <format dxfId="15669">
      <pivotArea dataOnly="0" labelOnly="1" grandRow="1" outline="0" fieldPosition="0"/>
    </format>
    <format dxfId="15668">
      <pivotArea grandRow="1" outline="0" collapsedLevelsAreSubtotals="1" fieldPosition="0"/>
    </format>
    <format dxfId="15667">
      <pivotArea dataOnly="0" labelOnly="1" grandRow="1" outline="0" fieldPosition="0"/>
    </format>
    <format dxfId="15666">
      <pivotArea grandRow="1" outline="0" collapsedLevelsAreSubtotals="1" fieldPosition="0"/>
    </format>
    <format dxfId="15665">
      <pivotArea dataOnly="0" labelOnly="1" grandRow="1" outline="0" fieldPosition="0"/>
    </format>
    <format dxfId="15664">
      <pivotArea grandRow="1" outline="0" collapsedLevelsAreSubtotals="1" fieldPosition="0"/>
    </format>
    <format dxfId="15663">
      <pivotArea dataOnly="0" labelOnly="1" grandRow="1" outline="0" fieldPosition="0"/>
    </format>
    <format dxfId="15662">
      <pivotArea grandRow="1" outline="0" collapsedLevelsAreSubtotals="1" fieldPosition="0"/>
    </format>
    <format dxfId="15661">
      <pivotArea dataOnly="0" labelOnly="1" grandRow="1" outline="0" fieldPosition="0"/>
    </format>
    <format dxfId="15660">
      <pivotArea grandRow="1" outline="0" collapsedLevelsAreSubtotals="1" fieldPosition="0"/>
    </format>
    <format dxfId="15659">
      <pivotArea dataOnly="0" labelOnly="1" grandRow="1" outline="0" fieldPosition="0"/>
    </format>
    <format dxfId="15658">
      <pivotArea dataOnly="0" labelOnly="1" grandRow="1" outline="0" fieldPosition="0"/>
    </format>
    <format dxfId="15657">
      <pivotArea dataOnly="0" labelOnly="1" grandRow="1" outline="0" fieldPosition="0"/>
    </format>
    <format dxfId="15656">
      <pivotArea dataOnly="0" labelOnly="1" grandRow="1" outline="0" fieldPosition="0"/>
    </format>
    <format dxfId="15655">
      <pivotArea dataOnly="0" labelOnly="1" grandRow="1" outline="0" fieldPosition="0"/>
    </format>
    <format dxfId="15654">
      <pivotArea dataOnly="0" labelOnly="1" grandRow="1" outline="0" fieldPosition="0"/>
    </format>
    <format dxfId="15653">
      <pivotArea dataOnly="0" labelOnly="1" grandRow="1" outline="0" fieldPosition="0"/>
    </format>
    <format dxfId="15652">
      <pivotArea dataOnly="0" labelOnly="1" grandRow="1" outline="0" fieldPosition="0"/>
    </format>
    <format dxfId="15651">
      <pivotArea dataOnly="0" labelOnly="1" grandRow="1" outline="0" fieldPosition="0"/>
    </format>
    <format dxfId="15650">
      <pivotArea dataOnly="0" labelOnly="1" grandRow="1" outline="0" fieldPosition="0"/>
    </format>
    <format dxfId="15649">
      <pivotArea dataOnly="0" labelOnly="1" grandRow="1" outline="0" fieldPosition="0"/>
    </format>
    <format dxfId="15648">
      <pivotArea dataOnly="0" labelOnly="1" grandRow="1" outline="0" fieldPosition="0"/>
    </format>
    <format dxfId="15647">
      <pivotArea dataOnly="0" labelOnly="1" grandRow="1" outline="0" fieldPosition="0"/>
    </format>
    <format dxfId="15646">
      <pivotArea dataOnly="0" labelOnly="1" grandRow="1" outline="0" fieldPosition="0"/>
    </format>
    <format dxfId="15645">
      <pivotArea dataOnly="0" labelOnly="1" grandRow="1" outline="0" fieldPosition="0"/>
    </format>
    <format dxfId="15644">
      <pivotArea dataOnly="0" labelOnly="1" grandRow="1" outline="0" fieldPosition="0"/>
    </format>
    <format dxfId="15643">
      <pivotArea dataOnly="0" labelOnly="1" grandRow="1" outline="0" fieldPosition="0"/>
    </format>
    <format dxfId="15642">
      <pivotArea dataOnly="0" labelOnly="1" grandRow="1" outline="0" fieldPosition="0"/>
    </format>
    <format dxfId="15641">
      <pivotArea dataOnly="0" labelOnly="1" grandRow="1" outline="0" fieldPosition="0"/>
    </format>
    <format dxfId="15640">
      <pivotArea dataOnly="0" labelOnly="1" grandRow="1" outline="0" fieldPosition="0"/>
    </format>
    <format dxfId="15639">
      <pivotArea dataOnly="0" labelOnly="1" grandRow="1" outline="0" fieldPosition="0"/>
    </format>
    <format dxfId="15638">
      <pivotArea dataOnly="0" labelOnly="1" grandRow="1" outline="0" fieldPosition="0"/>
    </format>
    <format dxfId="15637">
      <pivotArea dataOnly="0" labelOnly="1" grandRow="1" outline="0" fieldPosition="0"/>
    </format>
    <format dxfId="15636">
      <pivotArea dataOnly="0" labelOnly="1" grandRow="1" outline="0" fieldPosition="0"/>
    </format>
    <format dxfId="15635">
      <pivotArea dataOnly="0" labelOnly="1" grandRow="1" outline="0" fieldPosition="0"/>
    </format>
    <format dxfId="15634">
      <pivotArea dataOnly="0" labelOnly="1" grandRow="1" outline="0" fieldPosition="0"/>
    </format>
    <format dxfId="15633">
      <pivotArea dataOnly="0" labelOnly="1" grandRow="1" outline="0" fieldPosition="0"/>
    </format>
    <format dxfId="15632">
      <pivotArea dataOnly="0" labelOnly="1" grandRow="1" outline="0" fieldPosition="0"/>
    </format>
    <format dxfId="15631">
      <pivotArea dataOnly="0" labelOnly="1" grandRow="1" outline="0" fieldPosition="0"/>
    </format>
    <format dxfId="15630">
      <pivotArea dataOnly="0" labelOnly="1" grandRow="1" outline="0" fieldPosition="0"/>
    </format>
    <format dxfId="15629">
      <pivotArea dataOnly="0" labelOnly="1" grandRow="1" outline="0" fieldPosition="0"/>
    </format>
    <format dxfId="15628">
      <pivotArea dataOnly="0" labelOnly="1" grandRow="1" outline="0" fieldPosition="0"/>
    </format>
    <format dxfId="15627">
      <pivotArea dataOnly="0" labelOnly="1" grandRow="1" outline="0" fieldPosition="0"/>
    </format>
    <format dxfId="15626">
      <pivotArea dataOnly="0" labelOnly="1" grandRow="1" outline="0" fieldPosition="0"/>
    </format>
    <format dxfId="15625">
      <pivotArea dataOnly="0" labelOnly="1" grandRow="1" outline="0" fieldPosition="0"/>
    </format>
    <format dxfId="15624">
      <pivotArea type="origin" dataOnly="0" labelOnly="1" outline="0" fieldPosition="0"/>
    </format>
    <format dxfId="15623">
      <pivotArea dataOnly="0" labelOnly="1" grandRow="1" outline="0" fieldPosition="0"/>
    </format>
    <format dxfId="15622">
      <pivotArea type="origin" dataOnly="0" labelOnly="1" outline="0" fieldPosition="0"/>
    </format>
    <format dxfId="15621">
      <pivotArea dataOnly="0" labelOnly="1" grandRow="1" outline="0" fieldPosition="0"/>
    </format>
    <format dxfId="15620">
      <pivotArea dataOnly="0" labelOnly="1" grandRow="1" outline="0" fieldPosition="0"/>
    </format>
    <format dxfId="15619">
      <pivotArea type="origin" dataOnly="0" labelOnly="1" outline="0" fieldPosition="0"/>
    </format>
    <format dxfId="15618">
      <pivotArea dataOnly="0" labelOnly="1" grandRow="1" outline="0" fieldPosition="0"/>
    </format>
    <format dxfId="15617">
      <pivotArea type="origin" dataOnly="0" labelOnly="1" outline="0" fieldPosition="0"/>
    </format>
    <format dxfId="15616">
      <pivotArea dataOnly="0" labelOnly="1" grandRow="1" outline="0" fieldPosition="0"/>
    </format>
    <format dxfId="15615">
      <pivotArea grandRow="1" outline="0" collapsedLevelsAreSubtotals="1" fieldPosition="0"/>
    </format>
    <format dxfId="15614">
      <pivotArea grandRow="1" outline="0" collapsedLevelsAreSubtotals="1" fieldPosition="0"/>
    </format>
    <format dxfId="15613">
      <pivotArea dataOnly="0" labelOnly="1" grandRow="1" outline="0" fieldPosition="0"/>
    </format>
    <format dxfId="15612">
      <pivotArea dataOnly="0" labelOnly="1" outline="0" fieldPosition="0">
        <references count="1">
          <reference field="14" count="0"/>
        </references>
      </pivotArea>
    </format>
    <format dxfId="15611">
      <pivotArea dataOnly="0" labelOnly="1" grandCol="1" outline="0" fieldPosition="0"/>
    </format>
    <format dxfId="15610">
      <pivotArea dataOnly="0" labelOnly="1" outline="0" fieldPosition="0">
        <references count="1">
          <reference field="14" count="0"/>
        </references>
      </pivotArea>
    </format>
    <format dxfId="15609">
      <pivotArea dataOnly="0" labelOnly="1" grandCol="1" outline="0" fieldPosition="0"/>
    </format>
    <format dxfId="15608">
      <pivotArea grandRow="1" outline="0" collapsedLevelsAreSubtotals="1" fieldPosition="0"/>
    </format>
    <format dxfId="15607">
      <pivotArea dataOnly="0" labelOnly="1" grandRow="1" outline="0" fieldPosition="0"/>
    </format>
    <format dxfId="15606">
      <pivotArea grandRow="1" outline="0" collapsedLevelsAreSubtotals="1" fieldPosition="0"/>
    </format>
    <format dxfId="15605">
      <pivotArea dataOnly="0" labelOnly="1" grandRow="1" outline="0" fieldPosition="0"/>
    </format>
    <format dxfId="15604">
      <pivotArea grandRow="1" outline="0" collapsedLevelsAreSubtotals="1" fieldPosition="0"/>
    </format>
    <format dxfId="15603">
      <pivotArea dataOnly="0" labelOnly="1" grandRow="1" outline="0" fieldPosition="0"/>
    </format>
    <format dxfId="15602">
      <pivotArea grandRow="1" outline="0" collapsedLevelsAreSubtotals="1" fieldPosition="0"/>
    </format>
    <format dxfId="15601">
      <pivotArea dataOnly="0" labelOnly="1" grandRow="1" outline="0" fieldPosition="0"/>
    </format>
    <format dxfId="15600">
      <pivotArea grandRow="1" outline="0" collapsedLevelsAreSubtotals="1" fieldPosition="0"/>
    </format>
    <format dxfId="15599">
      <pivotArea dataOnly="0" labelOnly="1" grandRow="1" outline="0" fieldPosition="0"/>
    </format>
    <format dxfId="15598">
      <pivotArea grandRow="1" outline="0" collapsedLevelsAreSubtotals="1" fieldPosition="0"/>
    </format>
    <format dxfId="15597">
      <pivotArea dataOnly="0" labelOnly="1" grandRow="1" outline="0" fieldPosition="0"/>
    </format>
    <format dxfId="15596">
      <pivotArea grandRow="1" outline="0" collapsedLevelsAreSubtotals="1" fieldPosition="0"/>
    </format>
    <format dxfId="15595">
      <pivotArea dataOnly="0" labelOnly="1" grandRow="1" outline="0" fieldPosition="0"/>
    </format>
    <format dxfId="15594">
      <pivotArea grandRow="1" outline="0" collapsedLevelsAreSubtotals="1" fieldPosition="0"/>
    </format>
    <format dxfId="15593">
      <pivotArea dataOnly="0" labelOnly="1" grandRow="1" outline="0" fieldPosition="0"/>
    </format>
    <format dxfId="15592">
      <pivotArea grandRow="1" outline="0" collapsedLevelsAreSubtotals="1" fieldPosition="0"/>
    </format>
    <format dxfId="15591">
      <pivotArea dataOnly="0" labelOnly="1" grandRow="1" outline="0" fieldPosition="0"/>
    </format>
    <format dxfId="15590">
      <pivotArea grandRow="1" outline="0" collapsedLevelsAreSubtotals="1" fieldPosition="0"/>
    </format>
    <format dxfId="15589">
      <pivotArea dataOnly="0" labelOnly="1" grandRow="1" outline="0" fieldPosition="0"/>
    </format>
    <format dxfId="15588">
      <pivotArea dataOnly="0" labelOnly="1" grandRow="1" outline="0" fieldPosition="0"/>
    </format>
    <format dxfId="15587">
      <pivotArea dataOnly="0" labelOnly="1" outline="0" fieldPosition="0">
        <references count="1">
          <reference field="14" count="0"/>
        </references>
      </pivotArea>
    </format>
    <format dxfId="15586">
      <pivotArea dataOnly="0" labelOnly="1" grandCol="1" outline="0" fieldPosition="0"/>
    </format>
    <format dxfId="15585">
      <pivotArea dataOnly="0" labelOnly="1" grandRow="1" outline="0" fieldPosition="0"/>
    </format>
    <format dxfId="15584">
      <pivotArea dataOnly="0" labelOnly="1" outline="0" fieldPosition="0">
        <references count="1">
          <reference field="14" count="0"/>
        </references>
      </pivotArea>
    </format>
    <format dxfId="15583">
      <pivotArea dataOnly="0" labelOnly="1" grandCol="1" outline="0" fieldPosition="0"/>
    </format>
    <format dxfId="15582">
      <pivotArea dataOnly="0" labelOnly="1" outline="0" fieldPosition="0">
        <references count="1">
          <reference field="14" count="0"/>
        </references>
      </pivotArea>
    </format>
    <format dxfId="15581">
      <pivotArea dataOnly="0" labelOnly="1" grandCol="1" outline="0" fieldPosition="0"/>
    </format>
    <format dxfId="15580">
      <pivotArea dataOnly="0" labelOnly="1" grandRow="1" outline="0" fieldPosition="0"/>
    </format>
    <format dxfId="15579">
      <pivotArea dataOnly="0" labelOnly="1" outline="0" fieldPosition="0">
        <references count="1">
          <reference field="14" count="0"/>
        </references>
      </pivotArea>
    </format>
    <format dxfId="15578">
      <pivotArea dataOnly="0" labelOnly="1" grandCol="1" outline="0" fieldPosition="0"/>
    </format>
    <format dxfId="15577">
      <pivotArea dataOnly="0" labelOnly="1" grandRow="1" outline="0" fieldPosition="0"/>
    </format>
    <format dxfId="15576">
      <pivotArea dataOnly="0" labelOnly="1" outline="0" fieldPosition="0">
        <references count="1">
          <reference field="14" count="0"/>
        </references>
      </pivotArea>
    </format>
    <format dxfId="15575">
      <pivotArea dataOnly="0" labelOnly="1" grandCol="1" outline="0" fieldPosition="0"/>
    </format>
    <format dxfId="15574">
      <pivotArea dataOnly="0" labelOnly="1" grandRow="1" outline="0" fieldPosition="0"/>
    </format>
    <format dxfId="15573">
      <pivotArea dataOnly="0" labelOnly="1" outline="0" fieldPosition="0">
        <references count="1">
          <reference field="14" count="0"/>
        </references>
      </pivotArea>
    </format>
    <format dxfId="15572">
      <pivotArea dataOnly="0" labelOnly="1" grandCol="1" outline="0" fieldPosition="0"/>
    </format>
    <format dxfId="15571">
      <pivotArea dataOnly="0" labelOnly="1" grandRow="1" outline="0" fieldPosition="0"/>
    </format>
    <format dxfId="15570">
      <pivotArea dataOnly="0" labelOnly="1" outline="0" fieldPosition="0">
        <references count="1">
          <reference field="14" count="0"/>
        </references>
      </pivotArea>
    </format>
    <format dxfId="15569">
      <pivotArea dataOnly="0" labelOnly="1" grandCol="1" outline="0" fieldPosition="0"/>
    </format>
    <format dxfId="15568">
      <pivotArea dataOnly="0" labelOnly="1" outline="0" fieldPosition="0">
        <references count="1">
          <reference field="14" count="0"/>
        </references>
      </pivotArea>
    </format>
    <format dxfId="15567">
      <pivotArea dataOnly="0" labelOnly="1" grandCol="1" outline="0" fieldPosition="0"/>
    </format>
    <format dxfId="15566">
      <pivotArea grandRow="1" outline="0" collapsedLevelsAreSubtotals="1" fieldPosition="0"/>
    </format>
    <format dxfId="15565">
      <pivotArea dataOnly="0" labelOnly="1" grandRow="1" outline="0" fieldPosition="0"/>
    </format>
    <format dxfId="15564">
      <pivotArea grandRow="1" outline="0" collapsedLevelsAreSubtotals="1" fieldPosition="0"/>
    </format>
    <format dxfId="15563">
      <pivotArea dataOnly="0" labelOnly="1" grandRow="1" outline="0" fieldPosition="0"/>
    </format>
    <format dxfId="15562">
      <pivotArea grandRow="1" outline="0" collapsedLevelsAreSubtotals="1" fieldPosition="0"/>
    </format>
    <format dxfId="15561">
      <pivotArea dataOnly="0" labelOnly="1" grandRow="1" outline="0" fieldPosition="0"/>
    </format>
    <format dxfId="15560">
      <pivotArea grandRow="1" outline="0" collapsedLevelsAreSubtotals="1" fieldPosition="0"/>
    </format>
    <format dxfId="15559">
      <pivotArea dataOnly="0" labelOnly="1" grandRow="1" outline="0" fieldPosition="0"/>
    </format>
    <format dxfId="15558">
      <pivotArea grandRow="1" outline="0" collapsedLevelsAreSubtotals="1" fieldPosition="0"/>
    </format>
    <format dxfId="15557">
      <pivotArea dataOnly="0" labelOnly="1" grandRow="1" outline="0" fieldPosition="0"/>
    </format>
    <format dxfId="15556">
      <pivotArea dataOnly="0" labelOnly="1" grandRow="1" outline="0" fieldPosition="0"/>
    </format>
    <format dxfId="15555">
      <pivotArea dataOnly="0" labelOnly="1" outline="0" fieldPosition="0">
        <references count="1">
          <reference field="14" count="0"/>
        </references>
      </pivotArea>
    </format>
    <format dxfId="15554">
      <pivotArea dataOnly="0" labelOnly="1" grandCol="1" outline="0" fieldPosition="0"/>
    </format>
    <format dxfId="15553">
      <pivotArea dataOnly="0" labelOnly="1" grandRow="1" outline="0" fieldPosition="0"/>
    </format>
    <format dxfId="15552">
      <pivotArea dataOnly="0" labelOnly="1" outline="0" fieldPosition="0">
        <references count="1">
          <reference field="14" count="0"/>
        </references>
      </pivotArea>
    </format>
    <format dxfId="15551">
      <pivotArea dataOnly="0" labelOnly="1" grandCol="1" outline="0" fieldPosition="0"/>
    </format>
    <format dxfId="15550">
      <pivotArea dataOnly="0" labelOnly="1" outline="0" fieldPosition="0">
        <references count="1">
          <reference field="14" count="0"/>
        </references>
      </pivotArea>
    </format>
    <format dxfId="15549">
      <pivotArea dataOnly="0" labelOnly="1" grandCol="1" outline="0" fieldPosition="0"/>
    </format>
    <format dxfId="15548">
      <pivotArea grandRow="1" outline="0" collapsedLevelsAreSubtotals="1" fieldPosition="0"/>
    </format>
    <format dxfId="15547">
      <pivotArea dataOnly="0" labelOnly="1" grandRow="1" outline="0" fieldPosition="0"/>
    </format>
    <format dxfId="15546">
      <pivotArea grandRow="1" outline="0" collapsedLevelsAreSubtotals="1" fieldPosition="0"/>
    </format>
    <format dxfId="15545">
      <pivotArea dataOnly="0" labelOnly="1" grandRow="1" outline="0" fieldPosition="0"/>
    </format>
    <format dxfId="15544">
      <pivotArea grandRow="1" outline="0" collapsedLevelsAreSubtotals="1" fieldPosition="0"/>
    </format>
    <format dxfId="15543">
      <pivotArea dataOnly="0" labelOnly="1" grandRow="1" outline="0" fieldPosition="0"/>
    </format>
    <format dxfId="15542">
      <pivotArea grandRow="1" outline="0" collapsedLevelsAreSubtotals="1" fieldPosition="0"/>
    </format>
    <format dxfId="15541">
      <pivotArea dataOnly="0" labelOnly="1" grandRow="1" outline="0" fieldPosition="0"/>
    </format>
    <format dxfId="15540">
      <pivotArea grandRow="1" outline="0" collapsedLevelsAreSubtotals="1" fieldPosition="0"/>
    </format>
    <format dxfId="15539">
      <pivotArea dataOnly="0" labelOnly="1" grandRow="1" outline="0" fieldPosition="0"/>
    </format>
    <format dxfId="15538">
      <pivotArea grandRow="1" outline="0" collapsedLevelsAreSubtotals="1" fieldPosition="0"/>
    </format>
    <format dxfId="15537">
      <pivotArea dataOnly="0" labelOnly="1" grandRow="1" outline="0" fieldPosition="0"/>
    </format>
    <format dxfId="15536">
      <pivotArea grandRow="1" outline="0" collapsedLevelsAreSubtotals="1" fieldPosition="0"/>
    </format>
    <format dxfId="15535">
      <pivotArea dataOnly="0" labelOnly="1" grandRow="1" outline="0" fieldPosition="0"/>
    </format>
    <format dxfId="15534">
      <pivotArea grandRow="1" outline="0" collapsedLevelsAreSubtotals="1" fieldPosition="0"/>
    </format>
    <format dxfId="15533">
      <pivotArea dataOnly="0" labelOnly="1" grandRow="1" outline="0" fieldPosition="0"/>
    </format>
    <format dxfId="15532">
      <pivotArea grandRow="1" outline="0" collapsedLevelsAreSubtotals="1" fieldPosition="0"/>
    </format>
    <format dxfId="15531">
      <pivotArea dataOnly="0" labelOnly="1" grandRow="1" outline="0" fieldPosition="0"/>
    </format>
    <format dxfId="15530">
      <pivotArea grandRow="1" outline="0" collapsedLevelsAreSubtotals="1" fieldPosition="0"/>
    </format>
    <format dxfId="15529">
      <pivotArea dataOnly="0" labelOnly="1" grandRow="1" outline="0" fieldPosition="0"/>
    </format>
    <format dxfId="15528">
      <pivotArea grandRow="1" outline="0" collapsedLevelsAreSubtotals="1" fieldPosition="0"/>
    </format>
    <format dxfId="15527">
      <pivotArea dataOnly="0" labelOnly="1" grandRow="1" outline="0" fieldPosition="0"/>
    </format>
    <format dxfId="15526">
      <pivotArea grandRow="1" outline="0" collapsedLevelsAreSubtotals="1" fieldPosition="0"/>
    </format>
    <format dxfId="15525">
      <pivotArea dataOnly="0" labelOnly="1" grandRow="1" outline="0" fieldPosition="0"/>
    </format>
    <format dxfId="15524">
      <pivotArea grandRow="1" outline="0" collapsedLevelsAreSubtotals="1" fieldPosition="0"/>
    </format>
    <format dxfId="15523">
      <pivotArea dataOnly="0" labelOnly="1" grandRow="1" outline="0" fieldPosition="0"/>
    </format>
    <format dxfId="15522">
      <pivotArea grandRow="1" outline="0" collapsedLevelsAreSubtotals="1" fieldPosition="0"/>
    </format>
    <format dxfId="15521">
      <pivotArea dataOnly="0" labelOnly="1" grandRow="1" outline="0" fieldPosition="0"/>
    </format>
    <format dxfId="15520">
      <pivotArea dataOnly="0" labelOnly="1" grandRow="1" outline="0" fieldPosition="0"/>
    </format>
    <format dxfId="15519">
      <pivotArea dataOnly="0" labelOnly="1" outline="0" fieldPosition="0">
        <references count="1">
          <reference field="14" count="0"/>
        </references>
      </pivotArea>
    </format>
    <format dxfId="15518">
      <pivotArea dataOnly="0" labelOnly="1" grandCol="1" outline="0" fieldPosition="0"/>
    </format>
    <format dxfId="15517">
      <pivotArea grandRow="1" outline="0" collapsedLevelsAreSubtotals="1" fieldPosition="0"/>
    </format>
    <format dxfId="15516">
      <pivotArea dataOnly="0" labelOnly="1" grandRow="1" outline="0" fieldPosition="0"/>
    </format>
    <format dxfId="15515">
      <pivotArea grandRow="1" outline="0" collapsedLevelsAreSubtotals="1" fieldPosition="0"/>
    </format>
    <format dxfId="15514">
      <pivotArea dataOnly="0" labelOnly="1" grandRow="1" outline="0" fieldPosition="0"/>
    </format>
    <format dxfId="15513">
      <pivotArea dataOnly="0" labelOnly="1" grandRow="1" outline="0" fieldPosition="0"/>
    </format>
    <format dxfId="15512">
      <pivotArea dataOnly="0" labelOnly="1" outline="0" fieldPosition="0">
        <references count="1">
          <reference field="14" count="0"/>
        </references>
      </pivotArea>
    </format>
    <format dxfId="15511">
      <pivotArea dataOnly="0" labelOnly="1" grandCol="1" outline="0" fieldPosition="0"/>
    </format>
    <format dxfId="15510">
      <pivotArea grandRow="1" outline="0" collapsedLevelsAreSubtotals="1" fieldPosition="0"/>
    </format>
    <format dxfId="15509">
      <pivotArea dataOnly="0" labelOnly="1" grandRow="1" outline="0" fieldPosition="0"/>
    </format>
    <format dxfId="15508">
      <pivotArea grandRow="1" outline="0" collapsedLevelsAreSubtotals="1" fieldPosition="0"/>
    </format>
    <format dxfId="15507">
      <pivotArea dataOnly="0" labelOnly="1" grandRow="1" outline="0" fieldPosition="0"/>
    </format>
    <format dxfId="15506">
      <pivotArea dataOnly="0" labelOnly="1" grandRow="1" outline="0" fieldPosition="0"/>
    </format>
    <format dxfId="15505">
      <pivotArea dataOnly="0" labelOnly="1" outline="0" fieldPosition="0">
        <references count="1">
          <reference field="14" count="0"/>
        </references>
      </pivotArea>
    </format>
    <format dxfId="15504">
      <pivotArea dataOnly="0" labelOnly="1" grandCol="1" outline="0" fieldPosition="0"/>
    </format>
    <format dxfId="15503">
      <pivotArea grandRow="1" outline="0" collapsedLevelsAreSubtotals="1" fieldPosition="0"/>
    </format>
    <format dxfId="15502">
      <pivotArea dataOnly="0" labelOnly="1" grandRow="1" outline="0" fieldPosition="0"/>
    </format>
    <format dxfId="15501">
      <pivotArea dataOnly="0" labelOnly="1" outline="0" fieldPosition="0">
        <references count="1">
          <reference field="14" count="0"/>
        </references>
      </pivotArea>
    </format>
    <format dxfId="15500">
      <pivotArea dataOnly="0" labelOnly="1" grandCol="1" outline="0" fieldPosition="0"/>
    </format>
    <format dxfId="15499">
      <pivotArea dataOnly="0" labelOnly="1" outline="0" fieldPosition="0">
        <references count="1">
          <reference field="14" count="0"/>
        </references>
      </pivotArea>
    </format>
    <format dxfId="15498">
      <pivotArea dataOnly="0" labelOnly="1" grandCol="1" outline="0" fieldPosition="0"/>
    </format>
    <format dxfId="15497">
      <pivotArea dataOnly="0" labelOnly="1" outline="0" fieldPosition="0">
        <references count="1">
          <reference field="14" count="0"/>
        </references>
      </pivotArea>
    </format>
    <format dxfId="15496">
      <pivotArea dataOnly="0" labelOnly="1" grandCol="1" outline="0" fieldPosition="0"/>
    </format>
    <format dxfId="15495">
      <pivotArea dataOnly="0" labelOnly="1" outline="0" fieldPosition="0">
        <references count="1">
          <reference field="14" count="0"/>
        </references>
      </pivotArea>
    </format>
    <format dxfId="15494">
      <pivotArea dataOnly="0" labelOnly="1" grandCol="1" outline="0" fieldPosition="0"/>
    </format>
    <format dxfId="15493">
      <pivotArea grandRow="1" outline="0" collapsedLevelsAreSubtotals="1" fieldPosition="0"/>
    </format>
    <format dxfId="15492">
      <pivotArea dataOnly="0" labelOnly="1" grandRow="1" outline="0" fieldPosition="0"/>
    </format>
    <format dxfId="15491">
      <pivotArea grandRow="1" outline="0" collapsedLevelsAreSubtotals="1" fieldPosition="0"/>
    </format>
    <format dxfId="15490">
      <pivotArea dataOnly="0" labelOnly="1" grandRow="1" outline="0" fieldPosition="0"/>
    </format>
    <format dxfId="15489">
      <pivotArea dataOnly="0" labelOnly="1" grandRow="1" outline="0" fieldPosition="0"/>
    </format>
    <format dxfId="15488">
      <pivotArea dataOnly="0" labelOnly="1" outline="0" fieldPosition="0">
        <references count="1">
          <reference field="14" count="0"/>
        </references>
      </pivotArea>
    </format>
    <format dxfId="15487">
      <pivotArea dataOnly="0" labelOnly="1" grandCol="1" outline="0" fieldPosition="0"/>
    </format>
    <format dxfId="15486">
      <pivotArea dataOnly="0" labelOnly="1" grandRow="1" outline="0" fieldPosition="0"/>
    </format>
    <format dxfId="15485">
      <pivotArea dataOnly="0" labelOnly="1" outline="0" fieldPosition="0">
        <references count="1">
          <reference field="14" count="0"/>
        </references>
      </pivotArea>
    </format>
    <format dxfId="15484">
      <pivotArea dataOnly="0" labelOnly="1" grandCol="1" outline="0" fieldPosition="0"/>
    </format>
    <format dxfId="15483">
      <pivotArea dataOnly="0" labelOnly="1" grandRow="1" outline="0" fieldPosition="0"/>
    </format>
    <format dxfId="15482">
      <pivotArea dataOnly="0" labelOnly="1" outline="0" fieldPosition="0">
        <references count="1">
          <reference field="14" count="0"/>
        </references>
      </pivotArea>
    </format>
    <format dxfId="15481">
      <pivotArea dataOnly="0" labelOnly="1" grandCol="1" outline="0" fieldPosition="0"/>
    </format>
    <format dxfId="15480">
      <pivotArea dataOnly="0" labelOnly="1" outline="0" fieldPosition="0">
        <references count="1">
          <reference field="14" count="0"/>
        </references>
      </pivotArea>
    </format>
    <format dxfId="15479">
      <pivotArea dataOnly="0" labelOnly="1" grandCol="1" outline="0" fieldPosition="0"/>
    </format>
    <format dxfId="15478">
      <pivotArea grandRow="1" outline="0" collapsedLevelsAreSubtotals="1" fieldPosition="0"/>
    </format>
    <format dxfId="15477">
      <pivotArea dataOnly="0" labelOnly="1" grandRow="1" outline="0" fieldPosition="0"/>
    </format>
    <format dxfId="15476">
      <pivotArea grandRow="1" outline="0" collapsedLevelsAreSubtotals="1" fieldPosition="0"/>
    </format>
    <format dxfId="15475">
      <pivotArea dataOnly="0" labelOnly="1" grandRow="1" outline="0" fieldPosition="0"/>
    </format>
    <format dxfId="15474">
      <pivotArea dataOnly="0" labelOnly="1" grandRow="1" outline="0" fieldPosition="0"/>
    </format>
    <format dxfId="15473">
      <pivotArea dataOnly="0" labelOnly="1" outline="0" fieldPosition="0">
        <references count="1">
          <reference field="14" count="0"/>
        </references>
      </pivotArea>
    </format>
    <format dxfId="15472">
      <pivotArea dataOnly="0" labelOnly="1" grandCol="1" outline="0" fieldPosition="0"/>
    </format>
    <format dxfId="15471">
      <pivotArea grandRow="1" outline="0" collapsedLevelsAreSubtotals="1" fieldPosition="0"/>
    </format>
    <format dxfId="15470">
      <pivotArea dataOnly="0" labelOnly="1" grandRow="1" outline="0" fieldPosition="0"/>
    </format>
    <format dxfId="15469">
      <pivotArea dataOnly="0" labelOnly="1" grandRow="1" outline="0" fieldPosition="0"/>
    </format>
    <format dxfId="15468">
      <pivotArea dataOnly="0" labelOnly="1" outline="0" fieldPosition="0">
        <references count="1">
          <reference field="14" count="0"/>
        </references>
      </pivotArea>
    </format>
    <format dxfId="15467">
      <pivotArea dataOnly="0" labelOnly="1" grandCol="1" outline="0" fieldPosition="0"/>
    </format>
    <format dxfId="15466">
      <pivotArea grandRow="1" outline="0" collapsedLevelsAreSubtotals="1" fieldPosition="0"/>
    </format>
    <format dxfId="15465">
      <pivotArea dataOnly="0" labelOnly="1" grandRow="1" outline="0" fieldPosition="0"/>
    </format>
    <format dxfId="15464">
      <pivotArea grandRow="1" outline="0" collapsedLevelsAreSubtotals="1" fieldPosition="0"/>
    </format>
    <format dxfId="15463">
      <pivotArea dataOnly="0" labelOnly="1" grandRow="1" outline="0" fieldPosition="0"/>
    </format>
    <format dxfId="15462">
      <pivotArea grandRow="1" outline="0" collapsedLevelsAreSubtotals="1" fieldPosition="0"/>
    </format>
    <format dxfId="15461">
      <pivotArea dataOnly="0" labelOnly="1" grandRow="1" outline="0" fieldPosition="0"/>
    </format>
    <format dxfId="15460">
      <pivotArea grandRow="1" outline="0" collapsedLevelsAreSubtotals="1" fieldPosition="0"/>
    </format>
    <format dxfId="15459">
      <pivotArea dataOnly="0" labelOnly="1" grandRow="1" outline="0" fieldPosition="0"/>
    </format>
    <format dxfId="15458">
      <pivotArea field="14" type="button" dataOnly="0" labelOnly="1" outline="0" axis="axisCol" fieldPosition="0"/>
    </format>
    <format dxfId="15457">
      <pivotArea type="topRight" dataOnly="0" labelOnly="1" outline="0" fieldPosition="0"/>
    </format>
    <format dxfId="15456">
      <pivotArea dataOnly="0" labelOnly="1" outline="0" fieldPosition="0">
        <references count="1">
          <reference field="14" count="0"/>
        </references>
      </pivotArea>
    </format>
    <format dxfId="15455">
      <pivotArea dataOnly="0" labelOnly="1" grandCol="1" outline="0" fieldPosition="0"/>
    </format>
    <format dxfId="15454">
      <pivotArea dataOnly="0" labelOnly="1" grandRow="1" outline="0" fieldPosition="0"/>
    </format>
    <format dxfId="15453">
      <pivotArea dataOnly="0" labelOnly="1" outline="0" fieldPosition="0">
        <references count="1">
          <reference field="14" count="0"/>
        </references>
      </pivotArea>
    </format>
    <format dxfId="15452">
      <pivotArea dataOnly="0" labelOnly="1" grandCol="1" outline="0" fieldPosition="0"/>
    </format>
    <format dxfId="15451">
      <pivotArea dataOnly="0" labelOnly="1" grandRow="1" outline="0" fieldPosition="0"/>
    </format>
    <format dxfId="15450">
      <pivotArea dataOnly="0" labelOnly="1" outline="0" fieldPosition="0">
        <references count="1">
          <reference field="14" count="0"/>
        </references>
      </pivotArea>
    </format>
    <format dxfId="15449">
      <pivotArea dataOnly="0" labelOnly="1" grandCol="1" outline="0" fieldPosition="0"/>
    </format>
    <format dxfId="15448">
      <pivotArea dataOnly="0" labelOnly="1" grandRow="1" outline="0" fieldPosition="0"/>
    </format>
    <format dxfId="15447">
      <pivotArea dataOnly="0" labelOnly="1" outline="0" fieldPosition="0">
        <references count="1">
          <reference field="14" count="0"/>
        </references>
      </pivotArea>
    </format>
    <format dxfId="15446">
      <pivotArea dataOnly="0" labelOnly="1" grandCol="1" outline="0" fieldPosition="0"/>
    </format>
    <format dxfId="15445">
      <pivotArea dataOnly="0" labelOnly="1" grandRow="1" outline="0" fieldPosition="0"/>
    </format>
    <format dxfId="15444">
      <pivotArea dataOnly="0" labelOnly="1" outline="0" fieldPosition="0">
        <references count="1">
          <reference field="14" count="0"/>
        </references>
      </pivotArea>
    </format>
    <format dxfId="15443">
      <pivotArea dataOnly="0" labelOnly="1" grandCol="1" outline="0" fieldPosition="0"/>
    </format>
    <format dxfId="15442">
      <pivotArea dataOnly="0" labelOnly="1" outline="0" fieldPosition="0">
        <references count="1">
          <reference field="14" count="0"/>
        </references>
      </pivotArea>
    </format>
    <format dxfId="15441">
      <pivotArea dataOnly="0" labelOnly="1" grandCol="1" outline="0" fieldPosition="0"/>
    </format>
    <format dxfId="15440">
      <pivotArea dataOnly="0" labelOnly="1" grandRow="1" outline="0" fieldPosition="0"/>
    </format>
    <format dxfId="15439">
      <pivotArea dataOnly="0" labelOnly="1" outline="0" fieldPosition="0">
        <references count="1">
          <reference field="14" count="0"/>
        </references>
      </pivotArea>
    </format>
    <format dxfId="15438">
      <pivotArea dataOnly="0" labelOnly="1" grandCol="1" outline="0" fieldPosition="0"/>
    </format>
    <format dxfId="15437">
      <pivotArea dataOnly="0" labelOnly="1" grandRow="1" outline="0" fieldPosition="0"/>
    </format>
    <format dxfId="15436">
      <pivotArea dataOnly="0" labelOnly="1" outline="0" fieldPosition="0">
        <references count="1">
          <reference field="14" count="0"/>
        </references>
      </pivotArea>
    </format>
    <format dxfId="15435">
      <pivotArea dataOnly="0" labelOnly="1" grandCol="1" outline="0" fieldPosition="0"/>
    </format>
    <format dxfId="15434">
      <pivotArea dataOnly="0" labelOnly="1" grandRow="1" outline="0" fieldPosition="0"/>
    </format>
    <format dxfId="15433">
      <pivotArea dataOnly="0" labelOnly="1" outline="0" fieldPosition="0">
        <references count="1">
          <reference field="14" count="0"/>
        </references>
      </pivotArea>
    </format>
    <format dxfId="15432">
      <pivotArea dataOnly="0" labelOnly="1" grandCol="1" outline="0" fieldPosition="0"/>
    </format>
    <format dxfId="15431">
      <pivotArea dataOnly="0" labelOnly="1" outline="0" fieldPosition="0">
        <references count="1">
          <reference field="14" count="0"/>
        </references>
      </pivotArea>
    </format>
    <format dxfId="15430">
      <pivotArea dataOnly="0" labelOnly="1" grandCol="1" outline="0" fieldPosition="0"/>
    </format>
    <format dxfId="15429">
      <pivotArea grandRow="1" outline="0" collapsedLevelsAreSubtotals="1" fieldPosition="0"/>
    </format>
    <format dxfId="15428">
      <pivotArea dataOnly="0" labelOnly="1" grandRow="1" outline="0" fieldPosition="0"/>
    </format>
    <format dxfId="15427">
      <pivotArea grandRow="1" outline="0" collapsedLevelsAreSubtotals="1" fieldPosition="0"/>
    </format>
    <format dxfId="15426">
      <pivotArea dataOnly="0" labelOnly="1" grandRow="1" outline="0" fieldPosition="0"/>
    </format>
    <format dxfId="15425">
      <pivotArea dataOnly="0" labelOnly="1" grandRow="1" outline="0" fieldPosition="0"/>
    </format>
    <format dxfId="15424">
      <pivotArea dataOnly="0" labelOnly="1" outline="0" fieldPosition="0">
        <references count="1">
          <reference field="14" count="0"/>
        </references>
      </pivotArea>
    </format>
    <format dxfId="15423">
      <pivotArea dataOnly="0" labelOnly="1" grandCol="1" outline="0" fieldPosition="0"/>
    </format>
    <format dxfId="15422">
      <pivotArea dataOnly="0" labelOnly="1" grandRow="1" outline="0" fieldPosition="0"/>
    </format>
    <format dxfId="15421">
      <pivotArea dataOnly="0" labelOnly="1" outline="0" fieldPosition="0">
        <references count="1">
          <reference field="14" count="0"/>
        </references>
      </pivotArea>
    </format>
    <format dxfId="15420">
      <pivotArea dataOnly="0" labelOnly="1" grandCol="1" outline="0" fieldPosition="0"/>
    </format>
    <format dxfId="15419">
      <pivotArea dataOnly="0" labelOnly="1" outline="0" fieldPosition="0">
        <references count="1">
          <reference field="14" count="0"/>
        </references>
      </pivotArea>
    </format>
    <format dxfId="15418">
      <pivotArea dataOnly="0" labelOnly="1" grandCol="1" outline="0" fieldPosition="0"/>
    </format>
    <format dxfId="15417">
      <pivotArea grandRow="1" outline="0" collapsedLevelsAreSubtotals="1" fieldPosition="0"/>
    </format>
    <format dxfId="15416">
      <pivotArea dataOnly="0" labelOnly="1" grandRow="1" outline="0" fieldPosition="0"/>
    </format>
    <format dxfId="15415">
      <pivotArea dataOnly="0" labelOnly="1" grandRow="1" outline="0" fieldPosition="0"/>
    </format>
    <format dxfId="15414">
      <pivotArea dataOnly="0" labelOnly="1" outline="0" fieldPosition="0">
        <references count="1">
          <reference field="14" count="0"/>
        </references>
      </pivotArea>
    </format>
    <format dxfId="15413">
      <pivotArea dataOnly="0" labelOnly="1" grandCol="1" outline="0" fieldPosition="0"/>
    </format>
    <format dxfId="15412">
      <pivotArea grandRow="1" outline="0" collapsedLevelsAreSubtotals="1" fieldPosition="0"/>
    </format>
    <format dxfId="15411">
      <pivotArea dataOnly="0" labelOnly="1" grandRow="1" outline="0" fieldPosition="0"/>
    </format>
    <format dxfId="15410">
      <pivotArea dataOnly="0" labelOnly="1" grandRow="1" outline="0" fieldPosition="0"/>
    </format>
    <format dxfId="15409">
      <pivotArea dataOnly="0" labelOnly="1" outline="0" fieldPosition="0">
        <references count="1">
          <reference field="14" count="0"/>
        </references>
      </pivotArea>
    </format>
    <format dxfId="15408">
      <pivotArea dataOnly="0" labelOnly="1" grandCol="1" outline="0" fieldPosition="0"/>
    </format>
    <format dxfId="15407">
      <pivotArea dataOnly="0" labelOnly="1" grandRow="1" outline="0" fieldPosition="0"/>
    </format>
    <format dxfId="15406">
      <pivotArea dataOnly="0" labelOnly="1" outline="0" fieldPosition="0">
        <references count="1">
          <reference field="14" count="0"/>
        </references>
      </pivotArea>
    </format>
    <format dxfId="15405">
      <pivotArea dataOnly="0" labelOnly="1" grandCol="1" outline="0" fieldPosition="0"/>
    </format>
    <format dxfId="15404">
      <pivotArea dataOnly="0" labelOnly="1" outline="0" fieldPosition="0">
        <references count="1">
          <reference field="14" count="0"/>
        </references>
      </pivotArea>
    </format>
    <format dxfId="15403">
      <pivotArea dataOnly="0" labelOnly="1" grandCol="1" outline="0" fieldPosition="0"/>
    </format>
    <format dxfId="15402">
      <pivotArea grandRow="1" outline="0" collapsedLevelsAreSubtotals="1" fieldPosition="0"/>
    </format>
    <format dxfId="15401">
      <pivotArea dataOnly="0" labelOnly="1" grandRow="1" outline="0" fieldPosition="0"/>
    </format>
    <format dxfId="15400">
      <pivotArea grandRow="1" outline="0" collapsedLevelsAreSubtotals="1" fieldPosition="0"/>
    </format>
    <format dxfId="15399">
      <pivotArea dataOnly="0" labelOnly="1" grandRow="1" outline="0" fieldPosition="0"/>
    </format>
    <format dxfId="15398">
      <pivotArea dataOnly="0" labelOnly="1" grandRow="1" outline="0" fieldPosition="0"/>
    </format>
    <format dxfId="15397">
      <pivotArea dataOnly="0" labelOnly="1" outline="0" fieldPosition="0">
        <references count="1">
          <reference field="14" count="0"/>
        </references>
      </pivotArea>
    </format>
    <format dxfId="15396">
      <pivotArea dataOnly="0" labelOnly="1" grandCol="1" outline="0" fieldPosition="0"/>
    </format>
    <format dxfId="15395">
      <pivotArea dataOnly="0" labelOnly="1" grandRow="1" outline="0" fieldPosition="0"/>
    </format>
    <format dxfId="15394">
      <pivotArea dataOnly="0" labelOnly="1" outline="0" fieldPosition="0">
        <references count="1">
          <reference field="14" count="0"/>
        </references>
      </pivotArea>
    </format>
    <format dxfId="15393">
      <pivotArea dataOnly="0" labelOnly="1" grandCol="1" outline="0" fieldPosition="0"/>
    </format>
    <format dxfId="15392">
      <pivotArea grandRow="1" outline="0" collapsedLevelsAreSubtotals="1" fieldPosition="0"/>
    </format>
    <format dxfId="15391">
      <pivotArea dataOnly="0" labelOnly="1" grandRow="1" outline="0" fieldPosition="0"/>
    </format>
    <format dxfId="15390">
      <pivotArea dataOnly="0" labelOnly="1" outline="0" fieldPosition="0">
        <references count="1">
          <reference field="14" count="0"/>
        </references>
      </pivotArea>
    </format>
    <format dxfId="15389">
      <pivotArea dataOnly="0" labelOnly="1" grandCol="1" outline="0" fieldPosition="0"/>
    </format>
    <format dxfId="15388">
      <pivotArea grandRow="1" outline="0" collapsedLevelsAreSubtotals="1" fieldPosition="0"/>
    </format>
    <format dxfId="15387">
      <pivotArea dataOnly="0" labelOnly="1" grandRow="1" outline="0" fieldPosition="0"/>
    </format>
    <format dxfId="15386">
      <pivotArea grandRow="1" outline="0" collapsedLevelsAreSubtotals="1" fieldPosition="0"/>
    </format>
    <format dxfId="15385">
      <pivotArea dataOnly="0" labelOnly="1" grandRow="1" outline="0" fieldPosition="0"/>
    </format>
    <format dxfId="15384">
      <pivotArea grandRow="1" outline="0" collapsedLevelsAreSubtotals="1" fieldPosition="0"/>
    </format>
    <format dxfId="15383">
      <pivotArea dataOnly="0" labelOnly="1" grandRow="1" outline="0" fieldPosition="0"/>
    </format>
    <format dxfId="15382">
      <pivotArea dataOnly="0" labelOnly="1" grandRow="1" outline="0" fieldPosition="0"/>
    </format>
    <format dxfId="15381">
      <pivotArea dataOnly="0" labelOnly="1" outline="0" fieldPosition="0">
        <references count="1">
          <reference field="14" count="0"/>
        </references>
      </pivotArea>
    </format>
    <format dxfId="15380">
      <pivotArea dataOnly="0" labelOnly="1" grandCol="1" outline="0" fieldPosition="0"/>
    </format>
    <format dxfId="15379">
      <pivotArea grandRow="1" outline="0" collapsedLevelsAreSubtotals="1" fieldPosition="0"/>
    </format>
    <format dxfId="15378">
      <pivotArea dataOnly="0" labelOnly="1" grandRow="1" outline="0" fieldPosition="0"/>
    </format>
    <format dxfId="15377">
      <pivotArea grandRow="1" outline="0" collapsedLevelsAreSubtotals="1" fieldPosition="0"/>
    </format>
    <format dxfId="15376">
      <pivotArea dataOnly="0" labelOnly="1" grandRow="1" outline="0" fieldPosition="0"/>
    </format>
    <format dxfId="15375">
      <pivotArea dataOnly="0" labelOnly="1" grandRow="1" outline="0" fieldPosition="0"/>
    </format>
    <format dxfId="15374">
      <pivotArea dataOnly="0" labelOnly="1" outline="0" fieldPosition="0">
        <references count="1">
          <reference field="14" count="0"/>
        </references>
      </pivotArea>
    </format>
    <format dxfId="15373">
      <pivotArea dataOnly="0" labelOnly="1" grandCol="1" outline="0" fieldPosition="0"/>
    </format>
    <format dxfId="15372">
      <pivotArea dataOnly="0" labelOnly="1" grandRow="1" outline="0" fieldPosition="0"/>
    </format>
    <format dxfId="15371">
      <pivotArea dataOnly="0" labelOnly="1" outline="0" fieldPosition="0">
        <references count="1">
          <reference field="14" count="0"/>
        </references>
      </pivotArea>
    </format>
    <format dxfId="15370">
      <pivotArea dataOnly="0" labelOnly="1" grandCol="1" outline="0" fieldPosition="0"/>
    </format>
    <format dxfId="15369">
      <pivotArea dataOnly="0" labelOnly="1" grandRow="1" outline="0" fieldPosition="0"/>
    </format>
    <format dxfId="15368">
      <pivotArea dataOnly="0" labelOnly="1" outline="0" fieldPosition="0">
        <references count="1">
          <reference field="14" count="0"/>
        </references>
      </pivotArea>
    </format>
    <format dxfId="15367">
      <pivotArea dataOnly="0" labelOnly="1" grandCol="1" outline="0" fieldPosition="0"/>
    </format>
    <format dxfId="15366">
      <pivotArea dataOnly="0" labelOnly="1" grandRow="1" outline="0" fieldPosition="0"/>
    </format>
    <format dxfId="15365">
      <pivotArea dataOnly="0" labelOnly="1" outline="0" fieldPosition="0">
        <references count="1">
          <reference field="14" count="0"/>
        </references>
      </pivotArea>
    </format>
    <format dxfId="15364">
      <pivotArea dataOnly="0" labelOnly="1" grandCol="1" outline="0" fieldPosition="0"/>
    </format>
    <format dxfId="15363">
      <pivotArea grandRow="1" outline="0" collapsedLevelsAreSubtotals="1" fieldPosition="0"/>
    </format>
    <format dxfId="15362">
      <pivotArea dataOnly="0" labelOnly="1" grandRow="1" outline="0" fieldPosition="0"/>
    </format>
    <format dxfId="15361">
      <pivotArea grandRow="1" outline="0" collapsedLevelsAreSubtotals="1" fieldPosition="0"/>
    </format>
    <format dxfId="15360">
      <pivotArea dataOnly="0" labelOnly="1" grandRow="1" outline="0" fieldPosition="0"/>
    </format>
    <format dxfId="15359">
      <pivotArea dataOnly="0" labelOnly="1" outline="0" fieldPosition="0">
        <references count="1">
          <reference field="14" count="0"/>
        </references>
      </pivotArea>
    </format>
    <format dxfId="15358">
      <pivotArea dataOnly="0" labelOnly="1" grandCol="1" outline="0" fieldPosition="0"/>
    </format>
    <format dxfId="15357">
      <pivotArea field="15" type="button" dataOnly="0" labelOnly="1" outline="0" axis="axisRow" fieldPosition="0"/>
    </format>
    <format dxfId="15356">
      <pivotArea dataOnly="0" labelOnly="1" outline="0" fieldPosition="0">
        <references count="1">
          <reference field="14" count="0"/>
        </references>
      </pivotArea>
    </format>
    <format dxfId="15355">
      <pivotArea dataOnly="0" labelOnly="1" grandCol="1" outline="0" fieldPosition="0"/>
    </format>
    <format dxfId="15354">
      <pivotArea field="15" type="button" dataOnly="0" labelOnly="1" outline="0" axis="axisRow" fieldPosition="0"/>
    </format>
    <format dxfId="15353">
      <pivotArea dataOnly="0" labelOnly="1" outline="0" fieldPosition="0">
        <references count="1">
          <reference field="14" count="0"/>
        </references>
      </pivotArea>
    </format>
    <format dxfId="15352">
      <pivotArea dataOnly="0" labelOnly="1" grandCol="1" outline="0" fieldPosition="0"/>
    </format>
    <format dxfId="15351">
      <pivotArea field="15" type="button" dataOnly="0" labelOnly="1" outline="0" axis="axisRow" fieldPosition="0"/>
    </format>
    <format dxfId="15350">
      <pivotArea dataOnly="0" labelOnly="1" outline="0" fieldPosition="0">
        <references count="1">
          <reference field="14" count="0"/>
        </references>
      </pivotArea>
    </format>
    <format dxfId="15349">
      <pivotArea dataOnly="0" labelOnly="1" grandCol="1" outline="0" fieldPosition="0"/>
    </format>
    <format dxfId="15348">
      <pivotArea outline="0" fieldPosition="0">
        <references count="1">
          <reference field="15" count="0" selected="0"/>
        </references>
      </pivotArea>
    </format>
    <format dxfId="15347">
      <pivotArea outline="0" fieldPosition="0">
        <references count="1">
          <reference field="15" count="0" selected="0"/>
        </references>
      </pivotArea>
    </format>
    <format dxfId="15346">
      <pivotArea grandRow="1" outline="0" collapsedLevelsAreSubtotals="1" fieldPosition="0"/>
    </format>
    <format dxfId="15345">
      <pivotArea grandRow="1" outline="0" collapsedLevelsAreSubtotals="1" fieldPosition="0"/>
    </format>
    <format dxfId="15344">
      <pivotArea outline="0" collapsedLevelsAreSubtotals="1" fieldPosition="0"/>
    </format>
    <format dxfId="15343">
      <pivotArea field="15" type="button" dataOnly="0" labelOnly="1" outline="0" axis="axisRow" fieldPosition="0"/>
    </format>
    <format dxfId="15342">
      <pivotArea dataOnly="0" labelOnly="1" outline="0" fieldPosition="0">
        <references count="1">
          <reference field="15" count="0"/>
        </references>
      </pivotArea>
    </format>
    <format dxfId="15341">
      <pivotArea dataOnly="0" labelOnly="1" grandRow="1" outline="0" fieldPosition="0"/>
    </format>
    <format dxfId="15340">
      <pivotArea dataOnly="0" labelOnly="1" outline="0" fieldPosition="0">
        <references count="1">
          <reference field="14" count="0"/>
        </references>
      </pivotArea>
    </format>
    <format dxfId="1533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86"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15931">
      <pivotArea type="all" dataOnly="0" outline="0" fieldPosition="0"/>
    </format>
    <format dxfId="15930">
      <pivotArea outline="0" collapsedLevelsAreSubtotals="1" fieldPosition="0"/>
    </format>
    <format dxfId="15929">
      <pivotArea dataOnly="0" labelOnly="1" outline="0" fieldPosition="0">
        <references count="1">
          <reference field="12" count="0"/>
        </references>
      </pivotArea>
    </format>
    <format dxfId="15928">
      <pivotArea field="12" dataOnly="0" labelOnly="1" grandRow="1" outline="0" axis="axisRow" fieldPosition="0">
        <references count="1">
          <reference field="4294967294" count="1" selected="0">
            <x v="1"/>
          </reference>
        </references>
      </pivotArea>
    </format>
    <format dxfId="15927">
      <pivotArea dataOnly="0" labelOnly="1" outline="0" fieldPosition="0">
        <references count="2">
          <reference field="4294967294" count="1">
            <x v="1"/>
          </reference>
          <reference field="12" count="1" selected="0">
            <x v="0"/>
          </reference>
        </references>
      </pivotArea>
    </format>
    <format dxfId="15926">
      <pivotArea dataOnly="0" labelOnly="1" outline="0" fieldPosition="0">
        <references count="2">
          <reference field="4294967294" count="1">
            <x v="1"/>
          </reference>
          <reference field="12" count="1" selected="0">
            <x v="1"/>
          </reference>
        </references>
      </pivotArea>
    </format>
    <format dxfId="15925">
      <pivotArea dataOnly="0" labelOnly="1" outline="0" fieldPosition="0">
        <references count="2">
          <reference field="4294967294" count="1">
            <x v="1"/>
          </reference>
          <reference field="12" count="1" selected="0">
            <x v="2"/>
          </reference>
        </references>
      </pivotArea>
    </format>
    <format dxfId="15924">
      <pivotArea dataOnly="0" labelOnly="1" outline="0" fieldPosition="0">
        <references count="2">
          <reference field="4294967294" count="1">
            <x v="1"/>
          </reference>
          <reference field="12" count="1" selected="0">
            <x v="3"/>
          </reference>
        </references>
      </pivotArea>
    </format>
    <format dxfId="15923">
      <pivotArea dataOnly="0" labelOnly="1" outline="0" fieldPosition="0">
        <references count="2">
          <reference field="4294967294" count="1">
            <x v="1"/>
          </reference>
          <reference field="12" count="1" selected="0">
            <x v="4"/>
          </reference>
        </references>
      </pivotArea>
    </format>
    <format dxfId="15922">
      <pivotArea dataOnly="0" labelOnly="1" outline="0" fieldPosition="0">
        <references count="2">
          <reference field="4294967294" count="1">
            <x v="1"/>
          </reference>
          <reference field="12" count="1" selected="0">
            <x v="5"/>
          </reference>
        </references>
      </pivotArea>
    </format>
    <format dxfId="15921">
      <pivotArea dataOnly="0" labelOnly="1" outline="0" fieldPosition="0">
        <references count="1">
          <reference field="13" count="0"/>
        </references>
      </pivotArea>
    </format>
    <format dxfId="15920">
      <pivotArea dataOnly="0" labelOnly="1" grandCol="1" outline="0" fieldPosition="0"/>
    </format>
    <format dxfId="15919">
      <pivotArea type="all" dataOnly="0" outline="0" fieldPosition="0"/>
    </format>
    <format dxfId="15918">
      <pivotArea outline="0" collapsedLevelsAreSubtotals="1" fieldPosition="0"/>
    </format>
    <format dxfId="15917">
      <pivotArea dataOnly="0" labelOnly="1" outline="0" fieldPosition="0">
        <references count="1">
          <reference field="12" count="0"/>
        </references>
      </pivotArea>
    </format>
    <format dxfId="15916">
      <pivotArea field="12" dataOnly="0" labelOnly="1" grandRow="1" outline="0" axis="axisRow" fieldPosition="0">
        <references count="1">
          <reference field="4294967294" count="1" selected="0">
            <x v="1"/>
          </reference>
        </references>
      </pivotArea>
    </format>
    <format dxfId="15915">
      <pivotArea dataOnly="0" labelOnly="1" outline="0" fieldPosition="0">
        <references count="2">
          <reference field="4294967294" count="1">
            <x v="1"/>
          </reference>
          <reference field="12" count="1" selected="0">
            <x v="0"/>
          </reference>
        </references>
      </pivotArea>
    </format>
    <format dxfId="15914">
      <pivotArea dataOnly="0" labelOnly="1" outline="0" fieldPosition="0">
        <references count="2">
          <reference field="4294967294" count="1">
            <x v="1"/>
          </reference>
          <reference field="12" count="1" selected="0">
            <x v="1"/>
          </reference>
        </references>
      </pivotArea>
    </format>
    <format dxfId="15913">
      <pivotArea dataOnly="0" labelOnly="1" outline="0" fieldPosition="0">
        <references count="2">
          <reference field="4294967294" count="1">
            <x v="1"/>
          </reference>
          <reference field="12" count="1" selected="0">
            <x v="2"/>
          </reference>
        </references>
      </pivotArea>
    </format>
    <format dxfId="15912">
      <pivotArea dataOnly="0" labelOnly="1" outline="0" fieldPosition="0">
        <references count="2">
          <reference field="4294967294" count="1">
            <x v="1"/>
          </reference>
          <reference field="12" count="1" selected="0">
            <x v="3"/>
          </reference>
        </references>
      </pivotArea>
    </format>
    <format dxfId="15911">
      <pivotArea dataOnly="0" labelOnly="1" outline="0" fieldPosition="0">
        <references count="2">
          <reference field="4294967294" count="1">
            <x v="1"/>
          </reference>
          <reference field="12" count="1" selected="0">
            <x v="4"/>
          </reference>
        </references>
      </pivotArea>
    </format>
    <format dxfId="15910">
      <pivotArea dataOnly="0" labelOnly="1" outline="0" fieldPosition="0">
        <references count="2">
          <reference field="4294967294" count="1">
            <x v="1"/>
          </reference>
          <reference field="12" count="1" selected="0">
            <x v="5"/>
          </reference>
        </references>
      </pivotArea>
    </format>
    <format dxfId="15909">
      <pivotArea dataOnly="0" labelOnly="1" outline="0" fieldPosition="0">
        <references count="1">
          <reference field="13" count="0"/>
        </references>
      </pivotArea>
    </format>
    <format dxfId="15908">
      <pivotArea dataOnly="0" labelOnly="1" grandCol="1" outline="0" fieldPosition="0"/>
    </format>
    <format dxfId="15907">
      <pivotArea field="12" dataOnly="0" labelOnly="1" grandRow="1" outline="0" axis="axisRow" fieldPosition="0">
        <references count="1">
          <reference field="4294967294" count="1" selected="0">
            <x v="1"/>
          </reference>
        </references>
      </pivotArea>
    </format>
    <format dxfId="15906">
      <pivotArea field="12" grandRow="1" outline="0" collapsedLevelsAreSubtotals="1" axis="axisRow" fieldPosition="0">
        <references count="1">
          <reference field="4294967294" count="1" selected="0">
            <x v="1"/>
          </reference>
        </references>
      </pivotArea>
    </format>
    <format dxfId="15905">
      <pivotArea field="12" dataOnly="0" labelOnly="1" grandRow="1" outline="0" axis="axisRow" fieldPosition="0">
        <references count="1">
          <reference field="4294967294" count="1" selected="0">
            <x v="1"/>
          </reference>
        </references>
      </pivotArea>
    </format>
    <format dxfId="15904">
      <pivotArea field="12" grandRow="1" outline="0" collapsedLevelsAreSubtotals="1" axis="axisRow" fieldPosition="0">
        <references count="1">
          <reference field="4294967294" count="1" selected="0">
            <x v="1"/>
          </reference>
        </references>
      </pivotArea>
    </format>
    <format dxfId="15903">
      <pivotArea field="12" dataOnly="0" labelOnly="1" grandRow="1" outline="0" axis="axisRow" fieldPosition="0">
        <references count="1">
          <reference field="4294967294" count="1" selected="0">
            <x v="1"/>
          </reference>
        </references>
      </pivotArea>
    </format>
    <format dxfId="15902">
      <pivotArea outline="0" collapsedLevelsAreSubtotals="1" fieldPosition="0"/>
    </format>
    <format dxfId="15901">
      <pivotArea field="12" dataOnly="0" labelOnly="1" grandRow="1" outline="0" axis="axisRow" fieldPosition="0">
        <references count="1">
          <reference field="4294967294" count="1" selected="0">
            <x v="1"/>
          </reference>
        </references>
      </pivotArea>
    </format>
    <format dxfId="15900">
      <pivotArea field="12" dataOnly="0" labelOnly="1" grandRow="1" outline="0" axis="axisRow" fieldPosition="0">
        <references count="1">
          <reference field="4294967294" count="1" selected="0">
            <x v="1"/>
          </reference>
        </references>
      </pivotArea>
    </format>
    <format dxfId="15899">
      <pivotArea field="12" grandRow="1" outline="0" axis="axisRow" fieldPosition="0">
        <references count="1">
          <reference field="4294967294" count="1" selected="0">
            <x v="1"/>
          </reference>
        </references>
      </pivotArea>
    </format>
    <format dxfId="15898">
      <pivotArea field="12" grandRow="1" outline="0" axis="axisRow" fieldPosition="0">
        <references count="1">
          <reference field="4294967294" count="1" selected="0">
            <x v="1"/>
          </reference>
        </references>
      </pivotArea>
    </format>
    <format dxfId="15897">
      <pivotArea field="12" dataOnly="0" labelOnly="1" grandRow="1" outline="0" axis="axisRow" fieldPosition="0">
        <references count="1">
          <reference field="4294967294" count="1" selected="0">
            <x v="1"/>
          </reference>
        </references>
      </pivotArea>
    </format>
    <format dxfId="15896">
      <pivotArea field="12" type="button" dataOnly="0" labelOnly="1" outline="0" axis="axisRow" fieldPosition="0"/>
    </format>
    <format dxfId="15895">
      <pivotArea field="-2" type="button" dataOnly="0" labelOnly="1" outline="0" axis="axisRow" fieldPosition="1"/>
    </format>
    <format dxfId="15894">
      <pivotArea outline="0" collapsedLevelsAreSubtotals="1" fieldPosition="0">
        <references count="2">
          <reference field="4294967294" count="1" selected="0">
            <x v="1"/>
          </reference>
          <reference field="12" count="0" selected="0"/>
        </references>
      </pivotArea>
    </format>
    <format dxfId="15893">
      <pivotArea dataOnly="0" labelOnly="1" outline="0" fieldPosition="0">
        <references count="1">
          <reference field="12" count="0"/>
        </references>
      </pivotArea>
    </format>
    <format dxfId="15892">
      <pivotArea dataOnly="0" labelOnly="1" outline="0" fieldPosition="0">
        <references count="2">
          <reference field="4294967294" count="1">
            <x v="1"/>
          </reference>
          <reference field="12" count="1" selected="0">
            <x v="0"/>
          </reference>
        </references>
      </pivotArea>
    </format>
    <format dxfId="15891">
      <pivotArea dataOnly="0" labelOnly="1" outline="0" fieldPosition="0">
        <references count="2">
          <reference field="4294967294" count="1">
            <x v="1"/>
          </reference>
          <reference field="12" count="1" selected="0">
            <x v="1"/>
          </reference>
        </references>
      </pivotArea>
    </format>
    <format dxfId="15890">
      <pivotArea dataOnly="0" labelOnly="1" outline="0" fieldPosition="0">
        <references count="2">
          <reference field="4294967294" count="1">
            <x v="1"/>
          </reference>
          <reference field="12" count="1" selected="0">
            <x v="2"/>
          </reference>
        </references>
      </pivotArea>
    </format>
    <format dxfId="15889">
      <pivotArea dataOnly="0" labelOnly="1" outline="0" fieldPosition="0">
        <references count="2">
          <reference field="4294967294" count="1">
            <x v="1"/>
          </reference>
          <reference field="12" count="1" selected="0">
            <x v="3"/>
          </reference>
        </references>
      </pivotArea>
    </format>
    <format dxfId="15888">
      <pivotArea dataOnly="0" labelOnly="1" outline="0" fieldPosition="0">
        <references count="2">
          <reference field="4294967294" count="1">
            <x v="1"/>
          </reference>
          <reference field="12" count="1" selected="0">
            <x v="4"/>
          </reference>
        </references>
      </pivotArea>
    </format>
    <format dxfId="15887">
      <pivotArea dataOnly="0" labelOnly="1" outline="0" fieldPosition="0">
        <references count="2">
          <reference field="4294967294" count="1">
            <x v="1"/>
          </reference>
          <reference field="12" count="1" selected="0">
            <x v="5"/>
          </reference>
        </references>
      </pivotArea>
    </format>
    <format dxfId="15886">
      <pivotArea dataOnly="0" labelOnly="1" outline="0" fieldPosition="0">
        <references count="1">
          <reference field="13" count="0"/>
        </references>
      </pivotArea>
    </format>
    <format dxfId="15885">
      <pivotArea dataOnly="0" labelOnly="1" grandCol="1" outline="0" fieldPosition="0"/>
    </format>
    <format dxfId="15884">
      <pivotArea dataOnly="0" labelOnly="1" outline="0" fieldPosition="0">
        <references count="1">
          <reference field="13" count="0"/>
        </references>
      </pivotArea>
    </format>
    <format dxfId="15883">
      <pivotArea dataOnly="0" labelOnly="1" grandCol="1" outline="0" fieldPosition="0"/>
    </format>
    <format dxfId="15882">
      <pivotArea outline="0" collapsedLevelsAreSubtotals="1" fieldPosition="0">
        <references count="2">
          <reference field="4294967294" count="1" selected="0">
            <x v="1"/>
          </reference>
          <reference field="12" count="1" selected="0">
            <x v="0"/>
          </reference>
        </references>
      </pivotArea>
    </format>
    <format dxfId="15881">
      <pivotArea outline="0" collapsedLevelsAreSubtotals="1" fieldPosition="0">
        <references count="2">
          <reference field="4294967294" count="1" selected="0">
            <x v="1"/>
          </reference>
          <reference field="12" count="1" selected="0">
            <x v="1"/>
          </reference>
        </references>
      </pivotArea>
    </format>
    <format dxfId="15880">
      <pivotArea outline="0" collapsedLevelsAreSubtotals="1" fieldPosition="0">
        <references count="2">
          <reference field="4294967294" count="1" selected="0">
            <x v="1"/>
          </reference>
          <reference field="12" count="1" selected="0">
            <x v="3"/>
          </reference>
        </references>
      </pivotArea>
    </format>
    <format dxfId="15879">
      <pivotArea outline="0" collapsedLevelsAreSubtotals="1" fieldPosition="0">
        <references count="2">
          <reference field="4294967294" count="1" selected="0">
            <x v="1"/>
          </reference>
          <reference field="12" count="1" selected="0">
            <x v="2"/>
          </reference>
        </references>
      </pivotArea>
    </format>
    <format dxfId="15878">
      <pivotArea outline="0" collapsedLevelsAreSubtotals="1" fieldPosition="0">
        <references count="2">
          <reference field="4294967294" count="1" selected="0">
            <x v="1"/>
          </reference>
          <reference field="12" count="1" selected="0">
            <x v="4"/>
          </reference>
        </references>
      </pivotArea>
    </format>
    <format dxfId="15877">
      <pivotArea outline="0" collapsedLevelsAreSubtotals="1" fieldPosition="0">
        <references count="2">
          <reference field="4294967294" count="1" selected="0">
            <x v="1"/>
          </reference>
          <reference field="12" count="1" selected="0">
            <x v="5"/>
          </reference>
        </references>
      </pivotArea>
    </format>
    <format dxfId="15876">
      <pivotArea outline="0" fieldPosition="0">
        <references count="2">
          <reference field="4294967294" count="1" selected="0">
            <x v="1"/>
          </reference>
          <reference field="12" count="0" selected="0"/>
        </references>
      </pivotArea>
    </format>
    <format dxfId="15875">
      <pivotArea field="12" type="button" dataOnly="0" labelOnly="1" outline="0" axis="axisRow" fieldPosition="0"/>
    </format>
    <format dxfId="15874">
      <pivotArea field="-2" type="button" dataOnly="0" labelOnly="1" outline="0" axis="axisRow" fieldPosition="1"/>
    </format>
    <format dxfId="15873">
      <pivotArea dataOnly="0" labelOnly="1" outline="0" fieldPosition="0">
        <references count="1">
          <reference field="12" count="0"/>
        </references>
      </pivotArea>
    </format>
    <format dxfId="15872">
      <pivotArea dataOnly="0" labelOnly="1" outline="0" fieldPosition="0">
        <references count="2">
          <reference field="4294967294" count="1">
            <x v="1"/>
          </reference>
          <reference field="12" count="1" selected="0">
            <x v="0"/>
          </reference>
        </references>
      </pivotArea>
    </format>
    <format dxfId="15871">
      <pivotArea dataOnly="0" labelOnly="1" outline="0" fieldPosition="0">
        <references count="2">
          <reference field="4294967294" count="1">
            <x v="1"/>
          </reference>
          <reference field="12" count="1" selected="0">
            <x v="1"/>
          </reference>
        </references>
      </pivotArea>
    </format>
    <format dxfId="15870">
      <pivotArea dataOnly="0" labelOnly="1" outline="0" fieldPosition="0">
        <references count="2">
          <reference field="4294967294" count="1">
            <x v="1"/>
          </reference>
          <reference field="12" count="1" selected="0">
            <x v="2"/>
          </reference>
        </references>
      </pivotArea>
    </format>
    <format dxfId="15869">
      <pivotArea dataOnly="0" labelOnly="1" outline="0" fieldPosition="0">
        <references count="2">
          <reference field="4294967294" count="1">
            <x v="1"/>
          </reference>
          <reference field="12" count="1" selected="0">
            <x v="3"/>
          </reference>
        </references>
      </pivotArea>
    </format>
    <format dxfId="15868">
      <pivotArea dataOnly="0" labelOnly="1" outline="0" fieldPosition="0">
        <references count="2">
          <reference field="4294967294" count="1">
            <x v="1"/>
          </reference>
          <reference field="12" count="1" selected="0">
            <x v="4"/>
          </reference>
        </references>
      </pivotArea>
    </format>
    <format dxfId="15867">
      <pivotArea dataOnly="0" labelOnly="1" outline="0" fieldPosition="0">
        <references count="2">
          <reference field="4294967294" count="1">
            <x v="1"/>
          </reference>
          <reference field="12" count="1" selected="0">
            <x v="5"/>
          </reference>
        </references>
      </pivotArea>
    </format>
    <format dxfId="15866">
      <pivotArea dataOnly="0" labelOnly="1" outline="0" fieldPosition="0">
        <references count="1">
          <reference field="13" count="0"/>
        </references>
      </pivotArea>
    </format>
    <format dxfId="15865">
      <pivotArea dataOnly="0" labelOnly="1" grandCol="1" outline="0" fieldPosition="0"/>
    </format>
    <format dxfId="15864">
      <pivotArea outline="0" fieldPosition="0">
        <references count="2">
          <reference field="4294967294" count="1" selected="0">
            <x v="1"/>
          </reference>
          <reference field="12" count="0" selected="0"/>
        </references>
      </pivotArea>
    </format>
    <format dxfId="15863">
      <pivotArea field="12" type="button" dataOnly="0" labelOnly="1" outline="0" axis="axisRow" fieldPosition="0"/>
    </format>
    <format dxfId="15862">
      <pivotArea field="-2" type="button" dataOnly="0" labelOnly="1" outline="0" axis="axisRow" fieldPosition="1"/>
    </format>
    <format dxfId="15861">
      <pivotArea dataOnly="0" labelOnly="1" outline="0" fieldPosition="0">
        <references count="1">
          <reference field="12" count="0"/>
        </references>
      </pivotArea>
    </format>
    <format dxfId="15860">
      <pivotArea dataOnly="0" labelOnly="1" outline="0" fieldPosition="0">
        <references count="2">
          <reference field="4294967294" count="1">
            <x v="1"/>
          </reference>
          <reference field="12" count="1" selected="0">
            <x v="0"/>
          </reference>
        </references>
      </pivotArea>
    </format>
    <format dxfId="15859">
      <pivotArea dataOnly="0" labelOnly="1" outline="0" fieldPosition="0">
        <references count="2">
          <reference field="4294967294" count="1">
            <x v="1"/>
          </reference>
          <reference field="12" count="1" selected="0">
            <x v="1"/>
          </reference>
        </references>
      </pivotArea>
    </format>
    <format dxfId="15858">
      <pivotArea dataOnly="0" labelOnly="1" outline="0" fieldPosition="0">
        <references count="2">
          <reference field="4294967294" count="1">
            <x v="1"/>
          </reference>
          <reference field="12" count="1" selected="0">
            <x v="2"/>
          </reference>
        </references>
      </pivotArea>
    </format>
    <format dxfId="15857">
      <pivotArea dataOnly="0" labelOnly="1" outline="0" fieldPosition="0">
        <references count="2">
          <reference field="4294967294" count="1">
            <x v="1"/>
          </reference>
          <reference field="12" count="1" selected="0">
            <x v="3"/>
          </reference>
        </references>
      </pivotArea>
    </format>
    <format dxfId="15856">
      <pivotArea dataOnly="0" labelOnly="1" outline="0" fieldPosition="0">
        <references count="2">
          <reference field="4294967294" count="1">
            <x v="1"/>
          </reference>
          <reference field="12" count="1" selected="0">
            <x v="4"/>
          </reference>
        </references>
      </pivotArea>
    </format>
    <format dxfId="15855">
      <pivotArea dataOnly="0" labelOnly="1" outline="0" fieldPosition="0">
        <references count="2">
          <reference field="4294967294" count="1">
            <x v="1"/>
          </reference>
          <reference field="12" count="1" selected="0">
            <x v="5"/>
          </reference>
        </references>
      </pivotArea>
    </format>
    <format dxfId="15854">
      <pivotArea dataOnly="0" labelOnly="1" outline="0" fieldPosition="0">
        <references count="1">
          <reference field="13" count="0"/>
        </references>
      </pivotArea>
    </format>
    <format dxfId="15853">
      <pivotArea dataOnly="0" labelOnly="1" grandCol="1" outline="0" fieldPosition="0"/>
    </format>
    <format dxfId="15852">
      <pivotArea outline="0" fieldPosition="0">
        <references count="2">
          <reference field="4294967294" count="1" selected="0">
            <x v="1"/>
          </reference>
          <reference field="12" count="0" selected="0"/>
        </references>
      </pivotArea>
    </format>
    <format dxfId="15851">
      <pivotArea field="12" type="button" dataOnly="0" labelOnly="1" outline="0" axis="axisRow" fieldPosition="0"/>
    </format>
    <format dxfId="15850">
      <pivotArea field="-2" type="button" dataOnly="0" labelOnly="1" outline="0" axis="axisRow" fieldPosition="1"/>
    </format>
    <format dxfId="15849">
      <pivotArea dataOnly="0" labelOnly="1" outline="0" fieldPosition="0">
        <references count="1">
          <reference field="12" count="0"/>
        </references>
      </pivotArea>
    </format>
    <format dxfId="15848">
      <pivotArea dataOnly="0" labelOnly="1" outline="0" fieldPosition="0">
        <references count="2">
          <reference field="4294967294" count="1">
            <x v="1"/>
          </reference>
          <reference field="12" count="1" selected="0">
            <x v="0"/>
          </reference>
        </references>
      </pivotArea>
    </format>
    <format dxfId="15847">
      <pivotArea dataOnly="0" labelOnly="1" outline="0" fieldPosition="0">
        <references count="2">
          <reference field="4294967294" count="1">
            <x v="1"/>
          </reference>
          <reference field="12" count="1" selected="0">
            <x v="1"/>
          </reference>
        </references>
      </pivotArea>
    </format>
    <format dxfId="15846">
      <pivotArea dataOnly="0" labelOnly="1" outline="0" fieldPosition="0">
        <references count="2">
          <reference field="4294967294" count="1">
            <x v="1"/>
          </reference>
          <reference field="12" count="1" selected="0">
            <x v="2"/>
          </reference>
        </references>
      </pivotArea>
    </format>
    <format dxfId="15845">
      <pivotArea dataOnly="0" labelOnly="1" outline="0" fieldPosition="0">
        <references count="2">
          <reference field="4294967294" count="1">
            <x v="1"/>
          </reference>
          <reference field="12" count="1" selected="0">
            <x v="3"/>
          </reference>
        </references>
      </pivotArea>
    </format>
    <format dxfId="15844">
      <pivotArea dataOnly="0" labelOnly="1" outline="0" fieldPosition="0">
        <references count="2">
          <reference field="4294967294" count="1">
            <x v="1"/>
          </reference>
          <reference field="12" count="1" selected="0">
            <x v="4"/>
          </reference>
        </references>
      </pivotArea>
    </format>
    <format dxfId="15843">
      <pivotArea dataOnly="0" labelOnly="1" outline="0" fieldPosition="0">
        <references count="2">
          <reference field="4294967294" count="1">
            <x v="1"/>
          </reference>
          <reference field="12" count="1" selected="0">
            <x v="5"/>
          </reference>
        </references>
      </pivotArea>
    </format>
    <format dxfId="15842">
      <pivotArea dataOnly="0" labelOnly="1" outline="0" fieldPosition="0">
        <references count="1">
          <reference field="13" count="0"/>
        </references>
      </pivotArea>
    </format>
    <format dxfId="15841">
      <pivotArea dataOnly="0" labelOnly="1" grandCol="1" outline="0" fieldPosition="0"/>
    </format>
    <format dxfId="15840">
      <pivotArea type="origin" dataOnly="0" labelOnly="1" outline="0" fieldPosition="0"/>
    </format>
    <format dxfId="15839">
      <pivotArea field="12" type="button" dataOnly="0" labelOnly="1" outline="0" axis="axisRow" fieldPosition="0"/>
    </format>
    <format dxfId="15838">
      <pivotArea dataOnly="0" labelOnly="1" outline="0" fieldPosition="0">
        <references count="1">
          <reference field="12" count="0"/>
        </references>
      </pivotArea>
    </format>
    <format dxfId="15837">
      <pivotArea field="12" dataOnly="0" labelOnly="1" grandRow="1" outline="0" axis="axisRow" fieldPosition="0">
        <references count="1">
          <reference field="4294967294" count="1" selected="0">
            <x v="1"/>
          </reference>
        </references>
      </pivotArea>
    </format>
    <format dxfId="15836">
      <pivotArea field="12" dataOnly="0" labelOnly="1" grandRow="1" outline="0" axis="axisRow" fieldPosition="0">
        <references count="1">
          <reference field="4294967294" count="1" selected="0">
            <x v="1"/>
          </reference>
        </references>
      </pivotArea>
    </format>
    <format dxfId="15835">
      <pivotArea type="origin" dataOnly="0" labelOnly="1" outline="0" fieldPosition="0"/>
    </format>
    <format dxfId="15834">
      <pivotArea field="12" type="button" dataOnly="0" labelOnly="1" outline="0" axis="axisRow" fieldPosition="0"/>
    </format>
    <format dxfId="15833">
      <pivotArea dataOnly="0" labelOnly="1" outline="0" fieldPosition="0">
        <references count="1">
          <reference field="12" count="0"/>
        </references>
      </pivotArea>
    </format>
    <format dxfId="15832">
      <pivotArea field="12" dataOnly="0" labelOnly="1" grandRow="1" outline="0" axis="axisRow" fieldPosition="0">
        <references count="1">
          <reference field="4294967294" count="1" selected="0">
            <x v="1"/>
          </reference>
        </references>
      </pivotArea>
    </format>
    <format dxfId="15831">
      <pivotArea field="12" dataOnly="0" labelOnly="1" grandRow="1" outline="0" axis="axisRow" fieldPosition="0">
        <references count="1">
          <reference field="4294967294" count="1" selected="0">
            <x v="1"/>
          </reference>
        </references>
      </pivotArea>
    </format>
    <format dxfId="15830">
      <pivotArea type="origin" dataOnly="0" labelOnly="1" outline="0" fieldPosition="0"/>
    </format>
    <format dxfId="15829">
      <pivotArea field="12" type="button" dataOnly="0" labelOnly="1" outline="0" axis="axisRow" fieldPosition="0"/>
    </format>
    <format dxfId="15828">
      <pivotArea dataOnly="0" labelOnly="1" outline="0" fieldPosition="0">
        <references count="1">
          <reference field="12" count="0"/>
        </references>
      </pivotArea>
    </format>
    <format dxfId="15827">
      <pivotArea field="12" dataOnly="0" labelOnly="1" grandRow="1" outline="0" axis="axisRow" fieldPosition="0">
        <references count="1">
          <reference field="4294967294" count="1" selected="0">
            <x v="1"/>
          </reference>
        </references>
      </pivotArea>
    </format>
    <format dxfId="15826">
      <pivotArea field="12" dataOnly="0" labelOnly="1" grandRow="1" outline="0" axis="axisRow" fieldPosition="0">
        <references count="1">
          <reference field="4294967294" count="1" selected="0">
            <x v="1"/>
          </reference>
        </references>
      </pivotArea>
    </format>
    <format dxfId="15825">
      <pivotArea type="origin" dataOnly="0" labelOnly="1" outline="0" fieldPosition="0"/>
    </format>
    <format dxfId="15824">
      <pivotArea field="12" type="button" dataOnly="0" labelOnly="1" outline="0" axis="axisRow" fieldPosition="0"/>
    </format>
    <format dxfId="15823">
      <pivotArea dataOnly="0" labelOnly="1" outline="0" fieldPosition="0">
        <references count="1">
          <reference field="12" count="0"/>
        </references>
      </pivotArea>
    </format>
    <format dxfId="15822">
      <pivotArea field="12" dataOnly="0" labelOnly="1" grandRow="1" outline="0" axis="axisRow" fieldPosition="0">
        <references count="1">
          <reference field="4294967294" count="1" selected="0">
            <x v="1"/>
          </reference>
        </references>
      </pivotArea>
    </format>
    <format dxfId="15821">
      <pivotArea field="12" dataOnly="0" labelOnly="1" grandRow="1" outline="0" axis="axisRow" fieldPosition="0">
        <references count="1">
          <reference field="4294967294" count="1" selected="0">
            <x v="1"/>
          </reference>
        </references>
      </pivotArea>
    </format>
    <format dxfId="15820">
      <pivotArea outline="0" collapsedLevelsAreSubtotals="1" fieldPosition="0"/>
    </format>
    <format dxfId="15819">
      <pivotArea type="origin" dataOnly="0" labelOnly="1" outline="0" offset="B1" fieldPosition="0"/>
    </format>
    <format dxfId="15818">
      <pivotArea field="13" type="button" dataOnly="0" labelOnly="1" outline="0" axis="axisCol" fieldPosition="0"/>
    </format>
    <format dxfId="15817">
      <pivotArea type="topRight" dataOnly="0" labelOnly="1" outline="0" fieldPosition="0"/>
    </format>
    <format dxfId="15816">
      <pivotArea field="-2" type="button" dataOnly="0" labelOnly="1" outline="0" axis="axisRow" fieldPosition="1"/>
    </format>
    <format dxfId="15815">
      <pivotArea dataOnly="0" labelOnly="1" outline="0" fieldPosition="0">
        <references count="2">
          <reference field="4294967294" count="1">
            <x v="1"/>
          </reference>
          <reference field="12" count="1" selected="0">
            <x v="0"/>
          </reference>
        </references>
      </pivotArea>
    </format>
    <format dxfId="15814">
      <pivotArea dataOnly="0" labelOnly="1" outline="0" fieldPosition="0">
        <references count="2">
          <reference field="4294967294" count="1">
            <x v="1"/>
          </reference>
          <reference field="12" count="1" selected="0">
            <x v="1"/>
          </reference>
        </references>
      </pivotArea>
    </format>
    <format dxfId="15813">
      <pivotArea dataOnly="0" labelOnly="1" outline="0" fieldPosition="0">
        <references count="2">
          <reference field="4294967294" count="1">
            <x v="1"/>
          </reference>
          <reference field="12" count="1" selected="0">
            <x v="2"/>
          </reference>
        </references>
      </pivotArea>
    </format>
    <format dxfId="15812">
      <pivotArea dataOnly="0" labelOnly="1" outline="0" fieldPosition="0">
        <references count="2">
          <reference field="4294967294" count="1">
            <x v="1"/>
          </reference>
          <reference field="12" count="1" selected="0">
            <x v="3"/>
          </reference>
        </references>
      </pivotArea>
    </format>
    <format dxfId="15811">
      <pivotArea dataOnly="0" labelOnly="1" outline="0" fieldPosition="0">
        <references count="2">
          <reference field="4294967294" count="1">
            <x v="1"/>
          </reference>
          <reference field="12" count="1" selected="0">
            <x v="4"/>
          </reference>
        </references>
      </pivotArea>
    </format>
    <format dxfId="15810">
      <pivotArea dataOnly="0" labelOnly="1" outline="0" fieldPosition="0">
        <references count="2">
          <reference field="4294967294" count="1">
            <x v="1"/>
          </reference>
          <reference field="12" count="1" selected="0">
            <x v="5"/>
          </reference>
        </references>
      </pivotArea>
    </format>
    <format dxfId="15809">
      <pivotArea dataOnly="0" labelOnly="1" outline="0" fieldPosition="0">
        <references count="1">
          <reference field="13" count="0"/>
        </references>
      </pivotArea>
    </format>
    <format dxfId="15808">
      <pivotArea dataOnly="0" labelOnly="1" grandCol="1" outline="0" fieldPosition="0"/>
    </format>
    <format dxfId="15807">
      <pivotArea outline="0" collapsedLevelsAreSubtotals="1" fieldPosition="0"/>
    </format>
    <format dxfId="15806">
      <pivotArea field="12" type="button" dataOnly="0" labelOnly="1" outline="0" axis="axisRow" fieldPosition="0"/>
    </format>
    <format dxfId="15805">
      <pivotArea field="-2" type="button" dataOnly="0" labelOnly="1" outline="0" axis="axisRow" fieldPosition="1"/>
    </format>
    <format dxfId="15804">
      <pivotArea dataOnly="0" labelOnly="1" outline="0" fieldPosition="0">
        <references count="1">
          <reference field="12" count="0"/>
        </references>
      </pivotArea>
    </format>
    <format dxfId="15803">
      <pivotArea field="12" dataOnly="0" labelOnly="1" grandRow="1" outline="0" axis="axisRow" fieldPosition="0">
        <references count="1">
          <reference field="4294967294" count="1" selected="0">
            <x v="0"/>
          </reference>
        </references>
      </pivotArea>
    </format>
    <format dxfId="15802">
      <pivotArea field="12" dataOnly="0" labelOnly="1" grandRow="1" outline="0" axis="axisRow" fieldPosition="0">
        <references count="1">
          <reference field="4294967294" count="1" selected="0">
            <x v="1"/>
          </reference>
        </references>
      </pivotArea>
    </format>
    <format dxfId="15801">
      <pivotArea field="12" dataOnly="0" labelOnly="1" grandRow="1" outline="0" axis="axisRow" fieldPosition="0">
        <references count="1">
          <reference field="4294967294" count="1" selected="0">
            <x v="0"/>
          </reference>
        </references>
      </pivotArea>
    </format>
    <format dxfId="15800">
      <pivotArea field="12" dataOnly="0" labelOnly="1" grandRow="1" outline="0" axis="axisRow" fieldPosition="0">
        <references count="1">
          <reference field="4294967294" count="1" selected="0">
            <x v="1"/>
          </reference>
        </references>
      </pivotArea>
    </format>
    <format dxfId="15799">
      <pivotArea dataOnly="0" labelOnly="1" outline="0" fieldPosition="0">
        <references count="2">
          <reference field="4294967294" count="2">
            <x v="0"/>
            <x v="1"/>
          </reference>
          <reference field="12" count="1" selected="0">
            <x v="0"/>
          </reference>
        </references>
      </pivotArea>
    </format>
    <format dxfId="15798">
      <pivotArea dataOnly="0" labelOnly="1" outline="0" fieldPosition="0">
        <references count="2">
          <reference field="4294967294" count="2">
            <x v="0"/>
            <x v="1"/>
          </reference>
          <reference field="12" count="1" selected="0">
            <x v="1"/>
          </reference>
        </references>
      </pivotArea>
    </format>
    <format dxfId="15797">
      <pivotArea dataOnly="0" labelOnly="1" outline="0" fieldPosition="0">
        <references count="2">
          <reference field="4294967294" count="2">
            <x v="0"/>
            <x v="1"/>
          </reference>
          <reference field="12" count="1" selected="0">
            <x v="2"/>
          </reference>
        </references>
      </pivotArea>
    </format>
    <format dxfId="15796">
      <pivotArea dataOnly="0" labelOnly="1" outline="0" fieldPosition="0">
        <references count="2">
          <reference field="4294967294" count="2">
            <x v="0"/>
            <x v="1"/>
          </reference>
          <reference field="12" count="1" selected="0">
            <x v="3"/>
          </reference>
        </references>
      </pivotArea>
    </format>
    <format dxfId="15795">
      <pivotArea dataOnly="0" labelOnly="1" outline="0" fieldPosition="0">
        <references count="2">
          <reference field="4294967294" count="2">
            <x v="0"/>
            <x v="1"/>
          </reference>
          <reference field="12" count="1" selected="0">
            <x v="4"/>
          </reference>
        </references>
      </pivotArea>
    </format>
    <format dxfId="15794">
      <pivotArea dataOnly="0" labelOnly="1" outline="0" fieldPosition="0">
        <references count="2">
          <reference field="4294967294" count="2">
            <x v="0"/>
            <x v="1"/>
          </reference>
          <reference field="12" count="1" selected="0">
            <x v="5"/>
          </reference>
        </references>
      </pivotArea>
    </format>
    <format dxfId="15793">
      <pivotArea dataOnly="0" labelOnly="1" outline="0" fieldPosition="0">
        <references count="1">
          <reference field="13" count="0"/>
        </references>
      </pivotArea>
    </format>
    <format dxfId="15792">
      <pivotArea dataOnly="0" labelOnly="1" grandCol="1" outline="0" fieldPosition="0"/>
    </format>
    <format dxfId="15791">
      <pivotArea outline="0" collapsedLevelsAreSubtotals="1" fieldPosition="0"/>
    </format>
    <format dxfId="15790">
      <pivotArea field="12" type="button" dataOnly="0" labelOnly="1" outline="0" axis="axisRow" fieldPosition="0"/>
    </format>
    <format dxfId="15789">
      <pivotArea field="-2" type="button" dataOnly="0" labelOnly="1" outline="0" axis="axisRow" fieldPosition="1"/>
    </format>
    <format dxfId="15788">
      <pivotArea dataOnly="0" labelOnly="1" outline="0" fieldPosition="0">
        <references count="1">
          <reference field="12" count="0"/>
        </references>
      </pivotArea>
    </format>
    <format dxfId="15787">
      <pivotArea field="12" dataOnly="0" labelOnly="1" grandRow="1" outline="0" axis="axisRow" fieldPosition="0">
        <references count="1">
          <reference field="4294967294" count="1" selected="0">
            <x v="0"/>
          </reference>
        </references>
      </pivotArea>
    </format>
    <format dxfId="15786">
      <pivotArea field="12" dataOnly="0" labelOnly="1" grandRow="1" outline="0" axis="axisRow" fieldPosition="0">
        <references count="1">
          <reference field="4294967294" count="1" selected="0">
            <x v="1"/>
          </reference>
        </references>
      </pivotArea>
    </format>
    <format dxfId="15785">
      <pivotArea field="12" dataOnly="0" labelOnly="1" grandRow="1" outline="0" axis="axisRow" fieldPosition="0">
        <references count="1">
          <reference field="4294967294" count="1" selected="0">
            <x v="0"/>
          </reference>
        </references>
      </pivotArea>
    </format>
    <format dxfId="15784">
      <pivotArea field="12" dataOnly="0" labelOnly="1" grandRow="1" outline="0" axis="axisRow" fieldPosition="0">
        <references count="1">
          <reference field="4294967294" count="1" selected="0">
            <x v="1"/>
          </reference>
        </references>
      </pivotArea>
    </format>
    <format dxfId="15783">
      <pivotArea dataOnly="0" labelOnly="1" outline="0" fieldPosition="0">
        <references count="2">
          <reference field="4294967294" count="2">
            <x v="0"/>
            <x v="1"/>
          </reference>
          <reference field="12" count="1" selected="0">
            <x v="0"/>
          </reference>
        </references>
      </pivotArea>
    </format>
    <format dxfId="15782">
      <pivotArea dataOnly="0" labelOnly="1" outline="0" fieldPosition="0">
        <references count="2">
          <reference field="4294967294" count="2">
            <x v="0"/>
            <x v="1"/>
          </reference>
          <reference field="12" count="1" selected="0">
            <x v="1"/>
          </reference>
        </references>
      </pivotArea>
    </format>
    <format dxfId="15781">
      <pivotArea dataOnly="0" labelOnly="1" outline="0" fieldPosition="0">
        <references count="2">
          <reference field="4294967294" count="2">
            <x v="0"/>
            <x v="1"/>
          </reference>
          <reference field="12" count="1" selected="0">
            <x v="2"/>
          </reference>
        </references>
      </pivotArea>
    </format>
    <format dxfId="15780">
      <pivotArea dataOnly="0" labelOnly="1" outline="0" fieldPosition="0">
        <references count="2">
          <reference field="4294967294" count="2">
            <x v="0"/>
            <x v="1"/>
          </reference>
          <reference field="12" count="1" selected="0">
            <x v="3"/>
          </reference>
        </references>
      </pivotArea>
    </format>
    <format dxfId="15779">
      <pivotArea dataOnly="0" labelOnly="1" outline="0" fieldPosition="0">
        <references count="2">
          <reference field="4294967294" count="2">
            <x v="0"/>
            <x v="1"/>
          </reference>
          <reference field="12" count="1" selected="0">
            <x v="4"/>
          </reference>
        </references>
      </pivotArea>
    </format>
    <format dxfId="15778">
      <pivotArea dataOnly="0" labelOnly="1" outline="0" fieldPosition="0">
        <references count="2">
          <reference field="4294967294" count="2">
            <x v="0"/>
            <x v="1"/>
          </reference>
          <reference field="12" count="1" selected="0">
            <x v="5"/>
          </reference>
        </references>
      </pivotArea>
    </format>
    <format dxfId="15777">
      <pivotArea dataOnly="0" labelOnly="1" outline="0" fieldPosition="0">
        <references count="1">
          <reference field="13" count="0"/>
        </references>
      </pivotArea>
    </format>
    <format dxfId="15776">
      <pivotArea dataOnly="0" labelOnly="1" grandCol="1" outline="0" fieldPosition="0"/>
    </format>
    <format dxfId="15775">
      <pivotArea outline="0" collapsedLevelsAreSubtotals="1" fieldPosition="0"/>
    </format>
    <format dxfId="15774">
      <pivotArea field="12" type="button" dataOnly="0" labelOnly="1" outline="0" axis="axisRow" fieldPosition="0"/>
    </format>
    <format dxfId="15773">
      <pivotArea field="-2" type="button" dataOnly="0" labelOnly="1" outline="0" axis="axisRow" fieldPosition="1"/>
    </format>
    <format dxfId="15772">
      <pivotArea dataOnly="0" labelOnly="1" outline="0" fieldPosition="0">
        <references count="1">
          <reference field="12" count="0"/>
        </references>
      </pivotArea>
    </format>
    <format dxfId="15771">
      <pivotArea field="12" dataOnly="0" labelOnly="1" grandRow="1" outline="0" axis="axisRow" fieldPosition="0">
        <references count="1">
          <reference field="4294967294" count="1" selected="0">
            <x v="0"/>
          </reference>
        </references>
      </pivotArea>
    </format>
    <format dxfId="15770">
      <pivotArea field="12" dataOnly="0" labelOnly="1" grandRow="1" outline="0" axis="axisRow" fieldPosition="0">
        <references count="1">
          <reference field="4294967294" count="1" selected="0">
            <x v="1"/>
          </reference>
        </references>
      </pivotArea>
    </format>
    <format dxfId="15769">
      <pivotArea field="12" dataOnly="0" labelOnly="1" grandRow="1" outline="0" axis="axisRow" fieldPosition="0">
        <references count="1">
          <reference field="4294967294" count="1" selected="0">
            <x v="0"/>
          </reference>
        </references>
      </pivotArea>
    </format>
    <format dxfId="15768">
      <pivotArea field="12" dataOnly="0" labelOnly="1" grandRow="1" outline="0" axis="axisRow" fieldPosition="0">
        <references count="1">
          <reference field="4294967294" count="1" selected="0">
            <x v="1"/>
          </reference>
        </references>
      </pivotArea>
    </format>
    <format dxfId="15767">
      <pivotArea dataOnly="0" labelOnly="1" outline="0" fieldPosition="0">
        <references count="2">
          <reference field="4294967294" count="2">
            <x v="0"/>
            <x v="1"/>
          </reference>
          <reference field="12" count="1" selected="0">
            <x v="0"/>
          </reference>
        </references>
      </pivotArea>
    </format>
    <format dxfId="15766">
      <pivotArea dataOnly="0" labelOnly="1" outline="0" fieldPosition="0">
        <references count="2">
          <reference field="4294967294" count="2">
            <x v="0"/>
            <x v="1"/>
          </reference>
          <reference field="12" count="1" selected="0">
            <x v="1"/>
          </reference>
        </references>
      </pivotArea>
    </format>
    <format dxfId="15765">
      <pivotArea dataOnly="0" labelOnly="1" outline="0" fieldPosition="0">
        <references count="2">
          <reference field="4294967294" count="2">
            <x v="0"/>
            <x v="1"/>
          </reference>
          <reference field="12" count="1" selected="0">
            <x v="2"/>
          </reference>
        </references>
      </pivotArea>
    </format>
    <format dxfId="15764">
      <pivotArea dataOnly="0" labelOnly="1" outline="0" fieldPosition="0">
        <references count="2">
          <reference field="4294967294" count="2">
            <x v="0"/>
            <x v="1"/>
          </reference>
          <reference field="12" count="1" selected="0">
            <x v="3"/>
          </reference>
        </references>
      </pivotArea>
    </format>
    <format dxfId="15763">
      <pivotArea dataOnly="0" labelOnly="1" outline="0" fieldPosition="0">
        <references count="2">
          <reference field="4294967294" count="2">
            <x v="0"/>
            <x v="1"/>
          </reference>
          <reference field="12" count="1" selected="0">
            <x v="4"/>
          </reference>
        </references>
      </pivotArea>
    </format>
    <format dxfId="15762">
      <pivotArea dataOnly="0" labelOnly="1" outline="0" fieldPosition="0">
        <references count="2">
          <reference field="4294967294" count="2">
            <x v="0"/>
            <x v="1"/>
          </reference>
          <reference field="12" count="1" selected="0">
            <x v="5"/>
          </reference>
        </references>
      </pivotArea>
    </format>
    <format dxfId="15761">
      <pivotArea dataOnly="0" labelOnly="1" outline="0" fieldPosition="0">
        <references count="1">
          <reference field="13" count="0"/>
        </references>
      </pivotArea>
    </format>
    <format dxfId="15760">
      <pivotArea dataOnly="0" labelOnly="1" grandCol="1" outline="0" fieldPosition="0"/>
    </format>
    <format dxfId="15759">
      <pivotArea outline="0" collapsedLevelsAreSubtotals="1" fieldPosition="0"/>
    </format>
    <format dxfId="15758">
      <pivotArea field="12" type="button" dataOnly="0" labelOnly="1" outline="0" axis="axisRow" fieldPosition="0"/>
    </format>
    <format dxfId="15757">
      <pivotArea field="-2" type="button" dataOnly="0" labelOnly="1" outline="0" axis="axisRow" fieldPosition="1"/>
    </format>
    <format dxfId="15756">
      <pivotArea dataOnly="0" labelOnly="1" outline="0" fieldPosition="0">
        <references count="1">
          <reference field="12" count="0"/>
        </references>
      </pivotArea>
    </format>
    <format dxfId="15755">
      <pivotArea field="12" dataOnly="0" labelOnly="1" grandRow="1" outline="0" axis="axisRow" fieldPosition="0">
        <references count="1">
          <reference field="4294967294" count="1" selected="0">
            <x v="0"/>
          </reference>
        </references>
      </pivotArea>
    </format>
    <format dxfId="15754">
      <pivotArea field="12" dataOnly="0" labelOnly="1" grandRow="1" outline="0" axis="axisRow" fieldPosition="0">
        <references count="1">
          <reference field="4294967294" count="1" selected="0">
            <x v="1"/>
          </reference>
        </references>
      </pivotArea>
    </format>
    <format dxfId="15753">
      <pivotArea field="12" dataOnly="0" labelOnly="1" grandRow="1" outline="0" axis="axisRow" fieldPosition="0">
        <references count="1">
          <reference field="4294967294" count="1" selected="0">
            <x v="0"/>
          </reference>
        </references>
      </pivotArea>
    </format>
    <format dxfId="15752">
      <pivotArea field="12" dataOnly="0" labelOnly="1" grandRow="1" outline="0" axis="axisRow" fieldPosition="0">
        <references count="1">
          <reference field="4294967294" count="1" selected="0">
            <x v="1"/>
          </reference>
        </references>
      </pivotArea>
    </format>
    <format dxfId="15751">
      <pivotArea dataOnly="0" labelOnly="1" outline="0" fieldPosition="0">
        <references count="2">
          <reference field="4294967294" count="2">
            <x v="0"/>
            <x v="1"/>
          </reference>
          <reference field="12" count="1" selected="0">
            <x v="0"/>
          </reference>
        </references>
      </pivotArea>
    </format>
    <format dxfId="15750">
      <pivotArea dataOnly="0" labelOnly="1" outline="0" fieldPosition="0">
        <references count="2">
          <reference field="4294967294" count="2">
            <x v="0"/>
            <x v="1"/>
          </reference>
          <reference field="12" count="1" selected="0">
            <x v="1"/>
          </reference>
        </references>
      </pivotArea>
    </format>
    <format dxfId="15749">
      <pivotArea dataOnly="0" labelOnly="1" outline="0" fieldPosition="0">
        <references count="2">
          <reference field="4294967294" count="2">
            <x v="0"/>
            <x v="1"/>
          </reference>
          <reference field="12" count="1" selected="0">
            <x v="2"/>
          </reference>
        </references>
      </pivotArea>
    </format>
    <format dxfId="15748">
      <pivotArea dataOnly="0" labelOnly="1" outline="0" fieldPosition="0">
        <references count="2">
          <reference field="4294967294" count="2">
            <x v="0"/>
            <x v="1"/>
          </reference>
          <reference field="12" count="1" selected="0">
            <x v="3"/>
          </reference>
        </references>
      </pivotArea>
    </format>
    <format dxfId="15747">
      <pivotArea dataOnly="0" labelOnly="1" outline="0" fieldPosition="0">
        <references count="2">
          <reference field="4294967294" count="2">
            <x v="0"/>
            <x v="1"/>
          </reference>
          <reference field="12" count="1" selected="0">
            <x v="4"/>
          </reference>
        </references>
      </pivotArea>
    </format>
    <format dxfId="15746">
      <pivotArea dataOnly="0" labelOnly="1" outline="0" fieldPosition="0">
        <references count="2">
          <reference field="4294967294" count="2">
            <x v="0"/>
            <x v="1"/>
          </reference>
          <reference field="12" count="1" selected="0">
            <x v="5"/>
          </reference>
        </references>
      </pivotArea>
    </format>
    <format dxfId="15745">
      <pivotArea dataOnly="0" labelOnly="1" outline="0" fieldPosition="0">
        <references count="1">
          <reference field="13" count="0"/>
        </references>
      </pivotArea>
    </format>
    <format dxfId="15744">
      <pivotArea dataOnly="0" labelOnly="1" grandCol="1" outline="0" fieldPosition="0"/>
    </format>
    <format dxfId="15743">
      <pivotArea field="12" type="button" dataOnly="0" labelOnly="1" outline="0" axis="axisRow" fieldPosition="0"/>
    </format>
    <format dxfId="15742">
      <pivotArea field="-2" type="button" dataOnly="0" labelOnly="1" outline="0" axis="axisRow" fieldPosition="1"/>
    </format>
    <format dxfId="15741">
      <pivotArea dataOnly="0" labelOnly="1" outline="0" fieldPosition="0">
        <references count="1">
          <reference field="13" count="0"/>
        </references>
      </pivotArea>
    </format>
    <format dxfId="15740">
      <pivotArea dataOnly="0" labelOnly="1" grandCol="1" outline="0" fieldPosition="0"/>
    </format>
    <format dxfId="15739">
      <pivotArea field="12" grandRow="1" outline="0" axis="axisRow" fieldPosition="0">
        <references count="1">
          <reference field="4294967294" count="1" selected="0">
            <x v="1"/>
          </reference>
        </references>
      </pivotArea>
    </format>
    <format dxfId="15738">
      <pivotArea field="12" dataOnly="0" labelOnly="1" grandRow="1" outline="0" axis="axisRow" fieldPosition="0">
        <references count="1">
          <reference field="4294967294" count="1" selected="0">
            <x v="0"/>
          </reference>
        </references>
      </pivotArea>
    </format>
    <format dxfId="15737">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16190">
      <pivotArea outline="0" collapsedLevelsAreSubtotals="1" fieldPosition="0"/>
    </format>
    <format dxfId="16189">
      <pivotArea dataOnly="0" labelOnly="1" grandCol="1" outline="0" fieldPosition="0"/>
    </format>
    <format dxfId="16188">
      <pivotArea outline="0" collapsedLevelsAreSubtotals="1" fieldPosition="0"/>
    </format>
    <format dxfId="16187">
      <pivotArea dataOnly="0" labelOnly="1" grandCol="1" outline="0" fieldPosition="0"/>
    </format>
    <format dxfId="16186">
      <pivotArea dataOnly="0" labelOnly="1" grandRow="1" outline="0" fieldPosition="0"/>
    </format>
    <format dxfId="16185">
      <pivotArea dataOnly="0" labelOnly="1" grandCol="1" outline="0" fieldPosition="0"/>
    </format>
    <format dxfId="16184">
      <pivotArea dataOnly="0" labelOnly="1" grandCol="1" outline="0" fieldPosition="0"/>
    </format>
    <format dxfId="16183">
      <pivotArea dataOnly="0" labelOnly="1" outline="0" fieldPosition="0">
        <references count="1">
          <reference field="12" count="0"/>
        </references>
      </pivotArea>
    </format>
    <format dxfId="16182">
      <pivotArea dataOnly="0" labelOnly="1" grandCol="1" outline="0" fieldPosition="0"/>
    </format>
    <format dxfId="16181">
      <pivotArea dataOnly="0" labelOnly="1" outline="0" fieldPosition="0">
        <references count="1">
          <reference field="12" count="0"/>
        </references>
      </pivotArea>
    </format>
    <format dxfId="16180">
      <pivotArea dataOnly="0" labelOnly="1" grandCol="1" outline="0" fieldPosition="0"/>
    </format>
    <format dxfId="16179">
      <pivotArea grandRow="1" outline="0" collapsedLevelsAreSubtotals="1" fieldPosition="0"/>
    </format>
    <format dxfId="16178">
      <pivotArea dataOnly="0" labelOnly="1" grandRow="1" outline="0" fieldPosition="0"/>
    </format>
    <format dxfId="16177">
      <pivotArea dataOnly="0" labelOnly="1" grandRow="1" outline="0" fieldPosition="0"/>
    </format>
    <format dxfId="16176">
      <pivotArea grandRow="1" outline="0" collapsedLevelsAreSubtotals="1" fieldPosition="0"/>
    </format>
    <format dxfId="16175">
      <pivotArea dataOnly="0" labelOnly="1" grandRow="1" outline="0" fieldPosition="0"/>
    </format>
    <format dxfId="16174">
      <pivotArea grandRow="1" outline="0" collapsedLevelsAreSubtotals="1" fieldPosition="0"/>
    </format>
    <format dxfId="16173">
      <pivotArea dataOnly="0" labelOnly="1" grandRow="1" outline="0" fieldPosition="0"/>
    </format>
    <format dxfId="16172">
      <pivotArea grandRow="1" outline="0" collapsedLevelsAreSubtotals="1" fieldPosition="0"/>
    </format>
    <format dxfId="16171">
      <pivotArea grandRow="1" outline="0" collapsedLevelsAreSubtotals="1" fieldPosition="0"/>
    </format>
    <format dxfId="16170">
      <pivotArea dataOnly="0" labelOnly="1" grandRow="1" outline="0" fieldPosition="0"/>
    </format>
    <format dxfId="16169">
      <pivotArea dataOnly="0" labelOnly="1" grandRow="1" outline="0" fieldPosition="0"/>
    </format>
    <format dxfId="16168">
      <pivotArea dataOnly="0" labelOnly="1" grandRow="1" outline="0" fieldPosition="0"/>
    </format>
    <format dxfId="16167">
      <pivotArea dataOnly="0" labelOnly="1" grandRow="1" outline="0" fieldPosition="0"/>
    </format>
    <format dxfId="16166">
      <pivotArea grandRow="1" outline="0" collapsedLevelsAreSubtotals="1" fieldPosition="0"/>
    </format>
    <format dxfId="16165">
      <pivotArea dataOnly="0" labelOnly="1" grandRow="1" outline="0" fieldPosition="0"/>
    </format>
    <format dxfId="16164">
      <pivotArea dataOnly="0" labelOnly="1" outline="0" fieldPosition="0">
        <references count="1">
          <reference field="12" count="0"/>
        </references>
      </pivotArea>
    </format>
    <format dxfId="16163">
      <pivotArea dataOnly="0" labelOnly="1" grandCol="1" outline="0" fieldPosition="0"/>
    </format>
    <format dxfId="16162">
      <pivotArea grandRow="1" outline="0" collapsedLevelsAreSubtotals="1" fieldPosition="0"/>
    </format>
    <format dxfId="16161">
      <pivotArea dataOnly="0" labelOnly="1" grandRow="1" outline="0" fieldPosition="0"/>
    </format>
    <format dxfId="16160">
      <pivotArea grandRow="1" outline="0" collapsedLevelsAreSubtotals="1" fieldPosition="0"/>
    </format>
    <format dxfId="16159">
      <pivotArea dataOnly="0" labelOnly="1" grandRow="1" outline="0" fieldPosition="0"/>
    </format>
    <format dxfId="16158">
      <pivotArea dataOnly="0" labelOnly="1" outline="0" fieldPosition="0">
        <references count="1">
          <reference field="12" count="0"/>
        </references>
      </pivotArea>
    </format>
    <format dxfId="16157">
      <pivotArea dataOnly="0" labelOnly="1" grandCol="1" outline="0" fieldPosition="0"/>
    </format>
    <format dxfId="16156">
      <pivotArea dataOnly="0" labelOnly="1" grandCol="1" outline="0" fieldPosition="0"/>
    </format>
    <format dxfId="16155">
      <pivotArea grandRow="1" grandCol="1" outline="0" collapsedLevelsAreSubtotals="1" fieldPosition="0"/>
    </format>
    <format dxfId="16154">
      <pivotArea dataOnly="0" labelOnly="1" outline="0" fieldPosition="0">
        <references count="1">
          <reference field="12" count="0"/>
        </references>
      </pivotArea>
    </format>
    <format dxfId="16153">
      <pivotArea dataOnly="0" labelOnly="1" grandCol="1" outline="0" fieldPosition="0"/>
    </format>
    <format dxfId="16152">
      <pivotArea dataOnly="0" labelOnly="1" outline="0" fieldPosition="0">
        <references count="1">
          <reference field="12" count="0"/>
        </references>
      </pivotArea>
    </format>
    <format dxfId="16151">
      <pivotArea dataOnly="0" labelOnly="1" grandCol="1" outline="0" fieldPosition="0"/>
    </format>
    <format dxfId="16150">
      <pivotArea grandRow="1" outline="0" collapsedLevelsAreSubtotals="1" fieldPosition="0"/>
    </format>
    <format dxfId="16149">
      <pivotArea grandRow="1" outline="0" collapsedLevelsAreSubtotals="1" fieldPosition="0"/>
    </format>
    <format dxfId="16148">
      <pivotArea type="origin" dataOnly="0" labelOnly="1" outline="0" fieldPosition="0"/>
    </format>
    <format dxfId="16147">
      <pivotArea type="origin" dataOnly="0" labelOnly="1" outline="0" fieldPosition="0"/>
    </format>
    <format dxfId="16146">
      <pivotArea type="origin" dataOnly="0" labelOnly="1" outline="0" fieldPosition="0"/>
    </format>
    <format dxfId="16145">
      <pivotArea dataOnly="0" labelOnly="1" outline="0" fieldPosition="0">
        <references count="1">
          <reference field="12" count="0"/>
        </references>
      </pivotArea>
    </format>
    <format dxfId="16144">
      <pivotArea type="topRight" dataOnly="0" labelOnly="1" outline="0" fieldPosition="0"/>
    </format>
    <format dxfId="16143">
      <pivotArea outline="0" collapsedLevelsAreSubtotals="1" fieldPosition="0"/>
    </format>
    <format dxfId="16142">
      <pivotArea dataOnly="0" labelOnly="1" grandRow="1" outline="0" fieldPosition="0"/>
    </format>
    <format dxfId="16141">
      <pivotArea dataOnly="0" labelOnly="1" outline="0" fieldPosition="0">
        <references count="1">
          <reference field="12" count="0"/>
        </references>
      </pivotArea>
    </format>
    <format dxfId="16140">
      <pivotArea dataOnly="0" labelOnly="1" grandCol="1" outline="0" fieldPosition="0"/>
    </format>
    <format dxfId="16139">
      <pivotArea dataOnly="0" labelOnly="1" outline="0" fieldPosition="0">
        <references count="1">
          <reference field="12" count="0"/>
        </references>
      </pivotArea>
    </format>
    <format dxfId="16138">
      <pivotArea dataOnly="0" labelOnly="1" grandCol="1" outline="0" fieldPosition="0"/>
    </format>
    <format dxfId="16137">
      <pivotArea grandRow="1" outline="0" collapsedLevelsAreSubtotals="1" fieldPosition="0"/>
    </format>
    <format dxfId="16136">
      <pivotArea dataOnly="0" labelOnly="1" grandRow="1" outline="0" fieldPosition="0"/>
    </format>
    <format dxfId="16135">
      <pivotArea outline="0" collapsedLevelsAreSubtotals="1" fieldPosition="0"/>
    </format>
    <format dxfId="16134">
      <pivotArea dataOnly="0" labelOnly="1" grandRow="1" outline="0" fieldPosition="0"/>
    </format>
    <format dxfId="16133">
      <pivotArea dataOnly="0" labelOnly="1" outline="0" fieldPosition="0">
        <references count="1">
          <reference field="12" count="0"/>
        </references>
      </pivotArea>
    </format>
    <format dxfId="16132">
      <pivotArea dataOnly="0" labelOnly="1" grandCol="1" outline="0" fieldPosition="0"/>
    </format>
    <format dxfId="16131">
      <pivotArea grandRow="1" outline="0" collapsedLevelsAreSubtotals="1" fieldPosition="0"/>
    </format>
    <format dxfId="16130">
      <pivotArea dataOnly="0" labelOnly="1" grandRow="1" outline="0" fieldPosition="0"/>
    </format>
    <format dxfId="16129">
      <pivotArea grandRow="1" outline="0" collapsedLevelsAreSubtotals="1" fieldPosition="0"/>
    </format>
    <format dxfId="16128">
      <pivotArea dataOnly="0" labelOnly="1" grandRow="1" outline="0" fieldPosition="0"/>
    </format>
    <format dxfId="16127">
      <pivotArea dataOnly="0" labelOnly="1" outline="0" fieldPosition="0">
        <references count="1">
          <reference field="12" count="0"/>
        </references>
      </pivotArea>
    </format>
    <format dxfId="16126">
      <pivotArea dataOnly="0" labelOnly="1" grandCol="1" outline="0" fieldPosition="0"/>
    </format>
    <format dxfId="16125">
      <pivotArea grandRow="1" outline="0" collapsedLevelsAreSubtotals="1" fieldPosition="0"/>
    </format>
    <format dxfId="16124">
      <pivotArea dataOnly="0" labelOnly="1" grandRow="1" outline="0" fieldPosition="0"/>
    </format>
    <format dxfId="16123">
      <pivotArea dataOnly="0" labelOnly="1" outline="0" fieldPosition="0">
        <references count="1">
          <reference field="12" count="0"/>
        </references>
      </pivotArea>
    </format>
    <format dxfId="16122">
      <pivotArea dataOnly="0" labelOnly="1" grandCol="1" outline="0" fieldPosition="0"/>
    </format>
    <format dxfId="16121">
      <pivotArea grandRow="1" outline="0" collapsedLevelsAreSubtotals="1" fieldPosition="0"/>
    </format>
    <format dxfId="16120">
      <pivotArea dataOnly="0" labelOnly="1" grandRow="1" outline="0" fieldPosition="0"/>
    </format>
    <format dxfId="16119">
      <pivotArea outline="0" collapsedLevelsAreSubtotals="1" fieldPosition="0"/>
    </format>
    <format dxfId="16118">
      <pivotArea dataOnly="0" labelOnly="1" grandRow="1" outline="0" fieldPosition="0"/>
    </format>
    <format dxfId="16117">
      <pivotArea dataOnly="0" labelOnly="1" outline="0" fieldPosition="0">
        <references count="1">
          <reference field="12" count="0"/>
        </references>
      </pivotArea>
    </format>
    <format dxfId="16116">
      <pivotArea dataOnly="0" labelOnly="1" grandCol="1" outline="0" fieldPosition="0"/>
    </format>
    <format dxfId="16115">
      <pivotArea field="10" type="button" dataOnly="0" labelOnly="1" outline="0" axis="axisPage" fieldPosition="0"/>
    </format>
    <format dxfId="16114">
      <pivotArea type="origin" dataOnly="0" labelOnly="1" outline="0" fieldPosition="0"/>
    </format>
    <format dxfId="16113">
      <pivotArea dataOnly="0" labelOnly="1" grandRow="1" outline="0" fieldPosition="0"/>
    </format>
    <format dxfId="16112">
      <pivotArea field="10" type="button" dataOnly="0" labelOnly="1" outline="0" axis="axisPage" fieldPosition="0"/>
    </format>
    <format dxfId="16111">
      <pivotArea type="origin" dataOnly="0" labelOnly="1" outline="0" fieldPosition="0"/>
    </format>
    <format dxfId="16110">
      <pivotArea dataOnly="0" labelOnly="1" grandRow="1" outline="0" fieldPosition="0"/>
    </format>
    <format dxfId="16109">
      <pivotArea field="10" type="button" dataOnly="0" labelOnly="1" outline="0" axis="axisPage" fieldPosition="0"/>
    </format>
    <format dxfId="16108">
      <pivotArea type="origin" dataOnly="0" labelOnly="1" outline="0" fieldPosition="0"/>
    </format>
    <format dxfId="16107">
      <pivotArea dataOnly="0" labelOnly="1" grandRow="1" outline="0" fieldPosition="0"/>
    </format>
    <format dxfId="16106">
      <pivotArea field="10" type="button" dataOnly="0" labelOnly="1" outline="0" axis="axisPage" fieldPosition="0"/>
    </format>
    <format dxfId="16105">
      <pivotArea type="origin" dataOnly="0" labelOnly="1" outline="0" fieldPosition="0"/>
    </format>
    <format dxfId="16104">
      <pivotArea dataOnly="0" labelOnly="1" grandRow="1" outline="0" fieldPosition="0"/>
    </format>
    <format dxfId="16103">
      <pivotArea grandRow="1" outline="0" collapsedLevelsAreSubtotals="1" fieldPosition="0"/>
    </format>
    <format dxfId="16102">
      <pivotArea dataOnly="0" labelOnly="1" grandRow="1" outline="0" fieldPosition="0"/>
    </format>
    <format dxfId="16101">
      <pivotArea grandRow="1" outline="0" collapsedLevelsAreSubtotals="1" fieldPosition="0"/>
    </format>
    <format dxfId="16100">
      <pivotArea dataOnly="0" labelOnly="1" grandRow="1" outline="0" fieldPosition="0"/>
    </format>
    <format dxfId="16099">
      <pivotArea outline="0" collapsedLevelsAreSubtotals="1" fieldPosition="0"/>
    </format>
    <format dxfId="16098">
      <pivotArea dataOnly="0" labelOnly="1" grandRow="1" outline="0" fieldPosition="0"/>
    </format>
    <format dxfId="16097">
      <pivotArea outline="0" collapsedLevelsAreSubtotals="1" fieldPosition="0"/>
    </format>
    <format dxfId="16096">
      <pivotArea dataOnly="0" labelOnly="1" grandRow="1" outline="0" fieldPosition="0"/>
    </format>
    <format dxfId="16095">
      <pivotArea dataOnly="0" labelOnly="1" outline="0" fieldPosition="0">
        <references count="1">
          <reference field="12" count="0"/>
        </references>
      </pivotArea>
    </format>
    <format dxfId="16094">
      <pivotArea dataOnly="0" labelOnly="1" grandCol="1" outline="0" fieldPosition="0"/>
    </format>
    <format dxfId="16093">
      <pivotArea dataOnly="0" labelOnly="1" outline="0" fieldPosition="0">
        <references count="1">
          <reference field="12" count="0"/>
        </references>
      </pivotArea>
    </format>
    <format dxfId="16092">
      <pivotArea dataOnly="0" labelOnly="1" grandCol="1" outline="0" fieldPosition="0"/>
    </format>
    <format dxfId="16091">
      <pivotArea outline="0" fieldPosition="0">
        <references count="1">
          <reference field="12" count="0" selected="0"/>
        </references>
      </pivotArea>
    </format>
    <format dxfId="16090">
      <pivotArea dataOnly="0" labelOnly="1" grandRow="1" outline="0" fieldPosition="0"/>
    </format>
    <format dxfId="16089">
      <pivotArea dataOnly="0" labelOnly="1" outline="0" fieldPosition="0">
        <references count="1">
          <reference field="12" count="0"/>
        </references>
      </pivotArea>
    </format>
    <format dxfId="16088">
      <pivotArea grandRow="1" outline="0" collapsedLevelsAreSubtotals="1" fieldPosition="0"/>
    </format>
    <format dxfId="16087">
      <pivotArea dataOnly="0" labelOnly="1" grandRow="1" outline="0" fieldPosition="0"/>
    </format>
    <format dxfId="16086">
      <pivotArea outline="0" collapsedLevelsAreSubtotals="1" fieldPosition="0"/>
    </format>
    <format dxfId="16085">
      <pivotArea dataOnly="0" labelOnly="1" grandRow="1" outline="0" fieldPosition="0"/>
    </format>
    <format dxfId="16084">
      <pivotArea dataOnly="0" labelOnly="1" outline="0" fieldPosition="0">
        <references count="1">
          <reference field="12" count="0"/>
        </references>
      </pivotArea>
    </format>
    <format dxfId="16083">
      <pivotArea dataOnly="0" labelOnly="1" grandCol="1" outline="0" fieldPosition="0"/>
    </format>
    <format dxfId="16082">
      <pivotArea outline="0" collapsedLevelsAreSubtotals="1" fieldPosition="0"/>
    </format>
    <format dxfId="16081">
      <pivotArea dataOnly="0" labelOnly="1" grandRow="1" outline="0" fieldPosition="0"/>
    </format>
    <format dxfId="16080">
      <pivotArea dataOnly="0" labelOnly="1" outline="0" fieldPosition="0">
        <references count="1">
          <reference field="12" count="0"/>
        </references>
      </pivotArea>
    </format>
    <format dxfId="16079">
      <pivotArea dataOnly="0" labelOnly="1" grandCol="1" outline="0" fieldPosition="0"/>
    </format>
    <format dxfId="16078">
      <pivotArea outline="0" collapsedLevelsAreSubtotals="1" fieldPosition="0"/>
    </format>
    <format dxfId="16077">
      <pivotArea dataOnly="0" labelOnly="1" grandRow="1" outline="0" fieldPosition="0"/>
    </format>
    <format dxfId="16076">
      <pivotArea dataOnly="0" labelOnly="1" outline="0" fieldPosition="0">
        <references count="1">
          <reference field="12" count="0"/>
        </references>
      </pivotArea>
    </format>
    <format dxfId="16075">
      <pivotArea dataOnly="0" labelOnly="1" grandCol="1" outline="0" fieldPosition="0"/>
    </format>
    <format dxfId="16074">
      <pivotArea dataOnly="0" labelOnly="1" outline="0" fieldPosition="0">
        <references count="1">
          <reference field="12" count="0"/>
        </references>
      </pivotArea>
    </format>
    <format dxfId="16073">
      <pivotArea dataOnly="0" labelOnly="1" grandCol="1" outline="0" fieldPosition="0"/>
    </format>
    <format dxfId="16072">
      <pivotArea grandRow="1" outline="0" collapsedLevelsAreSubtotals="1" fieldPosition="0"/>
    </format>
    <format dxfId="16071">
      <pivotArea dataOnly="0" labelOnly="1" grandRow="1" outline="0" fieldPosition="0"/>
    </format>
    <format dxfId="16070">
      <pivotArea outline="0" collapsedLevelsAreSubtotals="1" fieldPosition="0"/>
    </format>
    <format dxfId="16069">
      <pivotArea dataOnly="0" labelOnly="1" grandRow="1" outline="0" fieldPosition="0"/>
    </format>
    <format dxfId="16068">
      <pivotArea dataOnly="0" labelOnly="1" outline="0" fieldPosition="0">
        <references count="1">
          <reference field="12" count="0"/>
        </references>
      </pivotArea>
    </format>
    <format dxfId="16067">
      <pivotArea dataOnly="0" labelOnly="1" grandCol="1" outline="0" fieldPosition="0"/>
    </format>
    <format dxfId="16066">
      <pivotArea outline="0" collapsedLevelsAreSubtotals="1" fieldPosition="0"/>
    </format>
    <format dxfId="16065">
      <pivotArea field="13" type="button" dataOnly="0" labelOnly="1" outline="0" axis="axisRow" fieldPosition="0"/>
    </format>
    <format dxfId="16064">
      <pivotArea dataOnly="0" labelOnly="1" outline="0" fieldPosition="0">
        <references count="1">
          <reference field="13" count="0"/>
        </references>
      </pivotArea>
    </format>
    <format dxfId="16063">
      <pivotArea dataOnly="0" labelOnly="1" grandRow="1" outline="0" fieldPosition="0"/>
    </format>
    <format dxfId="16062">
      <pivotArea dataOnly="0" labelOnly="1" outline="0" fieldPosition="0">
        <references count="1">
          <reference field="12" count="0"/>
        </references>
      </pivotArea>
    </format>
    <format dxfId="16061">
      <pivotArea dataOnly="0" labelOnly="1" grandCol="1" outline="0" fieldPosition="0"/>
    </format>
    <format dxfId="16060">
      <pivotArea outline="0" collapsedLevelsAreSubtotals="1" fieldPosition="0"/>
    </format>
    <format dxfId="16059">
      <pivotArea field="13" type="button" dataOnly="0" labelOnly="1" outline="0" axis="axisRow" fieldPosition="0"/>
    </format>
    <format dxfId="16058">
      <pivotArea dataOnly="0" labelOnly="1" outline="0" fieldPosition="0">
        <references count="1">
          <reference field="13" count="0"/>
        </references>
      </pivotArea>
    </format>
    <format dxfId="16057">
      <pivotArea dataOnly="0" labelOnly="1" grandRow="1" outline="0" fieldPosition="0"/>
    </format>
    <format dxfId="16056">
      <pivotArea dataOnly="0" labelOnly="1" outline="0" fieldPosition="0">
        <references count="1">
          <reference field="12" count="0"/>
        </references>
      </pivotArea>
    </format>
    <format dxfId="16055">
      <pivotArea dataOnly="0" labelOnly="1" grandCol="1" outline="0" fieldPosition="0"/>
    </format>
    <format dxfId="16054">
      <pivotArea outline="0" collapsedLevelsAreSubtotals="1" fieldPosition="0"/>
    </format>
    <format dxfId="16053">
      <pivotArea field="13" type="button" dataOnly="0" labelOnly="1" outline="0" axis="axisRow" fieldPosition="0"/>
    </format>
    <format dxfId="16052">
      <pivotArea dataOnly="0" labelOnly="1" outline="0" fieldPosition="0">
        <references count="1">
          <reference field="13" count="0"/>
        </references>
      </pivotArea>
    </format>
    <format dxfId="16051">
      <pivotArea dataOnly="0" labelOnly="1" grandRow="1" outline="0" fieldPosition="0"/>
    </format>
    <format dxfId="16050">
      <pivotArea dataOnly="0" labelOnly="1" outline="0" fieldPosition="0">
        <references count="1">
          <reference field="12" count="0"/>
        </references>
      </pivotArea>
    </format>
    <format dxfId="16049">
      <pivotArea dataOnly="0" labelOnly="1" grandCol="1" outline="0" fieldPosition="0"/>
    </format>
    <format dxfId="16048">
      <pivotArea outline="0" collapsedLevelsAreSubtotals="1" fieldPosition="0"/>
    </format>
    <format dxfId="16047">
      <pivotArea field="13" type="button" dataOnly="0" labelOnly="1" outline="0" axis="axisRow" fieldPosition="0"/>
    </format>
    <format dxfId="16046">
      <pivotArea dataOnly="0" labelOnly="1" outline="0" fieldPosition="0">
        <references count="1">
          <reference field="13" count="0"/>
        </references>
      </pivotArea>
    </format>
    <format dxfId="16045">
      <pivotArea dataOnly="0" labelOnly="1" grandRow="1" outline="0" fieldPosition="0"/>
    </format>
    <format dxfId="16044">
      <pivotArea dataOnly="0" labelOnly="1" outline="0" fieldPosition="0">
        <references count="1">
          <reference field="12" count="0"/>
        </references>
      </pivotArea>
    </format>
    <format dxfId="16043">
      <pivotArea dataOnly="0" labelOnly="1" grandCol="1" outline="0" fieldPosition="0"/>
    </format>
    <format dxfId="16042">
      <pivotArea grandRow="1" outline="0" collapsedLevelsAreSubtotals="1" fieldPosition="0"/>
    </format>
    <format dxfId="16041">
      <pivotArea dataOnly="0" labelOnly="1" grandRow="1" outline="0" fieldPosition="0"/>
    </format>
    <format dxfId="16040">
      <pivotArea grandRow="1" outline="0" collapsedLevelsAreSubtotals="1" fieldPosition="0"/>
    </format>
    <format dxfId="16039">
      <pivotArea dataOnly="0" labelOnly="1" grandRow="1" outline="0" fieldPosition="0"/>
    </format>
    <format dxfId="16038">
      <pivotArea outline="0" collapsedLevelsAreSubtotals="1" fieldPosition="0"/>
    </format>
    <format dxfId="16037">
      <pivotArea dataOnly="0" labelOnly="1" outline="0" fieldPosition="0">
        <references count="1">
          <reference field="12" count="0"/>
        </references>
      </pivotArea>
    </format>
    <format dxfId="16036">
      <pivotArea dataOnly="0" labelOnly="1" grandCol="1" outline="0" fieldPosition="0"/>
    </format>
    <format dxfId="16035">
      <pivotArea outline="0" collapsedLevelsAreSubtotals="1" fieldPosition="0"/>
    </format>
    <format dxfId="16034">
      <pivotArea dataOnly="0" labelOnly="1" outline="0" fieldPosition="0">
        <references count="1">
          <reference field="12" count="0"/>
        </references>
      </pivotArea>
    </format>
    <format dxfId="16033">
      <pivotArea dataOnly="0" labelOnly="1" grandCol="1" outline="0" fieldPosition="0"/>
    </format>
    <format dxfId="16032">
      <pivotArea outline="0" collapsedLevelsAreSubtotals="1" fieldPosition="0"/>
    </format>
    <format dxfId="16031">
      <pivotArea field="13" type="button" dataOnly="0" labelOnly="1" outline="0" axis="axisRow" fieldPosition="0"/>
    </format>
    <format dxfId="16030">
      <pivotArea dataOnly="0" labelOnly="1" outline="0" fieldPosition="0">
        <references count="1">
          <reference field="13" count="17">
            <x v="0"/>
            <x v="1"/>
            <x v="2"/>
            <x v="3"/>
            <x v="4"/>
            <x v="5"/>
            <x v="6"/>
            <x v="7"/>
            <x v="8"/>
            <x v="9"/>
            <x v="10"/>
            <x v="11"/>
            <x v="13"/>
            <x v="14"/>
            <x v="15"/>
            <x v="16"/>
            <x v="17"/>
          </reference>
        </references>
      </pivotArea>
    </format>
    <format dxfId="16029">
      <pivotArea dataOnly="0" labelOnly="1" grandRow="1" outline="0" fieldPosition="0"/>
    </format>
    <format dxfId="16028">
      <pivotArea dataOnly="0" labelOnly="1" outline="0" fieldPosition="0">
        <references count="1">
          <reference field="12" count="0"/>
        </references>
      </pivotArea>
    </format>
    <format dxfId="16027">
      <pivotArea dataOnly="0" labelOnly="1" grandCol="1" outline="0" fieldPosition="0"/>
    </format>
    <format dxfId="16026">
      <pivotArea outline="0" collapsedLevelsAreSubtotals="1" fieldPosition="0"/>
    </format>
    <format dxfId="16025">
      <pivotArea field="13" type="button" dataOnly="0" labelOnly="1" outline="0" axis="axisRow" fieldPosition="0"/>
    </format>
    <format dxfId="16024">
      <pivotArea dataOnly="0" labelOnly="1" outline="0" fieldPosition="0">
        <references count="1">
          <reference field="13" count="17">
            <x v="0"/>
            <x v="1"/>
            <x v="2"/>
            <x v="3"/>
            <x v="4"/>
            <x v="5"/>
            <x v="6"/>
            <x v="7"/>
            <x v="8"/>
            <x v="9"/>
            <x v="10"/>
            <x v="11"/>
            <x v="13"/>
            <x v="14"/>
            <x v="15"/>
            <x v="16"/>
            <x v="17"/>
          </reference>
        </references>
      </pivotArea>
    </format>
    <format dxfId="16023">
      <pivotArea dataOnly="0" labelOnly="1" grandRow="1" outline="0" fieldPosition="0"/>
    </format>
    <format dxfId="16022">
      <pivotArea dataOnly="0" labelOnly="1" outline="0" fieldPosition="0">
        <references count="1">
          <reference field="12" count="0"/>
        </references>
      </pivotArea>
    </format>
    <format dxfId="16021">
      <pivotArea dataOnly="0" labelOnly="1" grandCol="1" outline="0" fieldPosition="0"/>
    </format>
    <format dxfId="16020">
      <pivotArea grandRow="1" outline="0" collapsedLevelsAreSubtotals="1" fieldPosition="0"/>
    </format>
    <format dxfId="16019">
      <pivotArea dataOnly="0" labelOnly="1" grandRow="1" outline="0" fieldPosition="0"/>
    </format>
    <format dxfId="16018">
      <pivotArea field="13" type="button" dataOnly="0" labelOnly="1" outline="0" axis="axisRow" fieldPosition="0"/>
    </format>
    <format dxfId="16017">
      <pivotArea dataOnly="0" labelOnly="1" outline="0" fieldPosition="0">
        <references count="1">
          <reference field="12" count="0"/>
        </references>
      </pivotArea>
    </format>
    <format dxfId="16016">
      <pivotArea dataOnly="0" labelOnly="1" grandCol="1" outline="0" fieldPosition="0"/>
    </format>
    <format dxfId="16015">
      <pivotArea outline="0" collapsedLevelsAreSubtotals="1" fieldPosition="0"/>
    </format>
    <format dxfId="16014">
      <pivotArea field="13" type="button" dataOnly="0" labelOnly="1" outline="0" axis="axisRow" fieldPosition="0"/>
    </format>
    <format dxfId="16013">
      <pivotArea dataOnly="0" labelOnly="1" outline="0" fieldPosition="0">
        <references count="1">
          <reference field="13" count="8">
            <x v="1"/>
            <x v="2"/>
            <x v="3"/>
            <x v="4"/>
            <x v="5"/>
            <x v="8"/>
            <x v="9"/>
            <x v="11"/>
          </reference>
        </references>
      </pivotArea>
    </format>
    <format dxfId="16012">
      <pivotArea dataOnly="0" labelOnly="1" grandRow="1" outline="0" fieldPosition="0"/>
    </format>
    <format dxfId="16011">
      <pivotArea dataOnly="0" labelOnly="1" outline="0" fieldPosition="0">
        <references count="1">
          <reference field="12" count="0"/>
        </references>
      </pivotArea>
    </format>
    <format dxfId="16010">
      <pivotArea dataOnly="0" labelOnly="1" grandCol="1" outline="0" fieldPosition="0"/>
    </format>
    <format dxfId="16009">
      <pivotArea outline="0" collapsedLevelsAreSubtotals="1" fieldPosition="0"/>
    </format>
    <format dxfId="16008">
      <pivotArea field="13" type="button" dataOnly="0" labelOnly="1" outline="0" axis="axisRow" fieldPosition="0"/>
    </format>
    <format dxfId="16007">
      <pivotArea dataOnly="0" labelOnly="1" outline="0" fieldPosition="0">
        <references count="1">
          <reference field="13" count="10">
            <x v="1"/>
            <x v="2"/>
            <x v="3"/>
            <x v="4"/>
            <x v="5"/>
            <x v="6"/>
            <x v="8"/>
            <x v="9"/>
            <x v="11"/>
            <x v="16"/>
          </reference>
        </references>
      </pivotArea>
    </format>
    <format dxfId="16006">
      <pivotArea dataOnly="0" labelOnly="1" grandRow="1" outline="0" fieldPosition="0"/>
    </format>
    <format dxfId="16005">
      <pivotArea dataOnly="0" labelOnly="1" outline="0" fieldPosition="0">
        <references count="1">
          <reference field="12" count="0"/>
        </references>
      </pivotArea>
    </format>
    <format dxfId="16004">
      <pivotArea dataOnly="0" labelOnly="1" grandCol="1" outline="0" fieldPosition="0"/>
    </format>
    <format dxfId="16003">
      <pivotArea outline="0" collapsedLevelsAreSubtotals="1" fieldPosition="0"/>
    </format>
    <format dxfId="16002">
      <pivotArea field="13" type="button" dataOnly="0" labelOnly="1" outline="0" axis="axisRow" fieldPosition="0"/>
    </format>
    <format dxfId="16001">
      <pivotArea dataOnly="0" labelOnly="1" outline="0" fieldPosition="0">
        <references count="1">
          <reference field="13" count="10">
            <x v="1"/>
            <x v="2"/>
            <x v="3"/>
            <x v="4"/>
            <x v="5"/>
            <x v="6"/>
            <x v="8"/>
            <x v="9"/>
            <x v="11"/>
            <x v="16"/>
          </reference>
        </references>
      </pivotArea>
    </format>
    <format dxfId="16000">
      <pivotArea dataOnly="0" labelOnly="1" grandRow="1" outline="0" fieldPosition="0"/>
    </format>
    <format dxfId="15999">
      <pivotArea dataOnly="0" labelOnly="1" outline="0" fieldPosition="0">
        <references count="1">
          <reference field="12" count="0"/>
        </references>
      </pivotArea>
    </format>
    <format dxfId="15998">
      <pivotArea dataOnly="0" labelOnly="1" grandCol="1" outline="0" fieldPosition="0"/>
    </format>
    <format dxfId="15997">
      <pivotArea field="13" type="button" dataOnly="0" labelOnly="1" outline="0" axis="axisRow" fieldPosition="0"/>
    </format>
    <format dxfId="15996">
      <pivotArea dataOnly="0" labelOnly="1" outline="0" fieldPosition="0">
        <references count="1">
          <reference field="12" count="0"/>
        </references>
      </pivotArea>
    </format>
    <format dxfId="15995">
      <pivotArea dataOnly="0" labelOnly="1" grandCol="1" outline="0" fieldPosition="0"/>
    </format>
    <format dxfId="15994">
      <pivotArea grandRow="1" outline="0" collapsedLevelsAreSubtotals="1" fieldPosition="0"/>
    </format>
    <format dxfId="15993">
      <pivotArea dataOnly="0" labelOnly="1" grandRow="1" outline="0" fieldPosition="0"/>
    </format>
    <format dxfId="15992">
      <pivotArea outline="0" fieldPosition="0">
        <references count="1">
          <reference field="13" count="1" selected="0">
            <x v="16"/>
          </reference>
        </references>
      </pivotArea>
    </format>
    <format dxfId="15991">
      <pivotArea grandRow="1" outline="0" collapsedLevelsAreSubtotals="1" fieldPosition="0"/>
    </format>
    <format dxfId="15990">
      <pivotArea outline="0" collapsedLevelsAreSubtotals="1" fieldPosition="0"/>
    </format>
    <format dxfId="15989">
      <pivotArea dataOnly="0" labelOnly="1" outline="0" fieldPosition="0">
        <references count="1">
          <reference field="13" count="11">
            <x v="1"/>
            <x v="2"/>
            <x v="3"/>
            <x v="4"/>
            <x v="5"/>
            <x v="6"/>
            <x v="8"/>
            <x v="9"/>
            <x v="11"/>
            <x v="15"/>
            <x v="16"/>
          </reference>
        </references>
      </pivotArea>
    </format>
    <format dxfId="15988">
      <pivotArea dataOnly="0" labelOnly="1" grandRow="1" outline="0" fieldPosition="0"/>
    </format>
    <format dxfId="15987">
      <pivotArea field="13" type="button" dataOnly="0" labelOnly="1" outline="0" axis="axisRow" fieldPosition="0"/>
    </format>
    <format dxfId="15986">
      <pivotArea dataOnly="0" labelOnly="1" outline="0" fieldPosition="0">
        <references count="1">
          <reference field="12" count="0"/>
        </references>
      </pivotArea>
    </format>
    <format dxfId="15985">
      <pivotArea dataOnly="0" labelOnly="1" grandCol="1" outline="0" fieldPosition="0"/>
    </format>
    <format dxfId="15984">
      <pivotArea dataOnly="0" labelOnly="1" grandRow="1" outline="0" fieldPosition="0"/>
    </format>
    <format dxfId="15983">
      <pivotArea outline="0" collapsedLevelsAreSubtotals="1" fieldPosition="0"/>
    </format>
    <format dxfId="15982">
      <pivotArea field="13" type="button" dataOnly="0" labelOnly="1" outline="0" axis="axisRow" fieldPosition="0"/>
    </format>
    <format dxfId="15981">
      <pivotArea dataOnly="0" labelOnly="1" outline="0" fieldPosition="0">
        <references count="1">
          <reference field="13" count="11">
            <x v="1"/>
            <x v="2"/>
            <x v="3"/>
            <x v="4"/>
            <x v="5"/>
            <x v="6"/>
            <x v="8"/>
            <x v="9"/>
            <x v="11"/>
            <x v="15"/>
            <x v="16"/>
          </reference>
        </references>
      </pivotArea>
    </format>
    <format dxfId="15980">
      <pivotArea dataOnly="0" labelOnly="1" grandRow="1" outline="0" fieldPosition="0"/>
    </format>
    <format dxfId="15979">
      <pivotArea dataOnly="0" labelOnly="1" outline="0" fieldPosition="0">
        <references count="1">
          <reference field="12" count="0"/>
        </references>
      </pivotArea>
    </format>
    <format dxfId="15978">
      <pivotArea dataOnly="0" labelOnly="1" grandCol="1" outline="0" fieldPosition="0"/>
    </format>
    <format dxfId="15977">
      <pivotArea outline="0" collapsedLevelsAreSubtotals="1" fieldPosition="0"/>
    </format>
    <format dxfId="15976">
      <pivotArea field="13" type="button" dataOnly="0" labelOnly="1" outline="0" axis="axisRow" fieldPosition="0"/>
    </format>
    <format dxfId="15975">
      <pivotArea dataOnly="0" labelOnly="1" outline="0" fieldPosition="0">
        <references count="1">
          <reference field="13" count="11">
            <x v="1"/>
            <x v="2"/>
            <x v="3"/>
            <x v="4"/>
            <x v="5"/>
            <x v="6"/>
            <x v="8"/>
            <x v="9"/>
            <x v="11"/>
            <x v="15"/>
            <x v="16"/>
          </reference>
        </references>
      </pivotArea>
    </format>
    <format dxfId="15974">
      <pivotArea dataOnly="0" labelOnly="1" grandRow="1" outline="0" fieldPosition="0"/>
    </format>
    <format dxfId="15973">
      <pivotArea dataOnly="0" labelOnly="1" outline="0" fieldPosition="0">
        <references count="1">
          <reference field="12" count="0"/>
        </references>
      </pivotArea>
    </format>
    <format dxfId="15972">
      <pivotArea dataOnly="0" labelOnly="1" grandCol="1" outline="0" fieldPosition="0"/>
    </format>
    <format dxfId="15971">
      <pivotArea outline="0" collapsedLevelsAreSubtotals="1" fieldPosition="0"/>
    </format>
    <format dxfId="15970">
      <pivotArea field="13" type="button" dataOnly="0" labelOnly="1" outline="0" axis="axisRow" fieldPosition="0"/>
    </format>
    <format dxfId="15969">
      <pivotArea dataOnly="0" labelOnly="1" outline="0" fieldPosition="0">
        <references count="1">
          <reference field="13" count="11">
            <x v="1"/>
            <x v="2"/>
            <x v="3"/>
            <x v="4"/>
            <x v="5"/>
            <x v="6"/>
            <x v="8"/>
            <x v="9"/>
            <x v="11"/>
            <x v="15"/>
            <x v="16"/>
          </reference>
        </references>
      </pivotArea>
    </format>
    <format dxfId="15968">
      <pivotArea dataOnly="0" labelOnly="1" grandRow="1" outline="0" fieldPosition="0"/>
    </format>
    <format dxfId="15967">
      <pivotArea dataOnly="0" labelOnly="1" outline="0" fieldPosition="0">
        <references count="1">
          <reference field="12" count="0"/>
        </references>
      </pivotArea>
    </format>
    <format dxfId="15966">
      <pivotArea dataOnly="0" labelOnly="1" grandCol="1" outline="0" fieldPosition="0"/>
    </format>
    <format dxfId="15965">
      <pivotArea field="13" type="button" dataOnly="0" labelOnly="1" outline="0" axis="axisRow" fieldPosition="0"/>
    </format>
    <format dxfId="15964">
      <pivotArea dataOnly="0" labelOnly="1" outline="0" fieldPosition="0">
        <references count="1">
          <reference field="12" count="0"/>
        </references>
      </pivotArea>
    </format>
    <format dxfId="15963">
      <pivotArea dataOnly="0" labelOnly="1" grandCol="1" outline="0" fieldPosition="0"/>
    </format>
    <format dxfId="15962">
      <pivotArea dataOnly="0" labelOnly="1" outline="0" fieldPosition="0">
        <references count="1">
          <reference field="13" count="11">
            <x v="1"/>
            <x v="2"/>
            <x v="3"/>
            <x v="4"/>
            <x v="5"/>
            <x v="6"/>
            <x v="8"/>
            <x v="9"/>
            <x v="11"/>
            <x v="15"/>
            <x v="16"/>
          </reference>
        </references>
      </pivotArea>
    </format>
    <format dxfId="15961">
      <pivotArea dataOnly="0" labelOnly="1" outline="0" fieldPosition="0">
        <references count="1">
          <reference field="13" count="0"/>
        </references>
      </pivotArea>
    </format>
    <format dxfId="15960">
      <pivotArea outline="0" collapsedLevelsAreSubtotals="1" fieldPosition="0"/>
    </format>
    <format dxfId="15959">
      <pivotArea field="13" type="button" dataOnly="0" labelOnly="1" outline="0" axis="axisRow" fieldPosition="0"/>
    </format>
    <format dxfId="15958">
      <pivotArea dataOnly="0" labelOnly="1" outline="0" fieldPosition="0">
        <references count="1">
          <reference field="13" count="11">
            <x v="1"/>
            <x v="2"/>
            <x v="3"/>
            <x v="4"/>
            <x v="5"/>
            <x v="7"/>
            <x v="8"/>
            <x v="9"/>
            <x v="11"/>
            <x v="15"/>
            <x v="16"/>
          </reference>
        </references>
      </pivotArea>
    </format>
    <format dxfId="15957">
      <pivotArea dataOnly="0" labelOnly="1" grandRow="1" outline="0" fieldPosition="0"/>
    </format>
    <format dxfId="15956">
      <pivotArea dataOnly="0" labelOnly="1" outline="0" fieldPosition="0">
        <references count="1">
          <reference field="12" count="0"/>
        </references>
      </pivotArea>
    </format>
    <format dxfId="15955">
      <pivotArea dataOnly="0" labelOnly="1" grandCol="1" outline="0" fieldPosition="0"/>
    </format>
    <format dxfId="15954">
      <pivotArea dataOnly="0" labelOnly="1" outline="0" fieldPosition="0">
        <references count="1">
          <reference field="13" count="15">
            <x v="1"/>
            <x v="2"/>
            <x v="3"/>
            <x v="4"/>
            <x v="5"/>
            <x v="6"/>
            <x v="7"/>
            <x v="8"/>
            <x v="9"/>
            <x v="10"/>
            <x v="11"/>
            <x v="12"/>
            <x v="13"/>
            <x v="15"/>
            <x v="16"/>
          </reference>
        </references>
      </pivotArea>
    </format>
    <format dxfId="15953">
      <pivotArea outline="0" fieldPosition="0">
        <references count="1">
          <reference field="13" count="14" selected="0">
            <x v="1"/>
            <x v="2"/>
            <x v="3"/>
            <x v="4"/>
            <x v="5"/>
            <x v="6"/>
            <x v="8"/>
            <x v="9"/>
            <x v="10"/>
            <x v="11"/>
            <x v="12"/>
            <x v="13"/>
            <x v="15"/>
            <x v="16"/>
          </reference>
        </references>
      </pivotArea>
    </format>
    <format dxfId="15952">
      <pivotArea dataOnly="0" labelOnly="1" outline="0" fieldPosition="0">
        <references count="1">
          <reference field="13" count="14">
            <x v="1"/>
            <x v="2"/>
            <x v="3"/>
            <x v="4"/>
            <x v="5"/>
            <x v="6"/>
            <x v="8"/>
            <x v="9"/>
            <x v="10"/>
            <x v="11"/>
            <x v="12"/>
            <x v="13"/>
            <x v="15"/>
            <x v="16"/>
          </reference>
        </references>
      </pivotArea>
    </format>
    <format dxfId="15951">
      <pivotArea dataOnly="0" labelOnly="1" outline="0" fieldPosition="0">
        <references count="1">
          <reference field="13" count="10">
            <x v="0"/>
            <x v="1"/>
            <x v="3"/>
            <x v="4"/>
            <x v="5"/>
            <x v="7"/>
            <x v="8"/>
            <x v="9"/>
            <x v="11"/>
            <x v="15"/>
          </reference>
        </references>
      </pivotArea>
    </format>
    <format dxfId="15950">
      <pivotArea dataOnly="0" labelOnly="1" outline="0" fieldPosition="0">
        <references count="1">
          <reference field="13" count="10">
            <x v="0"/>
            <x v="1"/>
            <x v="3"/>
            <x v="4"/>
            <x v="5"/>
            <x v="7"/>
            <x v="8"/>
            <x v="9"/>
            <x v="11"/>
            <x v="15"/>
          </reference>
        </references>
      </pivotArea>
    </format>
    <format dxfId="15949">
      <pivotArea dataOnly="0" labelOnly="1" outline="0" fieldPosition="0">
        <references count="1">
          <reference field="13" count="10">
            <x v="0"/>
            <x v="1"/>
            <x v="3"/>
            <x v="4"/>
            <x v="5"/>
            <x v="7"/>
            <x v="8"/>
            <x v="9"/>
            <x v="11"/>
            <x v="15"/>
          </reference>
        </references>
      </pivotArea>
    </format>
    <format dxfId="15948">
      <pivotArea type="all" dataOnly="0" outline="0" fieldPosition="0"/>
    </format>
    <format dxfId="15947">
      <pivotArea type="origin" dataOnly="0" labelOnly="1" outline="0" fieldPosition="0"/>
    </format>
    <format dxfId="15946">
      <pivotArea field="12" type="button" dataOnly="0" labelOnly="1" outline="0" axis="axisCol" fieldPosition="0"/>
    </format>
    <format dxfId="15945">
      <pivotArea type="topRight" dataOnly="0" labelOnly="1" outline="0" fieldPosition="0"/>
    </format>
    <format dxfId="15944">
      <pivotArea type="all" dataOnly="0" outline="0" fieldPosition="0"/>
    </format>
    <format dxfId="15943">
      <pivotArea type="origin" dataOnly="0" labelOnly="1" outline="0" fieldPosition="0"/>
    </format>
    <format dxfId="15942">
      <pivotArea field="12" type="button" dataOnly="0" labelOnly="1" outline="0" axis="axisCol" fieldPosition="0"/>
    </format>
    <format dxfId="15941">
      <pivotArea type="topRight" dataOnly="0" labelOnly="1" outline="0" fieldPosition="0"/>
    </format>
    <format dxfId="15940">
      <pivotArea outline="0" collapsedLevelsAreSubtotals="1" fieldPosition="0"/>
    </format>
    <format dxfId="15939">
      <pivotArea dataOnly="0" labelOnly="1" outline="0" fieldPosition="0">
        <references count="1">
          <reference field="13" count="10">
            <x v="0"/>
            <x v="1"/>
            <x v="3"/>
            <x v="4"/>
            <x v="5"/>
            <x v="7"/>
            <x v="8"/>
            <x v="9"/>
            <x v="11"/>
            <x v="15"/>
          </reference>
        </references>
      </pivotArea>
    </format>
    <format dxfId="15938">
      <pivotArea field="13" type="button" dataOnly="0" labelOnly="1" outline="0" axis="axisRow" fieldPosition="0"/>
    </format>
    <format dxfId="15937">
      <pivotArea dataOnly="0" labelOnly="1" outline="0" fieldPosition="0">
        <references count="1">
          <reference field="12" count="0"/>
        </references>
      </pivotArea>
    </format>
    <format dxfId="15936">
      <pivotArea dataOnly="0" labelOnly="1" grandCol="1" outline="0" fieldPosition="0"/>
    </format>
    <format dxfId="15935">
      <pivotArea grandRow="1" outline="0" collapsedLevelsAreSubtotals="1" fieldPosition="0"/>
    </format>
    <format dxfId="15934">
      <pivotArea dataOnly="0" labelOnly="1" grandRow="1" outline="0" fieldPosition="0"/>
    </format>
    <format dxfId="15933">
      <pivotArea outline="0" fieldPosition="0">
        <references count="1">
          <reference field="13" count="10" selected="0">
            <x v="0"/>
            <x v="1"/>
            <x v="3"/>
            <x v="4"/>
            <x v="5"/>
            <x v="7"/>
            <x v="8"/>
            <x v="9"/>
            <x v="11"/>
            <x v="15"/>
          </reference>
        </references>
      </pivotArea>
    </format>
    <format dxfId="15932">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16299">
      <pivotArea outline="0" collapsedLevelsAreSubtotals="1" fieldPosition="0"/>
    </format>
    <format dxfId="16298">
      <pivotArea dataOnly="0" labelOnly="1" grandRow="1" outline="0" fieldPosition="0"/>
    </format>
    <format dxfId="16297">
      <pivotArea dataOnly="0" labelOnly="1" outline="0" fieldPosition="0">
        <references count="1">
          <reference field="13" count="0"/>
        </references>
      </pivotArea>
    </format>
    <format dxfId="16296">
      <pivotArea dataOnly="0" labelOnly="1" grandCol="1" outline="0" fieldPosition="0"/>
    </format>
    <format dxfId="16295">
      <pivotArea outline="0" collapsedLevelsAreSubtotals="1" fieldPosition="0"/>
    </format>
    <format dxfId="16294">
      <pivotArea dataOnly="0" labelOnly="1" grandRow="1" outline="0" fieldPosition="0"/>
    </format>
    <format dxfId="16293">
      <pivotArea dataOnly="0" labelOnly="1" outline="0" fieldPosition="0">
        <references count="1">
          <reference field="13" count="0"/>
        </references>
      </pivotArea>
    </format>
    <format dxfId="16292">
      <pivotArea dataOnly="0" labelOnly="1" grandCol="1" outline="0" fieldPosition="0"/>
    </format>
    <format dxfId="16291">
      <pivotArea type="all" dataOnly="0" outline="0" fieldPosition="0"/>
    </format>
    <format dxfId="16290">
      <pivotArea outline="0" collapsedLevelsAreSubtotals="1" fieldPosition="0"/>
    </format>
    <format dxfId="16289">
      <pivotArea outline="0" collapsedLevelsAreSubtotals="1" fieldPosition="0"/>
    </format>
    <format dxfId="16288">
      <pivotArea type="origin" dataOnly="0" labelOnly="1" outline="0" fieldPosition="0"/>
    </format>
    <format dxfId="16287">
      <pivotArea type="origin" dataOnly="0" labelOnly="1" outline="0" fieldPosition="0"/>
    </format>
    <format dxfId="16286">
      <pivotArea type="origin" dataOnly="0" labelOnly="1" outline="0" fieldPosition="0"/>
    </format>
    <format dxfId="16285">
      <pivotArea field="13" type="button" dataOnly="0" labelOnly="1" outline="0" axis="axisCol" fieldPosition="0"/>
    </format>
    <format dxfId="16284">
      <pivotArea type="topRight" dataOnly="0" labelOnly="1" outline="0" fieldPosition="0"/>
    </format>
    <format dxfId="16283">
      <pivotArea dataOnly="0" labelOnly="1" outline="0" fieldPosition="0">
        <references count="1">
          <reference field="13" count="0"/>
        </references>
      </pivotArea>
    </format>
    <format dxfId="16282">
      <pivotArea dataOnly="0" labelOnly="1" grandCol="1" outline="0" fieldPosition="0"/>
    </format>
    <format dxfId="16281">
      <pivotArea outline="0" collapsedLevelsAreSubtotals="1" fieldPosition="0"/>
    </format>
    <format dxfId="16280">
      <pivotArea dataOnly="0" labelOnly="1" outline="0" fieldPosition="0">
        <references count="1">
          <reference field="13" count="0"/>
        </references>
      </pivotArea>
    </format>
    <format dxfId="16279">
      <pivotArea dataOnly="0" labelOnly="1" grandCol="1" outline="0" fieldPosition="0"/>
    </format>
    <format dxfId="16278">
      <pivotArea outline="0" collapsedLevelsAreSubtotals="1" fieldPosition="0"/>
    </format>
    <format dxfId="16277">
      <pivotArea dataOnly="0" labelOnly="1" outline="0" fieldPosition="0">
        <references count="1">
          <reference field="13" count="0"/>
        </references>
      </pivotArea>
    </format>
    <format dxfId="16276">
      <pivotArea dataOnly="0" labelOnly="1" grandCol="1" outline="0" fieldPosition="0"/>
    </format>
    <format dxfId="16275">
      <pivotArea outline="0" collapsedLevelsAreSubtotals="1" fieldPosition="0"/>
    </format>
    <format dxfId="16274">
      <pivotArea dataOnly="0" labelOnly="1" grandRow="1" outline="0" fieldPosition="0"/>
    </format>
    <format dxfId="16273">
      <pivotArea dataOnly="0" labelOnly="1" outline="0" fieldPosition="0">
        <references count="1">
          <reference field="13" count="0"/>
        </references>
      </pivotArea>
    </format>
    <format dxfId="16272">
      <pivotArea dataOnly="0" labelOnly="1" grandCol="1" outline="0" fieldPosition="0"/>
    </format>
    <format dxfId="16271">
      <pivotArea dataOnly="0" labelOnly="1" outline="0" fieldPosition="0">
        <references count="1">
          <reference field="13" count="0"/>
        </references>
      </pivotArea>
    </format>
    <format dxfId="16270">
      <pivotArea dataOnly="0" labelOnly="1" grandCol="1" outline="0" fieldPosition="0"/>
    </format>
    <format dxfId="16269">
      <pivotArea dataOnly="0" labelOnly="1" outline="0" fieldPosition="0">
        <references count="1">
          <reference field="13" count="0"/>
        </references>
      </pivotArea>
    </format>
    <format dxfId="16268">
      <pivotArea dataOnly="0" labelOnly="1" grandCol="1" outline="0" fieldPosition="0"/>
    </format>
    <format dxfId="16267">
      <pivotArea outline="0" collapsedLevelsAreSubtotals="1" fieldPosition="0"/>
    </format>
    <format dxfId="16266">
      <pivotArea dataOnly="0" labelOnly="1" outline="0" fieldPosition="0">
        <references count="1">
          <reference field="13" count="0"/>
        </references>
      </pivotArea>
    </format>
    <format dxfId="16265">
      <pivotArea dataOnly="0" labelOnly="1" grandCol="1" outline="0" fieldPosition="0"/>
    </format>
    <format dxfId="16264">
      <pivotArea grandRow="1" outline="0" collapsedLevelsAreSubtotals="1" fieldPosition="0"/>
    </format>
    <format dxfId="16263">
      <pivotArea dataOnly="0" labelOnly="1" grandRow="1" outline="0" fieldPosition="0"/>
    </format>
    <format dxfId="16262">
      <pivotArea dataOnly="0" labelOnly="1" outline="0" fieldPosition="0">
        <references count="1">
          <reference field="13" count="0"/>
        </references>
      </pivotArea>
    </format>
    <format dxfId="16261">
      <pivotArea outline="0" collapsedLevelsAreSubtotals="1" fieldPosition="0"/>
    </format>
    <format dxfId="16260">
      <pivotArea dataOnly="0" labelOnly="1" grandRow="1" outline="0" fieldPosition="0"/>
    </format>
    <format dxfId="16259">
      <pivotArea dataOnly="0" labelOnly="1" outline="0" fieldPosition="0">
        <references count="1">
          <reference field="13" count="0"/>
        </references>
      </pivotArea>
    </format>
    <format dxfId="16258">
      <pivotArea dataOnly="0" labelOnly="1" grandCol="1" outline="0" fieldPosition="0"/>
    </format>
    <format dxfId="16257">
      <pivotArea outline="0" collapsedLevelsAreSubtotals="1" fieldPosition="0"/>
    </format>
    <format dxfId="16256">
      <pivotArea dataOnly="0" labelOnly="1" grandRow="1" outline="0" fieldPosition="0"/>
    </format>
    <format dxfId="16255">
      <pivotArea dataOnly="0" labelOnly="1" outline="0" fieldPosition="0">
        <references count="1">
          <reference field="13" count="0"/>
        </references>
      </pivotArea>
    </format>
    <format dxfId="16254">
      <pivotArea dataOnly="0" labelOnly="1" grandCol="1" outline="0" fieldPosition="0"/>
    </format>
    <format dxfId="16253">
      <pivotArea outline="0" collapsedLevelsAreSubtotals="1" fieldPosition="0"/>
    </format>
    <format dxfId="16252">
      <pivotArea dataOnly="0" labelOnly="1" grandRow="1" outline="0" fieldPosition="0"/>
    </format>
    <format dxfId="16251">
      <pivotArea dataOnly="0" labelOnly="1" outline="0" fieldPosition="0">
        <references count="1">
          <reference field="13" count="0"/>
        </references>
      </pivotArea>
    </format>
    <format dxfId="16250">
      <pivotArea dataOnly="0" labelOnly="1" grandCol="1" outline="0" fieldPosition="0"/>
    </format>
    <format dxfId="16249">
      <pivotArea dataOnly="0" labelOnly="1" outline="0" fieldPosition="0">
        <references count="1">
          <reference field="13" count="0"/>
        </references>
      </pivotArea>
    </format>
    <format dxfId="16248">
      <pivotArea dataOnly="0" labelOnly="1" grandCol="1" outline="0" fieldPosition="0"/>
    </format>
    <format dxfId="16247">
      <pivotArea grandRow="1" outline="0" collapsedLevelsAreSubtotals="1" fieldPosition="0"/>
    </format>
    <format dxfId="16246">
      <pivotArea dataOnly="0" labelOnly="1" grandRow="1" outline="0" fieldPosition="0"/>
    </format>
    <format dxfId="16245">
      <pivotArea outline="0" collapsedLevelsAreSubtotals="1" fieldPosition="0"/>
    </format>
    <format dxfId="16244">
      <pivotArea dataOnly="0" labelOnly="1" grandRow="1" outline="0" fieldPosition="0"/>
    </format>
    <format dxfId="16243">
      <pivotArea dataOnly="0" labelOnly="1" outline="0" fieldPosition="0">
        <references count="1">
          <reference field="13" count="0"/>
        </references>
      </pivotArea>
    </format>
    <format dxfId="16242">
      <pivotArea dataOnly="0" labelOnly="1" grandCol="1" outline="0" fieldPosition="0"/>
    </format>
    <format dxfId="16241">
      <pivotArea dataOnly="0" labelOnly="1" grandRow="1" outline="0" fieldPosition="0"/>
    </format>
    <format dxfId="16240">
      <pivotArea dataOnly="0" labelOnly="1" grandRow="1" outline="0" fieldPosition="0"/>
    </format>
    <format dxfId="16239">
      <pivotArea type="origin" dataOnly="0" labelOnly="1" outline="0" fieldPosition="0"/>
    </format>
    <format dxfId="16238">
      <pivotArea dataOnly="0" labelOnly="1" grandRow="1" outline="0" fieldPosition="0"/>
    </format>
    <format dxfId="16237">
      <pivotArea type="origin" dataOnly="0" labelOnly="1" outline="0" fieldPosition="0"/>
    </format>
    <format dxfId="16236">
      <pivotArea dataOnly="0" labelOnly="1" grandRow="1" outline="0" fieldPosition="0"/>
    </format>
    <format dxfId="16235">
      <pivotArea field="15" type="button" dataOnly="0" labelOnly="1" outline="0" axis="axisRow" fieldPosition="0"/>
    </format>
    <format dxfId="16234">
      <pivotArea dataOnly="0" labelOnly="1" outline="0" fieldPosition="0">
        <references count="1">
          <reference field="13" count="0"/>
        </references>
      </pivotArea>
    </format>
    <format dxfId="16233">
      <pivotArea dataOnly="0" labelOnly="1" grandCol="1" outline="0" fieldPosition="0"/>
    </format>
    <format dxfId="16232">
      <pivotArea field="15" type="button" dataOnly="0" labelOnly="1" outline="0" axis="axisRow" fieldPosition="0"/>
    </format>
    <format dxfId="16231">
      <pivotArea dataOnly="0" labelOnly="1" outline="0" fieldPosition="0">
        <references count="1">
          <reference field="13" count="0"/>
        </references>
      </pivotArea>
    </format>
    <format dxfId="16230">
      <pivotArea dataOnly="0" labelOnly="1" grandCol="1" outline="0" fieldPosition="0"/>
    </format>
    <format dxfId="16229">
      <pivotArea field="15" type="button" dataOnly="0" labelOnly="1" outline="0" axis="axisRow" fieldPosition="0"/>
    </format>
    <format dxfId="16228">
      <pivotArea dataOnly="0" labelOnly="1" outline="0" fieldPosition="0">
        <references count="1">
          <reference field="13" count="0"/>
        </references>
      </pivotArea>
    </format>
    <format dxfId="16227">
      <pivotArea dataOnly="0" labelOnly="1" grandCol="1" outline="0" fieldPosition="0"/>
    </format>
    <format dxfId="16226">
      <pivotArea field="15" type="button" dataOnly="0" labelOnly="1" outline="0" axis="axisRow" fieldPosition="0"/>
    </format>
    <format dxfId="16225">
      <pivotArea dataOnly="0" labelOnly="1" outline="0" fieldPosition="0">
        <references count="1">
          <reference field="13" count="0"/>
        </references>
      </pivotArea>
    </format>
    <format dxfId="16224">
      <pivotArea dataOnly="0" labelOnly="1" grandCol="1" outline="0" fieldPosition="0"/>
    </format>
    <format dxfId="16223">
      <pivotArea field="15" type="button" dataOnly="0" labelOnly="1" outline="0" axis="axisRow" fieldPosition="0"/>
    </format>
    <format dxfId="16222">
      <pivotArea dataOnly="0" labelOnly="1" outline="0" fieldPosition="0">
        <references count="1">
          <reference field="13" count="0"/>
        </references>
      </pivotArea>
    </format>
    <format dxfId="16221">
      <pivotArea dataOnly="0" labelOnly="1" grandCol="1" outline="0" fieldPosition="0"/>
    </format>
    <format dxfId="16220">
      <pivotArea field="15" type="button" dataOnly="0" labelOnly="1" outline="0" axis="axisRow" fieldPosition="0"/>
    </format>
    <format dxfId="16219">
      <pivotArea dataOnly="0" labelOnly="1" outline="0" fieldPosition="0">
        <references count="1">
          <reference field="13" count="0"/>
        </references>
      </pivotArea>
    </format>
    <format dxfId="16218">
      <pivotArea dataOnly="0" labelOnly="1" grandCol="1" outline="0" fieldPosition="0"/>
    </format>
    <format dxfId="16217">
      <pivotArea grandCol="1" outline="0" collapsedLevelsAreSubtotals="1" fieldPosition="0"/>
    </format>
    <format dxfId="16216">
      <pivotArea dataOnly="0" labelOnly="1" grandCol="1" outline="0" fieldPosition="0"/>
    </format>
    <format dxfId="16215">
      <pivotArea outline="0" fieldPosition="0">
        <references count="1">
          <reference field="13" count="1" selected="0">
            <x v="0"/>
          </reference>
        </references>
      </pivotArea>
    </format>
    <format dxfId="16214">
      <pivotArea type="origin" dataOnly="0" labelOnly="1" outline="0" fieldPosition="0"/>
    </format>
    <format dxfId="16213">
      <pivotArea field="13" type="button" dataOnly="0" labelOnly="1" outline="0" axis="axisCol" fieldPosition="0"/>
    </format>
    <format dxfId="16212">
      <pivotArea field="15" type="button" dataOnly="0" labelOnly="1" outline="0" axis="axisRow" fieldPosition="0"/>
    </format>
    <format dxfId="16211">
      <pivotArea dataOnly="0" labelOnly="1" outline="0" fieldPosition="0">
        <references count="1">
          <reference field="15" count="15">
            <x v="0"/>
            <x v="1"/>
            <x v="3"/>
            <x v="4"/>
            <x v="5"/>
            <x v="8"/>
            <x v="9"/>
            <x v="10"/>
            <x v="11"/>
            <x v="12"/>
            <x v="13"/>
            <x v="14"/>
            <x v="15"/>
            <x v="16"/>
            <x v="17"/>
          </reference>
        </references>
      </pivotArea>
    </format>
    <format dxfId="16210">
      <pivotArea dataOnly="0" labelOnly="1" grandRow="1" outline="0" fieldPosition="0"/>
    </format>
    <format dxfId="16209">
      <pivotArea dataOnly="0" labelOnly="1" outline="0" fieldPosition="0">
        <references count="1">
          <reference field="13" count="1">
            <x v="0"/>
          </reference>
        </references>
      </pivotArea>
    </format>
    <format dxfId="16208">
      <pivotArea outline="0" collapsedLevelsAreSubtotals="1" fieldPosition="0"/>
    </format>
    <format dxfId="16207">
      <pivotArea field="15" type="button" dataOnly="0" labelOnly="1" outline="0" axis="axisRow" fieldPosition="0"/>
    </format>
    <format dxfId="16206">
      <pivotArea dataOnly="0" labelOnly="1" outline="0" fieldPosition="0">
        <references count="1">
          <reference field="15" count="15">
            <x v="0"/>
            <x v="1"/>
            <x v="3"/>
            <x v="4"/>
            <x v="5"/>
            <x v="8"/>
            <x v="9"/>
            <x v="10"/>
            <x v="11"/>
            <x v="12"/>
            <x v="13"/>
            <x v="14"/>
            <x v="15"/>
            <x v="16"/>
            <x v="17"/>
          </reference>
        </references>
      </pivotArea>
    </format>
    <format dxfId="16205">
      <pivotArea dataOnly="0" labelOnly="1" grandRow="1" outline="0" fieldPosition="0"/>
    </format>
    <format dxfId="16204">
      <pivotArea dataOnly="0" labelOnly="1" outline="0" fieldPosition="0">
        <references count="1">
          <reference field="13" count="0"/>
        </references>
      </pivotArea>
    </format>
    <format dxfId="16203">
      <pivotArea dataOnly="0" labelOnly="1" grandCol="1" outline="0" fieldPosition="0"/>
    </format>
    <format dxfId="16202">
      <pivotArea outline="0" collapsedLevelsAreSubtotals="1" fieldPosition="0"/>
    </format>
    <format dxfId="16201">
      <pivotArea field="15" type="button" dataOnly="0" labelOnly="1" outline="0" axis="axisRow" fieldPosition="0"/>
    </format>
    <format dxfId="16200">
      <pivotArea dataOnly="0" labelOnly="1" outline="0" fieldPosition="0">
        <references count="1">
          <reference field="15" count="15">
            <x v="0"/>
            <x v="1"/>
            <x v="3"/>
            <x v="4"/>
            <x v="5"/>
            <x v="8"/>
            <x v="9"/>
            <x v="10"/>
            <x v="11"/>
            <x v="12"/>
            <x v="13"/>
            <x v="14"/>
            <x v="15"/>
            <x v="16"/>
            <x v="17"/>
          </reference>
        </references>
      </pivotArea>
    </format>
    <format dxfId="16199">
      <pivotArea dataOnly="0" labelOnly="1" grandRow="1" outline="0" fieldPosition="0"/>
    </format>
    <format dxfId="16198">
      <pivotArea dataOnly="0" labelOnly="1" outline="0" fieldPosition="0">
        <references count="1">
          <reference field="13" count="0"/>
        </references>
      </pivotArea>
    </format>
    <format dxfId="16197">
      <pivotArea dataOnly="0" labelOnly="1" grandCol="1" outline="0" fieldPosition="0"/>
    </format>
    <format dxfId="16196">
      <pivotArea outline="0" collapsedLevelsAreSubtotals="1" fieldPosition="0"/>
    </format>
    <format dxfId="16195">
      <pivotArea field="15" type="button" dataOnly="0" labelOnly="1" outline="0" axis="axisRow" fieldPosition="0"/>
    </format>
    <format dxfId="16194">
      <pivotArea dataOnly="0" labelOnly="1" outline="0" fieldPosition="0">
        <references count="1">
          <reference field="15" count="15">
            <x v="0"/>
            <x v="1"/>
            <x v="3"/>
            <x v="4"/>
            <x v="5"/>
            <x v="8"/>
            <x v="9"/>
            <x v="10"/>
            <x v="11"/>
            <x v="12"/>
            <x v="13"/>
            <x v="14"/>
            <x v="15"/>
            <x v="16"/>
            <x v="17"/>
          </reference>
        </references>
      </pivotArea>
    </format>
    <format dxfId="16193">
      <pivotArea dataOnly="0" labelOnly="1" grandRow="1" outline="0" fieldPosition="0"/>
    </format>
    <format dxfId="16192">
      <pivotArea dataOnly="0" labelOnly="1" outline="0" fieldPosition="0">
        <references count="1">
          <reference field="13" count="0"/>
        </references>
      </pivotArea>
    </format>
    <format dxfId="16191">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16421">
      <pivotArea dataOnly="0" labelOnly="1" grandCol="1" outline="0" fieldPosition="0"/>
    </format>
    <format dxfId="16420">
      <pivotArea dataOnly="0" labelOnly="1" grandCol="1" outline="0" fieldPosition="0"/>
    </format>
    <format dxfId="16419">
      <pivotArea dataOnly="0" labelOnly="1" grandCol="1" outline="0" fieldPosition="0"/>
    </format>
    <format dxfId="16418">
      <pivotArea outline="0" collapsedLevelsAreSubtotals="1" fieldPosition="0"/>
    </format>
    <format dxfId="16417">
      <pivotArea dataOnly="0" labelOnly="1" grandRow="1" outline="0" fieldPosition="0"/>
    </format>
    <format dxfId="16416">
      <pivotArea outline="0" collapsedLevelsAreSubtotals="1" fieldPosition="0"/>
    </format>
    <format dxfId="16415">
      <pivotArea dataOnly="0" labelOnly="1" grandRow="1" outline="0" fieldPosition="0"/>
    </format>
    <format dxfId="16414">
      <pivotArea type="all" dataOnly="0" outline="0" fieldPosition="0"/>
    </format>
    <format dxfId="16413">
      <pivotArea dataOnly="0" labelOnly="1" outline="0" fieldPosition="0">
        <references count="1">
          <reference field="12" count="0"/>
        </references>
      </pivotArea>
    </format>
    <format dxfId="16412">
      <pivotArea dataOnly="0" labelOnly="1" outline="0" fieldPosition="0">
        <references count="1">
          <reference field="12" count="0"/>
        </references>
      </pivotArea>
    </format>
    <format dxfId="16411">
      <pivotArea type="all" dataOnly="0" outline="0" fieldPosition="0"/>
    </format>
    <format dxfId="16410">
      <pivotArea grandCol="1" outline="0" collapsedLevelsAreSubtotals="1" fieldPosition="0"/>
    </format>
    <format dxfId="16409">
      <pivotArea grandRow="1" grandCol="1" outline="0" collapsedLevelsAreSubtotals="1" fieldPosition="0"/>
    </format>
    <format dxfId="16408">
      <pivotArea dataOnly="0" labelOnly="1" grandRow="1" outline="0" fieldPosition="0"/>
    </format>
    <format dxfId="16407">
      <pivotArea dataOnly="0" labelOnly="1" grandRow="1" outline="0" fieldPosition="0"/>
    </format>
    <format dxfId="16406">
      <pivotArea dataOnly="0" labelOnly="1" grandRow="1" outline="0" fieldPosition="0"/>
    </format>
    <format dxfId="16405">
      <pivotArea dataOnly="0" labelOnly="1" grandRow="1" outline="0" fieldPosition="0"/>
    </format>
    <format dxfId="16404">
      <pivotArea dataOnly="0" labelOnly="1" grandRow="1" outline="0" fieldPosition="0"/>
    </format>
    <format dxfId="16403">
      <pivotArea dataOnly="0" labelOnly="1" grandRow="1" outline="0" fieldPosition="0"/>
    </format>
    <format dxfId="16402">
      <pivotArea dataOnly="0" labelOnly="1" grandRow="1" outline="0" fieldPosition="0"/>
    </format>
    <format dxfId="16401">
      <pivotArea dataOnly="0" labelOnly="1" grandRow="1" outline="0" fieldPosition="0"/>
    </format>
    <format dxfId="16400">
      <pivotArea dataOnly="0" labelOnly="1" grandCol="1" outline="0" fieldPosition="0"/>
    </format>
    <format dxfId="16399">
      <pivotArea dataOnly="0" labelOnly="1" grandCol="1" outline="0" fieldPosition="0"/>
    </format>
    <format dxfId="16398">
      <pivotArea dataOnly="0" labelOnly="1" outline="0" fieldPosition="0">
        <references count="1">
          <reference field="23" count="0"/>
        </references>
      </pivotArea>
    </format>
    <format dxfId="16397">
      <pivotArea dataOnly="0" labelOnly="1" grandCol="1" outline="0" fieldPosition="0"/>
    </format>
    <format dxfId="16396">
      <pivotArea dataOnly="0" labelOnly="1" outline="0" fieldPosition="0">
        <references count="1">
          <reference field="23" count="0"/>
        </references>
      </pivotArea>
    </format>
    <format dxfId="16395">
      <pivotArea dataOnly="0" labelOnly="1" grandCol="1" outline="0" fieldPosition="0"/>
    </format>
    <format dxfId="16394">
      <pivotArea field="23" grandRow="1" outline="0" axis="axisCol" fieldPosition="0">
        <references count="1">
          <reference field="23" count="0" selected="0"/>
        </references>
      </pivotArea>
    </format>
    <format dxfId="16393">
      <pivotArea grandCol="1" outline="0" collapsedLevelsAreSubtotals="1" fieldPosition="0"/>
    </format>
    <format dxfId="16392">
      <pivotArea dataOnly="0" labelOnly="1" outline="0" fieldPosition="0">
        <references count="1">
          <reference field="23" count="0"/>
        </references>
      </pivotArea>
    </format>
    <format dxfId="16391">
      <pivotArea dataOnly="0" labelOnly="1" grandCol="1" outline="0" fieldPosition="0"/>
    </format>
    <format dxfId="16390">
      <pivotArea dataOnly="0" labelOnly="1" outline="0" fieldPosition="0">
        <references count="1">
          <reference field="23" count="0"/>
        </references>
      </pivotArea>
    </format>
    <format dxfId="16389">
      <pivotArea dataOnly="0" labelOnly="1" grandCol="1" outline="0" fieldPosition="0"/>
    </format>
    <format dxfId="16388">
      <pivotArea dataOnly="0" labelOnly="1" outline="0" fieldPosition="0">
        <references count="1">
          <reference field="23" count="0"/>
        </references>
      </pivotArea>
    </format>
    <format dxfId="16387">
      <pivotArea dataOnly="0" labelOnly="1" grandCol="1" outline="0" fieldPosition="0"/>
    </format>
    <format dxfId="16386">
      <pivotArea dataOnly="0" labelOnly="1" outline="0" fieldPosition="0">
        <references count="1">
          <reference field="23" count="0"/>
        </references>
      </pivotArea>
    </format>
    <format dxfId="16385">
      <pivotArea dataOnly="0" labelOnly="1" grandCol="1" outline="0" fieldPosition="0"/>
    </format>
    <format dxfId="16384">
      <pivotArea outline="0" collapsedLevelsAreSubtotals="1" fieldPosition="0"/>
    </format>
    <format dxfId="16383">
      <pivotArea dataOnly="0" labelOnly="1" grandRow="1" outline="0" fieldPosition="0"/>
    </format>
    <format dxfId="16382">
      <pivotArea dataOnly="0" labelOnly="1" outline="0" fieldPosition="0">
        <references count="1">
          <reference field="23" count="0"/>
        </references>
      </pivotArea>
    </format>
    <format dxfId="16381">
      <pivotArea dataOnly="0" labelOnly="1" grandCol="1" outline="0" fieldPosition="0"/>
    </format>
    <format dxfId="16380">
      <pivotArea outline="0" collapsedLevelsAreSubtotals="1" fieldPosition="0"/>
    </format>
    <format dxfId="16379">
      <pivotArea dataOnly="0" labelOnly="1" grandRow="1" outline="0" fieldPosition="0"/>
    </format>
    <format dxfId="16378">
      <pivotArea dataOnly="0" labelOnly="1" outline="0" fieldPosition="0">
        <references count="1">
          <reference field="23" count="0"/>
        </references>
      </pivotArea>
    </format>
    <format dxfId="16377">
      <pivotArea dataOnly="0" labelOnly="1" grandCol="1" outline="0" fieldPosition="0"/>
    </format>
    <format dxfId="16376">
      <pivotArea outline="0" collapsedLevelsAreSubtotals="1" fieldPosition="0"/>
    </format>
    <format dxfId="16375">
      <pivotArea dataOnly="0" labelOnly="1" grandRow="1" outline="0" fieldPosition="0"/>
    </format>
    <format dxfId="16374">
      <pivotArea dataOnly="0" labelOnly="1" outline="0" fieldPosition="0">
        <references count="1">
          <reference field="23" count="0"/>
        </references>
      </pivotArea>
    </format>
    <format dxfId="16373">
      <pivotArea dataOnly="0" labelOnly="1" grandCol="1" outline="0" fieldPosition="0"/>
    </format>
    <format dxfId="16372">
      <pivotArea outline="0" collapsedLevelsAreSubtotals="1" fieldPosition="0"/>
    </format>
    <format dxfId="16371">
      <pivotArea dataOnly="0" labelOnly="1" outline="0" fieldPosition="0">
        <references count="1">
          <reference field="23" count="0"/>
        </references>
      </pivotArea>
    </format>
    <format dxfId="16370">
      <pivotArea dataOnly="0" labelOnly="1" grandCol="1" outline="0" fieldPosition="0"/>
    </format>
    <format dxfId="16369">
      <pivotArea dataOnly="0" labelOnly="1" grandRow="1" outline="0" fieldPosition="0"/>
    </format>
    <format dxfId="16368">
      <pivotArea outline="0" collapsedLevelsAreSubtotals="1" fieldPosition="0"/>
    </format>
    <format dxfId="16367">
      <pivotArea dataOnly="0" labelOnly="1" grandRow="1" outline="0" fieldPosition="0"/>
    </format>
    <format dxfId="16366">
      <pivotArea dataOnly="0" labelOnly="1" outline="0" fieldPosition="0">
        <references count="1">
          <reference field="23" count="0"/>
        </references>
      </pivotArea>
    </format>
    <format dxfId="16365">
      <pivotArea dataOnly="0" labelOnly="1" grandCol="1" outline="0" fieldPosition="0"/>
    </format>
    <format dxfId="16364">
      <pivotArea dataOnly="0" labelOnly="1" outline="0" fieldPosition="0">
        <references count="1">
          <reference field="23" count="0"/>
        </references>
      </pivotArea>
    </format>
    <format dxfId="16363">
      <pivotArea dataOnly="0" labelOnly="1" grandCol="1" outline="0" fieldPosition="0"/>
    </format>
    <format dxfId="16362">
      <pivotArea dataOnly="0" labelOnly="1" grandRow="1" outline="0" fieldPosition="0"/>
    </format>
    <format dxfId="16361">
      <pivotArea outline="0" collapsedLevelsAreSubtotals="1" fieldPosition="0"/>
    </format>
    <format dxfId="16360">
      <pivotArea dataOnly="0" labelOnly="1" grandRow="1" outline="0" fieldPosition="0"/>
    </format>
    <format dxfId="16359">
      <pivotArea dataOnly="0" labelOnly="1" outline="0" fieldPosition="0">
        <references count="1">
          <reference field="23" count="0"/>
        </references>
      </pivotArea>
    </format>
    <format dxfId="16358">
      <pivotArea dataOnly="0" labelOnly="1" grandCol="1" outline="0" fieldPosition="0"/>
    </format>
    <format dxfId="16357">
      <pivotArea dataOnly="0" labelOnly="1" grandRow="1" outline="0" fieldPosition="0"/>
    </format>
    <format dxfId="16356">
      <pivotArea type="origin" dataOnly="0" labelOnly="1" outline="0" fieldPosition="0"/>
    </format>
    <format dxfId="16355">
      <pivotArea dataOnly="0" labelOnly="1" grandRow="1" outline="0" fieldPosition="0"/>
    </format>
    <format dxfId="16354">
      <pivotArea type="origin" dataOnly="0" labelOnly="1" outline="0" fieldPosition="0"/>
    </format>
    <format dxfId="16353">
      <pivotArea dataOnly="0" labelOnly="1" grandRow="1" outline="0" fieldPosition="0"/>
    </format>
    <format dxfId="16352">
      <pivotArea type="origin" dataOnly="0" labelOnly="1" outline="0" fieldPosition="0"/>
    </format>
    <format dxfId="16351">
      <pivotArea dataOnly="0" labelOnly="1" grandRow="1" outline="0" fieldPosition="0"/>
    </format>
    <format dxfId="16350">
      <pivotArea type="origin" dataOnly="0" labelOnly="1" outline="0" fieldPosition="0"/>
    </format>
    <format dxfId="16349">
      <pivotArea dataOnly="0" labelOnly="1" grandRow="1" outline="0" fieldPosition="0"/>
    </format>
    <format dxfId="16348">
      <pivotArea outline="0" collapsedLevelsAreSubtotals="1" fieldPosition="0"/>
    </format>
    <format dxfId="16347">
      <pivotArea dataOnly="0" labelOnly="1" grandRow="1" outline="0" fieldPosition="0"/>
    </format>
    <format dxfId="16346">
      <pivotArea dataOnly="0" labelOnly="1" outline="0" fieldPosition="0">
        <references count="1">
          <reference field="23" count="0"/>
        </references>
      </pivotArea>
    </format>
    <format dxfId="16345">
      <pivotArea dataOnly="0" labelOnly="1" grandCol="1" outline="0" fieldPosition="0"/>
    </format>
    <format dxfId="16344">
      <pivotArea outline="0" collapsedLevelsAreSubtotals="1" fieldPosition="0"/>
    </format>
    <format dxfId="16343">
      <pivotArea dataOnly="0" labelOnly="1" grandRow="1" outline="0" fieldPosition="0"/>
    </format>
    <format dxfId="16342">
      <pivotArea dataOnly="0" labelOnly="1" outline="0" fieldPosition="0">
        <references count="1">
          <reference field="23" count="0"/>
        </references>
      </pivotArea>
    </format>
    <format dxfId="16341">
      <pivotArea dataOnly="0" labelOnly="1" grandCol="1" outline="0" fieldPosition="0"/>
    </format>
    <format dxfId="16340">
      <pivotArea outline="0" collapsedLevelsAreSubtotals="1" fieldPosition="0"/>
    </format>
    <format dxfId="16339">
      <pivotArea dataOnly="0" labelOnly="1" grandRow="1" outline="0" fieldPosition="0"/>
    </format>
    <format dxfId="16338">
      <pivotArea dataOnly="0" labelOnly="1" outline="0" fieldPosition="0">
        <references count="1">
          <reference field="23" count="0"/>
        </references>
      </pivotArea>
    </format>
    <format dxfId="16337">
      <pivotArea dataOnly="0" labelOnly="1" grandCol="1" outline="0" fieldPosition="0"/>
    </format>
    <format dxfId="16336">
      <pivotArea dataOnly="0" labelOnly="1" outline="0" fieldPosition="0">
        <references count="1">
          <reference field="23" count="0"/>
        </references>
      </pivotArea>
    </format>
    <format dxfId="16335">
      <pivotArea dataOnly="0" labelOnly="1" grandCol="1" outline="0" fieldPosition="0"/>
    </format>
    <format dxfId="16334">
      <pivotArea outline="0" collapsedLevelsAreSubtotals="1" fieldPosition="0"/>
    </format>
    <format dxfId="16333">
      <pivotArea dataOnly="0" labelOnly="1" grandRow="1" outline="0" fieldPosition="0"/>
    </format>
    <format dxfId="16332">
      <pivotArea dataOnly="0" labelOnly="1" outline="0" fieldPosition="0">
        <references count="1">
          <reference field="23" count="0"/>
        </references>
      </pivotArea>
    </format>
    <format dxfId="16331">
      <pivotArea dataOnly="0" labelOnly="1" grandCol="1" outline="0" fieldPosition="0"/>
    </format>
    <format dxfId="16330">
      <pivotArea outline="0" collapsedLevelsAreSubtotals="1" fieldPosition="0"/>
    </format>
    <format dxfId="16329">
      <pivotArea dataOnly="0" labelOnly="1" grandRow="1" outline="0" fieldPosition="0"/>
    </format>
    <format dxfId="16328">
      <pivotArea dataOnly="0" labelOnly="1" outline="0" fieldPosition="0">
        <references count="1">
          <reference field="23" count="0"/>
        </references>
      </pivotArea>
    </format>
    <format dxfId="16327">
      <pivotArea dataOnly="0" labelOnly="1" grandCol="1" outline="0" fieldPosition="0"/>
    </format>
    <format dxfId="16326">
      <pivotArea dataOnly="0" labelOnly="1" outline="0" fieldPosition="0">
        <references count="1">
          <reference field="23" count="0"/>
        </references>
      </pivotArea>
    </format>
    <format dxfId="16325">
      <pivotArea dataOnly="0" labelOnly="1" grandCol="1" outline="0" fieldPosition="0"/>
    </format>
    <format dxfId="16324">
      <pivotArea type="all" dataOnly="0" outline="0" fieldPosition="0"/>
    </format>
    <format dxfId="16323">
      <pivotArea outline="0" collapsedLevelsAreSubtotals="1" fieldPosition="0"/>
    </format>
    <format dxfId="16322">
      <pivotArea type="origin" dataOnly="0" labelOnly="1" outline="0" fieldPosition="0"/>
    </format>
    <format dxfId="16321">
      <pivotArea field="23" type="button" dataOnly="0" labelOnly="1" outline="0" axis="axisCol" fieldPosition="0"/>
    </format>
    <format dxfId="16320">
      <pivotArea type="topRight" dataOnly="0" labelOnly="1" outline="0" fieldPosition="0"/>
    </format>
    <format dxfId="16319">
      <pivotArea dataOnly="0" labelOnly="1" grandRow="1" outline="0" fieldPosition="0"/>
    </format>
    <format dxfId="16318">
      <pivotArea dataOnly="0" labelOnly="1" outline="0" fieldPosition="0">
        <references count="1">
          <reference field="23" count="0"/>
        </references>
      </pivotArea>
    </format>
    <format dxfId="16317">
      <pivotArea dataOnly="0" labelOnly="1" grandCol="1" outline="0" fieldPosition="0"/>
    </format>
    <format dxfId="16316">
      <pivotArea type="all" dataOnly="0" outline="0" fieldPosition="0"/>
    </format>
    <format dxfId="16315">
      <pivotArea outline="0" collapsedLevelsAreSubtotals="1" fieldPosition="0"/>
    </format>
    <format dxfId="16314">
      <pivotArea type="origin" dataOnly="0" labelOnly="1" outline="0" fieldPosition="0"/>
    </format>
    <format dxfId="16313">
      <pivotArea field="23" type="button" dataOnly="0" labelOnly="1" outline="0" axis="axisCol" fieldPosition="0"/>
    </format>
    <format dxfId="16312">
      <pivotArea type="topRight" dataOnly="0" labelOnly="1" outline="0" fieldPosition="0"/>
    </format>
    <format dxfId="16311">
      <pivotArea dataOnly="0" labelOnly="1" grandRow="1" outline="0" fieldPosition="0"/>
    </format>
    <format dxfId="16310">
      <pivotArea dataOnly="0" labelOnly="1" outline="0" fieldPosition="0">
        <references count="1">
          <reference field="23" count="0"/>
        </references>
      </pivotArea>
    </format>
    <format dxfId="16309">
      <pivotArea dataOnly="0" labelOnly="1" grandCol="1" outline="0" fieldPosition="0"/>
    </format>
    <format dxfId="16308">
      <pivotArea field="23" type="button" dataOnly="0" labelOnly="1" outline="0" axis="axisCol" fieldPosition="0"/>
    </format>
    <format dxfId="16307">
      <pivotArea type="topRight" dataOnly="0" labelOnly="1" outline="0" fieldPosition="0"/>
    </format>
    <format dxfId="16306">
      <pivotArea outline="0" collapsedLevelsAreSubtotals="1" fieldPosition="0"/>
    </format>
    <format dxfId="16305">
      <pivotArea dataOnly="0" labelOnly="1" outline="0" fieldPosition="0">
        <references count="1">
          <reference field="15" count="0"/>
        </references>
      </pivotArea>
    </format>
    <format dxfId="16304">
      <pivotArea grandRow="1" outline="0" collapsedLevelsAreSubtotals="1" fieldPosition="0"/>
    </format>
    <format dxfId="16303">
      <pivotArea dataOnly="0" labelOnly="1" grandRow="1" outline="0" fieldPosition="0"/>
    </format>
    <format dxfId="16302">
      <pivotArea field="15" type="button" dataOnly="0" labelOnly="1" outline="0" axis="axisRow" fieldPosition="0"/>
    </format>
    <format dxfId="16301">
      <pivotArea dataOnly="0" labelOnly="1" outline="0" fieldPosition="0">
        <references count="1">
          <reference field="23" count="0"/>
        </references>
      </pivotArea>
    </format>
    <format dxfId="16300">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16543">
      <pivotArea dataOnly="0" labelOnly="1" grandCol="1" outline="0" fieldPosition="0"/>
    </format>
    <format dxfId="16542">
      <pivotArea dataOnly="0" labelOnly="1" grandCol="1" outline="0" fieldPosition="0"/>
    </format>
    <format dxfId="16541">
      <pivotArea dataOnly="0" labelOnly="1" grandCol="1" outline="0" fieldPosition="0"/>
    </format>
    <format dxfId="16540">
      <pivotArea outline="0" collapsedLevelsAreSubtotals="1" fieldPosition="0"/>
    </format>
    <format dxfId="16539">
      <pivotArea dataOnly="0" labelOnly="1" grandRow="1" outline="0" fieldPosition="0"/>
    </format>
    <format dxfId="16538">
      <pivotArea outline="0" collapsedLevelsAreSubtotals="1" fieldPosition="0"/>
    </format>
    <format dxfId="16537">
      <pivotArea dataOnly="0" labelOnly="1" grandRow="1" outline="0" fieldPosition="0"/>
    </format>
    <format dxfId="16536">
      <pivotArea type="all" dataOnly="0" outline="0" fieldPosition="0"/>
    </format>
    <format dxfId="16535">
      <pivotArea dataOnly="0" labelOnly="1" outline="0" fieldPosition="0">
        <references count="1">
          <reference field="12" count="0"/>
        </references>
      </pivotArea>
    </format>
    <format dxfId="16534">
      <pivotArea dataOnly="0" labelOnly="1" outline="0" fieldPosition="0">
        <references count="1">
          <reference field="12" count="0"/>
        </references>
      </pivotArea>
    </format>
    <format dxfId="16533">
      <pivotArea type="all" dataOnly="0" outline="0" fieldPosition="0"/>
    </format>
    <format dxfId="16532">
      <pivotArea grandCol="1" outline="0" collapsedLevelsAreSubtotals="1" fieldPosition="0"/>
    </format>
    <format dxfId="16531">
      <pivotArea grandRow="1" grandCol="1" outline="0" collapsedLevelsAreSubtotals="1" fieldPosition="0"/>
    </format>
    <format dxfId="16530">
      <pivotArea dataOnly="0" labelOnly="1" grandRow="1" outline="0" fieldPosition="0"/>
    </format>
    <format dxfId="16529">
      <pivotArea dataOnly="0" labelOnly="1" grandRow="1" outline="0" fieldPosition="0"/>
    </format>
    <format dxfId="16528">
      <pivotArea dataOnly="0" labelOnly="1" grandRow="1" outline="0" fieldPosition="0"/>
    </format>
    <format dxfId="16527">
      <pivotArea dataOnly="0" labelOnly="1" grandRow="1" outline="0" fieldPosition="0"/>
    </format>
    <format dxfId="16526">
      <pivotArea dataOnly="0" labelOnly="1" grandRow="1" outline="0" fieldPosition="0"/>
    </format>
    <format dxfId="16525">
      <pivotArea dataOnly="0" labelOnly="1" grandRow="1" outline="0" fieldPosition="0"/>
    </format>
    <format dxfId="16524">
      <pivotArea dataOnly="0" labelOnly="1" grandRow="1" outline="0" fieldPosition="0"/>
    </format>
    <format dxfId="16523">
      <pivotArea dataOnly="0" labelOnly="1" grandRow="1" outline="0" fieldPosition="0"/>
    </format>
    <format dxfId="16522">
      <pivotArea dataOnly="0" labelOnly="1" grandCol="1" outline="0" fieldPosition="0"/>
    </format>
    <format dxfId="16521">
      <pivotArea dataOnly="0" labelOnly="1" grandCol="1" outline="0" fieldPosition="0"/>
    </format>
    <format dxfId="16520">
      <pivotArea dataOnly="0" labelOnly="1" outline="0" fieldPosition="0">
        <references count="1">
          <reference field="23" count="0"/>
        </references>
      </pivotArea>
    </format>
    <format dxfId="16519">
      <pivotArea dataOnly="0" labelOnly="1" grandCol="1" outline="0" fieldPosition="0"/>
    </format>
    <format dxfId="16518">
      <pivotArea dataOnly="0" labelOnly="1" outline="0" fieldPosition="0">
        <references count="1">
          <reference field="23" count="0"/>
        </references>
      </pivotArea>
    </format>
    <format dxfId="16517">
      <pivotArea dataOnly="0" labelOnly="1" grandCol="1" outline="0" fieldPosition="0"/>
    </format>
    <format dxfId="16516">
      <pivotArea field="23" grandRow="1" outline="0" axis="axisCol" fieldPosition="0">
        <references count="1">
          <reference field="23" count="0" selected="0"/>
        </references>
      </pivotArea>
    </format>
    <format dxfId="16515">
      <pivotArea grandCol="1" outline="0" collapsedLevelsAreSubtotals="1" fieldPosition="0"/>
    </format>
    <format dxfId="16514">
      <pivotArea dataOnly="0" labelOnly="1" outline="0" fieldPosition="0">
        <references count="1">
          <reference field="23" count="0"/>
        </references>
      </pivotArea>
    </format>
    <format dxfId="16513">
      <pivotArea dataOnly="0" labelOnly="1" grandCol="1" outline="0" fieldPosition="0"/>
    </format>
    <format dxfId="16512">
      <pivotArea dataOnly="0" labelOnly="1" outline="0" fieldPosition="0">
        <references count="1">
          <reference field="23" count="0"/>
        </references>
      </pivotArea>
    </format>
    <format dxfId="16511">
      <pivotArea dataOnly="0" labelOnly="1" grandCol="1" outline="0" fieldPosition="0"/>
    </format>
    <format dxfId="16510">
      <pivotArea dataOnly="0" labelOnly="1" outline="0" fieldPosition="0">
        <references count="1">
          <reference field="23" count="0"/>
        </references>
      </pivotArea>
    </format>
    <format dxfId="16509">
      <pivotArea dataOnly="0" labelOnly="1" grandCol="1" outline="0" fieldPosition="0"/>
    </format>
    <format dxfId="16508">
      <pivotArea dataOnly="0" labelOnly="1" outline="0" fieldPosition="0">
        <references count="1">
          <reference field="23" count="0"/>
        </references>
      </pivotArea>
    </format>
    <format dxfId="16507">
      <pivotArea dataOnly="0" labelOnly="1" grandCol="1" outline="0" fieldPosition="0"/>
    </format>
    <format dxfId="16506">
      <pivotArea outline="0" collapsedLevelsAreSubtotals="1" fieldPosition="0"/>
    </format>
    <format dxfId="16505">
      <pivotArea dataOnly="0" labelOnly="1" grandRow="1" outline="0" fieldPosition="0"/>
    </format>
    <format dxfId="16504">
      <pivotArea dataOnly="0" labelOnly="1" outline="0" fieldPosition="0">
        <references count="1">
          <reference field="23" count="0"/>
        </references>
      </pivotArea>
    </format>
    <format dxfId="16503">
      <pivotArea dataOnly="0" labelOnly="1" grandCol="1" outline="0" fieldPosition="0"/>
    </format>
    <format dxfId="16502">
      <pivotArea outline="0" collapsedLevelsAreSubtotals="1" fieldPosition="0"/>
    </format>
    <format dxfId="16501">
      <pivotArea dataOnly="0" labelOnly="1" grandRow="1" outline="0" fieldPosition="0"/>
    </format>
    <format dxfId="16500">
      <pivotArea dataOnly="0" labelOnly="1" outline="0" fieldPosition="0">
        <references count="1">
          <reference field="23" count="0"/>
        </references>
      </pivotArea>
    </format>
    <format dxfId="16499">
      <pivotArea dataOnly="0" labelOnly="1" grandCol="1" outline="0" fieldPosition="0"/>
    </format>
    <format dxfId="16498">
      <pivotArea outline="0" collapsedLevelsAreSubtotals="1" fieldPosition="0"/>
    </format>
    <format dxfId="16497">
      <pivotArea dataOnly="0" labelOnly="1" grandRow="1" outline="0" fieldPosition="0"/>
    </format>
    <format dxfId="16496">
      <pivotArea dataOnly="0" labelOnly="1" outline="0" fieldPosition="0">
        <references count="1">
          <reference field="23" count="0"/>
        </references>
      </pivotArea>
    </format>
    <format dxfId="16495">
      <pivotArea dataOnly="0" labelOnly="1" grandCol="1" outline="0" fieldPosition="0"/>
    </format>
    <format dxfId="16494">
      <pivotArea outline="0" collapsedLevelsAreSubtotals="1" fieldPosition="0"/>
    </format>
    <format dxfId="16493">
      <pivotArea dataOnly="0" labelOnly="1" outline="0" fieldPosition="0">
        <references count="1">
          <reference field="23" count="0"/>
        </references>
      </pivotArea>
    </format>
    <format dxfId="16492">
      <pivotArea dataOnly="0" labelOnly="1" grandCol="1" outline="0" fieldPosition="0"/>
    </format>
    <format dxfId="16491">
      <pivotArea dataOnly="0" labelOnly="1" grandRow="1" outline="0" fieldPosition="0"/>
    </format>
    <format dxfId="16490">
      <pivotArea outline="0" collapsedLevelsAreSubtotals="1" fieldPosition="0"/>
    </format>
    <format dxfId="16489">
      <pivotArea dataOnly="0" labelOnly="1" grandRow="1" outline="0" fieldPosition="0"/>
    </format>
    <format dxfId="16488">
      <pivotArea dataOnly="0" labelOnly="1" outline="0" fieldPosition="0">
        <references count="1">
          <reference field="23" count="0"/>
        </references>
      </pivotArea>
    </format>
    <format dxfId="16487">
      <pivotArea dataOnly="0" labelOnly="1" grandCol="1" outline="0" fieldPosition="0"/>
    </format>
    <format dxfId="16486">
      <pivotArea dataOnly="0" labelOnly="1" outline="0" fieldPosition="0">
        <references count="1">
          <reference field="23" count="0"/>
        </references>
      </pivotArea>
    </format>
    <format dxfId="16485">
      <pivotArea dataOnly="0" labelOnly="1" grandCol="1" outline="0" fieldPosition="0"/>
    </format>
    <format dxfId="16484">
      <pivotArea dataOnly="0" labelOnly="1" grandRow="1" outline="0" fieldPosition="0"/>
    </format>
    <format dxfId="16483">
      <pivotArea outline="0" collapsedLevelsAreSubtotals="1" fieldPosition="0"/>
    </format>
    <format dxfId="16482">
      <pivotArea dataOnly="0" labelOnly="1" grandRow="1" outline="0" fieldPosition="0"/>
    </format>
    <format dxfId="16481">
      <pivotArea dataOnly="0" labelOnly="1" outline="0" fieldPosition="0">
        <references count="1">
          <reference field="23" count="0"/>
        </references>
      </pivotArea>
    </format>
    <format dxfId="16480">
      <pivotArea dataOnly="0" labelOnly="1" grandCol="1" outline="0" fieldPosition="0"/>
    </format>
    <format dxfId="16479">
      <pivotArea dataOnly="0" labelOnly="1" grandRow="1" outline="0" fieldPosition="0"/>
    </format>
    <format dxfId="16478">
      <pivotArea type="origin" dataOnly="0" labelOnly="1" outline="0" fieldPosition="0"/>
    </format>
    <format dxfId="16477">
      <pivotArea dataOnly="0" labelOnly="1" grandRow="1" outline="0" fieldPosition="0"/>
    </format>
    <format dxfId="16476">
      <pivotArea type="origin" dataOnly="0" labelOnly="1" outline="0" fieldPosition="0"/>
    </format>
    <format dxfId="16475">
      <pivotArea dataOnly="0" labelOnly="1" grandRow="1" outline="0" fieldPosition="0"/>
    </format>
    <format dxfId="16474">
      <pivotArea type="origin" dataOnly="0" labelOnly="1" outline="0" fieldPosition="0"/>
    </format>
    <format dxfId="16473">
      <pivotArea dataOnly="0" labelOnly="1" grandRow="1" outline="0" fieldPosition="0"/>
    </format>
    <format dxfId="16472">
      <pivotArea type="origin" dataOnly="0" labelOnly="1" outline="0" fieldPosition="0"/>
    </format>
    <format dxfId="16471">
      <pivotArea dataOnly="0" labelOnly="1" grandRow="1" outline="0" fieldPosition="0"/>
    </format>
    <format dxfId="16470">
      <pivotArea outline="0" collapsedLevelsAreSubtotals="1" fieldPosition="0"/>
    </format>
    <format dxfId="16469">
      <pivotArea dataOnly="0" labelOnly="1" grandRow="1" outline="0" fieldPosition="0"/>
    </format>
    <format dxfId="16468">
      <pivotArea dataOnly="0" labelOnly="1" outline="0" fieldPosition="0">
        <references count="1">
          <reference field="23" count="0"/>
        </references>
      </pivotArea>
    </format>
    <format dxfId="16467">
      <pivotArea dataOnly="0" labelOnly="1" grandCol="1" outline="0" fieldPosition="0"/>
    </format>
    <format dxfId="16466">
      <pivotArea outline="0" collapsedLevelsAreSubtotals="1" fieldPosition="0"/>
    </format>
    <format dxfId="16465">
      <pivotArea dataOnly="0" labelOnly="1" grandRow="1" outline="0" fieldPosition="0"/>
    </format>
    <format dxfId="16464">
      <pivotArea dataOnly="0" labelOnly="1" outline="0" fieldPosition="0">
        <references count="1">
          <reference field="23" count="0"/>
        </references>
      </pivotArea>
    </format>
    <format dxfId="16463">
      <pivotArea dataOnly="0" labelOnly="1" grandCol="1" outline="0" fieldPosition="0"/>
    </format>
    <format dxfId="16462">
      <pivotArea outline="0" collapsedLevelsAreSubtotals="1" fieldPosition="0"/>
    </format>
    <format dxfId="16461">
      <pivotArea dataOnly="0" labelOnly="1" grandRow="1" outline="0" fieldPosition="0"/>
    </format>
    <format dxfId="16460">
      <pivotArea dataOnly="0" labelOnly="1" outline="0" fieldPosition="0">
        <references count="1">
          <reference field="23" count="0"/>
        </references>
      </pivotArea>
    </format>
    <format dxfId="16459">
      <pivotArea dataOnly="0" labelOnly="1" grandCol="1" outline="0" fieldPosition="0"/>
    </format>
    <format dxfId="16458">
      <pivotArea dataOnly="0" labelOnly="1" outline="0" fieldPosition="0">
        <references count="1">
          <reference field="23" count="0"/>
        </references>
      </pivotArea>
    </format>
    <format dxfId="16457">
      <pivotArea dataOnly="0" labelOnly="1" grandCol="1" outline="0" fieldPosition="0"/>
    </format>
    <format dxfId="16456">
      <pivotArea outline="0" collapsedLevelsAreSubtotals="1" fieldPosition="0"/>
    </format>
    <format dxfId="16455">
      <pivotArea dataOnly="0" labelOnly="1" grandRow="1" outline="0" fieldPosition="0"/>
    </format>
    <format dxfId="16454">
      <pivotArea dataOnly="0" labelOnly="1" outline="0" fieldPosition="0">
        <references count="1">
          <reference field="23" count="0"/>
        </references>
      </pivotArea>
    </format>
    <format dxfId="16453">
      <pivotArea dataOnly="0" labelOnly="1" grandCol="1" outline="0" fieldPosition="0"/>
    </format>
    <format dxfId="16452">
      <pivotArea outline="0" collapsedLevelsAreSubtotals="1" fieldPosition="0"/>
    </format>
    <format dxfId="16451">
      <pivotArea dataOnly="0" labelOnly="1" grandRow="1" outline="0" fieldPosition="0"/>
    </format>
    <format dxfId="16450">
      <pivotArea dataOnly="0" labelOnly="1" outline="0" fieldPosition="0">
        <references count="1">
          <reference field="23" count="0"/>
        </references>
      </pivotArea>
    </format>
    <format dxfId="16449">
      <pivotArea dataOnly="0" labelOnly="1" grandCol="1" outline="0" fieldPosition="0"/>
    </format>
    <format dxfId="16448">
      <pivotArea dataOnly="0" labelOnly="1" outline="0" fieldPosition="0">
        <references count="1">
          <reference field="23" count="0"/>
        </references>
      </pivotArea>
    </format>
    <format dxfId="16447">
      <pivotArea dataOnly="0" labelOnly="1" grandCol="1" outline="0" fieldPosition="0"/>
    </format>
    <format dxfId="16446">
      <pivotArea type="all" dataOnly="0" outline="0" fieldPosition="0"/>
    </format>
    <format dxfId="16445">
      <pivotArea outline="0" collapsedLevelsAreSubtotals="1" fieldPosition="0"/>
    </format>
    <format dxfId="16444">
      <pivotArea type="origin" dataOnly="0" labelOnly="1" outline="0" fieldPosition="0"/>
    </format>
    <format dxfId="16443">
      <pivotArea field="23" type="button" dataOnly="0" labelOnly="1" outline="0" axis="axisCol" fieldPosition="0"/>
    </format>
    <format dxfId="16442">
      <pivotArea type="topRight" dataOnly="0" labelOnly="1" outline="0" fieldPosition="0"/>
    </format>
    <format dxfId="16441">
      <pivotArea dataOnly="0" labelOnly="1" grandRow="1" outline="0" fieldPosition="0"/>
    </format>
    <format dxfId="16440">
      <pivotArea dataOnly="0" labelOnly="1" outline="0" fieldPosition="0">
        <references count="1">
          <reference field="23" count="0"/>
        </references>
      </pivotArea>
    </format>
    <format dxfId="16439">
      <pivotArea dataOnly="0" labelOnly="1" grandCol="1" outline="0" fieldPosition="0"/>
    </format>
    <format dxfId="16438">
      <pivotArea type="all" dataOnly="0" outline="0" fieldPosition="0"/>
    </format>
    <format dxfId="16437">
      <pivotArea outline="0" collapsedLevelsAreSubtotals="1" fieldPosition="0"/>
    </format>
    <format dxfId="16436">
      <pivotArea type="origin" dataOnly="0" labelOnly="1" outline="0" fieldPosition="0"/>
    </format>
    <format dxfId="16435">
      <pivotArea field="23" type="button" dataOnly="0" labelOnly="1" outline="0" axis="axisCol" fieldPosition="0"/>
    </format>
    <format dxfId="16434">
      <pivotArea type="topRight" dataOnly="0" labelOnly="1" outline="0" fieldPosition="0"/>
    </format>
    <format dxfId="16433">
      <pivotArea dataOnly="0" labelOnly="1" grandRow="1" outline="0" fieldPosition="0"/>
    </format>
    <format dxfId="16432">
      <pivotArea dataOnly="0" labelOnly="1" outline="0" fieldPosition="0">
        <references count="1">
          <reference field="23" count="0"/>
        </references>
      </pivotArea>
    </format>
    <format dxfId="16431">
      <pivotArea dataOnly="0" labelOnly="1" grandCol="1" outline="0" fieldPosition="0"/>
    </format>
    <format dxfId="16430">
      <pivotArea field="23" type="button" dataOnly="0" labelOnly="1" outline="0" axis="axisCol" fieldPosition="0"/>
    </format>
    <format dxfId="16429">
      <pivotArea type="topRight" dataOnly="0" labelOnly="1" outline="0" fieldPosition="0"/>
    </format>
    <format dxfId="16428">
      <pivotArea grandRow="1" outline="0" collapsedLevelsAreSubtotals="1" fieldPosition="0"/>
    </format>
    <format dxfId="16427">
      <pivotArea outline="0" collapsedLevelsAreSubtotals="1" fieldPosition="0"/>
    </format>
    <format dxfId="16426">
      <pivotArea field="15" type="button" dataOnly="0" labelOnly="1" outline="0" axis="axisRow" fieldPosition="0"/>
    </format>
    <format dxfId="16425">
      <pivotArea dataOnly="0" labelOnly="1" outline="0" fieldPosition="0">
        <references count="1">
          <reference field="15" count="0"/>
        </references>
      </pivotArea>
    </format>
    <format dxfId="16424">
      <pivotArea dataOnly="0" labelOnly="1" grandRow="1" outline="0" fieldPosition="0"/>
    </format>
    <format dxfId="16423">
      <pivotArea dataOnly="0" labelOnly="1" outline="0" fieldPosition="0">
        <references count="1">
          <reference field="23" count="0"/>
        </references>
      </pivotArea>
    </format>
    <format dxfId="16422">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16675">
      <pivotArea dataOnly="0" labelOnly="1" outline="0" fieldPosition="0">
        <references count="1">
          <reference field="12" count="0"/>
        </references>
      </pivotArea>
    </format>
    <format dxfId="16674">
      <pivotArea dataOnly="0" labelOnly="1" outline="0" fieldPosition="0">
        <references count="1">
          <reference field="12" count="0"/>
        </references>
      </pivotArea>
    </format>
    <format dxfId="16673">
      <pivotArea field="12" type="button" dataOnly="0" labelOnly="1" outline="0" axis="axisRow" fieldPosition="0"/>
    </format>
    <format dxfId="16672">
      <pivotArea dataOnly="0" labelOnly="1" outline="0" fieldPosition="0">
        <references count="1">
          <reference field="14" count="0"/>
        </references>
      </pivotArea>
    </format>
    <format dxfId="16671">
      <pivotArea dataOnly="0" labelOnly="1" grandCol="1" outline="0" fieldPosition="0"/>
    </format>
    <format dxfId="16670">
      <pivotArea outline="0" collapsedLevelsAreSubtotals="1" fieldPosition="0"/>
    </format>
    <format dxfId="16669">
      <pivotArea field="12" type="button" dataOnly="0" labelOnly="1" outline="0" axis="axisRow" fieldPosition="0"/>
    </format>
    <format dxfId="16668">
      <pivotArea dataOnly="0" labelOnly="1" outline="0" fieldPosition="0">
        <references count="1">
          <reference field="12" count="0"/>
        </references>
      </pivotArea>
    </format>
    <format dxfId="16667">
      <pivotArea dataOnly="0" labelOnly="1" grandRow="1" outline="0" fieldPosition="0"/>
    </format>
    <format dxfId="16666">
      <pivotArea dataOnly="0" labelOnly="1" outline="0" fieldPosition="0">
        <references count="1">
          <reference field="14" count="0"/>
        </references>
      </pivotArea>
    </format>
    <format dxfId="16665">
      <pivotArea dataOnly="0" labelOnly="1" grandCol="1" outline="0" fieldPosition="0"/>
    </format>
    <format dxfId="16664">
      <pivotArea outline="0" collapsedLevelsAreSubtotals="1" fieldPosition="0"/>
    </format>
    <format dxfId="16663">
      <pivotArea field="12" type="button" dataOnly="0" labelOnly="1" outline="0" axis="axisRow" fieldPosition="0"/>
    </format>
    <format dxfId="16662">
      <pivotArea dataOnly="0" labelOnly="1" outline="0" fieldPosition="0">
        <references count="1">
          <reference field="12" count="0"/>
        </references>
      </pivotArea>
    </format>
    <format dxfId="16661">
      <pivotArea dataOnly="0" labelOnly="1" grandRow="1" outline="0" fieldPosition="0"/>
    </format>
    <format dxfId="16660">
      <pivotArea dataOnly="0" labelOnly="1" outline="0" fieldPosition="0">
        <references count="1">
          <reference field="14" count="0"/>
        </references>
      </pivotArea>
    </format>
    <format dxfId="16659">
      <pivotArea dataOnly="0" labelOnly="1" grandCol="1" outline="0" fieldPosition="0"/>
    </format>
    <format dxfId="16658">
      <pivotArea grandRow="1" outline="0" collapsedLevelsAreSubtotals="1" fieldPosition="0"/>
    </format>
    <format dxfId="16657">
      <pivotArea grandRow="1" outline="0" collapsedLevelsAreSubtotals="1" fieldPosition="0"/>
    </format>
    <format dxfId="16656">
      <pivotArea outline="0" collapsedLevelsAreSubtotals="1" fieldPosition="0">
        <references count="1">
          <reference field="12" count="0" selected="0"/>
        </references>
      </pivotArea>
    </format>
    <format dxfId="16655">
      <pivotArea dataOnly="0" labelOnly="1" grandRow="1" outline="0" fieldPosition="0"/>
    </format>
    <format dxfId="16654">
      <pivotArea grandRow="1" outline="0" collapsedLevelsAreSubtotals="1" fieldPosition="0"/>
    </format>
    <format dxfId="16653">
      <pivotArea dataOnly="0" labelOnly="1" grandRow="1" outline="0" fieldPosition="0"/>
    </format>
    <format dxfId="16652">
      <pivotArea grandRow="1" outline="0" collapsedLevelsAreSubtotals="1" fieldPosition="0"/>
    </format>
    <format dxfId="16651">
      <pivotArea dataOnly="0" labelOnly="1" grandRow="1" outline="0" fieldPosition="0"/>
    </format>
    <format dxfId="16650">
      <pivotArea grandRow="1" outline="0" collapsedLevelsAreSubtotals="1" fieldPosition="0"/>
    </format>
    <format dxfId="16649">
      <pivotArea dataOnly="0" labelOnly="1" grandRow="1" outline="0" fieldPosition="0"/>
    </format>
    <format dxfId="16648">
      <pivotArea outline="0" collapsedLevelsAreSubtotals="1" fieldPosition="0"/>
    </format>
    <format dxfId="16647">
      <pivotArea field="12" type="button" dataOnly="0" labelOnly="1" outline="0" axis="axisRow" fieldPosition="0"/>
    </format>
    <format dxfId="16646">
      <pivotArea dataOnly="0" labelOnly="1" outline="0" fieldPosition="0">
        <references count="1">
          <reference field="12" count="0"/>
        </references>
      </pivotArea>
    </format>
    <format dxfId="16645">
      <pivotArea dataOnly="0" labelOnly="1" grandRow="1" outline="0" fieldPosition="0"/>
    </format>
    <format dxfId="16644">
      <pivotArea dataOnly="0" labelOnly="1" outline="0" fieldPosition="0">
        <references count="1">
          <reference field="14" count="0"/>
        </references>
      </pivotArea>
    </format>
    <format dxfId="16643">
      <pivotArea dataOnly="0" labelOnly="1" grandCol="1" outline="0" fieldPosition="0"/>
    </format>
    <format dxfId="16642">
      <pivotArea outline="0" collapsedLevelsAreSubtotals="1" fieldPosition="0"/>
    </format>
    <format dxfId="16641">
      <pivotArea field="12" type="button" dataOnly="0" labelOnly="1" outline="0" axis="axisRow" fieldPosition="0"/>
    </format>
    <format dxfId="16640">
      <pivotArea dataOnly="0" labelOnly="1" outline="0" fieldPosition="0">
        <references count="1">
          <reference field="12" count="0"/>
        </references>
      </pivotArea>
    </format>
    <format dxfId="16639">
      <pivotArea dataOnly="0" labelOnly="1" grandRow="1" outline="0" fieldPosition="0"/>
    </format>
    <format dxfId="16638">
      <pivotArea dataOnly="0" labelOnly="1" outline="0" fieldPosition="0">
        <references count="1">
          <reference field="14" count="0"/>
        </references>
      </pivotArea>
    </format>
    <format dxfId="16637">
      <pivotArea dataOnly="0" labelOnly="1" grandCol="1" outline="0" fieldPosition="0"/>
    </format>
    <format dxfId="16636">
      <pivotArea outline="0" collapsedLevelsAreSubtotals="1" fieldPosition="0"/>
    </format>
    <format dxfId="16635">
      <pivotArea field="12" type="button" dataOnly="0" labelOnly="1" outline="0" axis="axisRow" fieldPosition="0"/>
    </format>
    <format dxfId="16634">
      <pivotArea dataOnly="0" labelOnly="1" outline="0" fieldPosition="0">
        <references count="1">
          <reference field="12" count="0"/>
        </references>
      </pivotArea>
    </format>
    <format dxfId="16633">
      <pivotArea dataOnly="0" labelOnly="1" outline="0" fieldPosition="0">
        <references count="1">
          <reference field="14" count="0"/>
        </references>
      </pivotArea>
    </format>
    <format dxfId="16632">
      <pivotArea dataOnly="0" labelOnly="1" grandCol="1" outline="0" fieldPosition="0"/>
    </format>
    <format dxfId="16631">
      <pivotArea dataOnly="0" labelOnly="1" grandRow="1" outline="0" fieldPosition="0"/>
    </format>
    <format dxfId="16630">
      <pivotArea dataOnly="0" labelOnly="1" grandRow="1" outline="0" fieldPosition="0"/>
    </format>
    <format dxfId="16629">
      <pivotArea outline="0" collapsedLevelsAreSubtotals="1" fieldPosition="0"/>
    </format>
    <format dxfId="16628">
      <pivotArea dataOnly="0" labelOnly="1" outline="0" fieldPosition="0">
        <references count="1">
          <reference field="12" count="0"/>
        </references>
      </pivotArea>
    </format>
    <format dxfId="16627">
      <pivotArea dataOnly="0" labelOnly="1" grandRow="1" outline="0" fieldPosition="0"/>
    </format>
    <format dxfId="16626">
      <pivotArea outline="0" collapsedLevelsAreSubtotals="1" fieldPosition="0"/>
    </format>
    <format dxfId="16625">
      <pivotArea dataOnly="0" labelOnly="1" outline="0" fieldPosition="0">
        <references count="1">
          <reference field="12" count="0"/>
        </references>
      </pivotArea>
    </format>
    <format dxfId="16624">
      <pivotArea dataOnly="0" labelOnly="1" grandRow="1" outline="0" fieldPosition="0"/>
    </format>
    <format dxfId="16623">
      <pivotArea outline="0" collapsedLevelsAreSubtotals="1" fieldPosition="0"/>
    </format>
    <format dxfId="16622">
      <pivotArea dataOnly="0" labelOnly="1" outline="0" fieldPosition="0">
        <references count="1">
          <reference field="12" count="0"/>
        </references>
      </pivotArea>
    </format>
    <format dxfId="16621">
      <pivotArea dataOnly="0" labelOnly="1" grandRow="1" outline="0" fieldPosition="0"/>
    </format>
    <format dxfId="16620">
      <pivotArea dataOnly="0" labelOnly="1" grandRow="1" outline="0" fieldPosition="0"/>
    </format>
    <format dxfId="16619">
      <pivotArea dataOnly="0" labelOnly="1" grandRow="1" outline="0" fieldPosition="0"/>
    </format>
    <format dxfId="16618">
      <pivotArea outline="0" collapsedLevelsAreSubtotals="1" fieldPosition="0"/>
    </format>
    <format dxfId="16617">
      <pivotArea dataOnly="0" labelOnly="1" outline="0" fieldPosition="0">
        <references count="1">
          <reference field="12" count="0"/>
        </references>
      </pivotArea>
    </format>
    <format dxfId="16616">
      <pivotArea dataOnly="0" labelOnly="1" grandRow="1" outline="0" fieldPosition="0"/>
    </format>
    <format dxfId="16615">
      <pivotArea outline="0" fieldPosition="0">
        <references count="1">
          <reference field="12" count="0" selected="0"/>
        </references>
      </pivotArea>
    </format>
    <format dxfId="16614">
      <pivotArea dataOnly="0" labelOnly="1" outline="0" fieldPosition="0">
        <references count="1">
          <reference field="12" count="0"/>
        </references>
      </pivotArea>
    </format>
    <format dxfId="16613">
      <pivotArea outline="0" collapsedLevelsAreSubtotals="1" fieldPosition="0"/>
    </format>
    <format dxfId="16612">
      <pivotArea field="12" type="button" dataOnly="0" labelOnly="1" outline="0" axis="axisRow" fieldPosition="0"/>
    </format>
    <format dxfId="16611">
      <pivotArea dataOnly="0" labelOnly="1" outline="0" fieldPosition="0">
        <references count="1">
          <reference field="12" count="0"/>
        </references>
      </pivotArea>
    </format>
    <format dxfId="16610">
      <pivotArea dataOnly="0" labelOnly="1" grandRow="1" outline="0" fieldPosition="0"/>
    </format>
    <format dxfId="16609">
      <pivotArea dataOnly="0" labelOnly="1" outline="0" fieldPosition="0">
        <references count="1">
          <reference field="14" count="0"/>
        </references>
      </pivotArea>
    </format>
    <format dxfId="16608">
      <pivotArea dataOnly="0" labelOnly="1" grandCol="1" outline="0" fieldPosition="0"/>
    </format>
    <format dxfId="16607">
      <pivotArea dataOnly="0" labelOnly="1" grandRow="1" outline="0" fieldPosition="0"/>
    </format>
    <format dxfId="16606">
      <pivotArea field="12" type="button" dataOnly="0" labelOnly="1" outline="0" axis="axisRow" fieldPosition="0"/>
    </format>
    <format dxfId="16605">
      <pivotArea dataOnly="0" labelOnly="1" outline="0" fieldPosition="0">
        <references count="1">
          <reference field="14" count="0"/>
        </references>
      </pivotArea>
    </format>
    <format dxfId="16604">
      <pivotArea dataOnly="0" labelOnly="1" grandCol="1" outline="0" fieldPosition="0"/>
    </format>
    <format dxfId="16603">
      <pivotArea dataOnly="0" labelOnly="1" grandRow="1" outline="0" fieldPosition="0"/>
    </format>
    <format dxfId="16602">
      <pivotArea dataOnly="0" labelOnly="1" grandRow="1" outline="0" fieldPosition="0"/>
    </format>
    <format dxfId="16601">
      <pivotArea dataOnly="0" labelOnly="1" grandRow="1" outline="0" fieldPosition="0"/>
    </format>
    <format dxfId="16600">
      <pivotArea dataOnly="0" labelOnly="1" grandRow="1" outline="0" fieldPosition="0"/>
    </format>
    <format dxfId="16599">
      <pivotArea dataOnly="0" labelOnly="1" grandRow="1" outline="0" fieldPosition="0"/>
    </format>
    <format dxfId="16598">
      <pivotArea dataOnly="0" labelOnly="1" grandRow="1" outline="0" fieldPosition="0"/>
    </format>
    <format dxfId="16597">
      <pivotArea dataOnly="0" labelOnly="1" grandRow="1" outline="0" fieldPosition="0"/>
    </format>
    <format dxfId="16596">
      <pivotArea dataOnly="0" labelOnly="1" grandRow="1" outline="0" fieldPosition="0"/>
    </format>
    <format dxfId="16595">
      <pivotArea dataOnly="0" labelOnly="1" grandRow="1" outline="0" fieldPosition="0"/>
    </format>
    <format dxfId="16594">
      <pivotArea dataOnly="0" labelOnly="1" grandRow="1" outline="0" fieldPosition="0"/>
    </format>
    <format dxfId="16593">
      <pivotArea dataOnly="0" labelOnly="1" grandRow="1" outline="0" fieldPosition="0"/>
    </format>
    <format dxfId="16592">
      <pivotArea dataOnly="0" labelOnly="1" grandRow="1" outline="0" fieldPosition="0"/>
    </format>
    <format dxfId="16591">
      <pivotArea dataOnly="0" labelOnly="1" grandRow="1" outline="0" fieldPosition="0"/>
    </format>
    <format dxfId="16590">
      <pivotArea dataOnly="0" labelOnly="1" grandRow="1" outline="0" fieldPosition="0"/>
    </format>
    <format dxfId="16589">
      <pivotArea dataOnly="0" labelOnly="1" grandRow="1" outline="0" fieldPosition="0"/>
    </format>
    <format dxfId="16588">
      <pivotArea dataOnly="0" labelOnly="1" grandRow="1" outline="0" fieldPosition="0"/>
    </format>
    <format dxfId="16587">
      <pivotArea dataOnly="0" labelOnly="1" grandRow="1" outline="0" fieldPosition="0"/>
    </format>
    <format dxfId="16586">
      <pivotArea type="origin" dataOnly="0" labelOnly="1" outline="0" fieldPosition="0"/>
    </format>
    <format dxfId="16585">
      <pivotArea field="12" type="button" dataOnly="0" labelOnly="1" outline="0" axis="axisRow" fieldPosition="0"/>
    </format>
    <format dxfId="16584">
      <pivotArea dataOnly="0" labelOnly="1" outline="0" fieldPosition="0">
        <references count="1">
          <reference field="12" count="0"/>
        </references>
      </pivotArea>
    </format>
    <format dxfId="16583">
      <pivotArea dataOnly="0" labelOnly="1" grandRow="1" outline="0" fieldPosition="0"/>
    </format>
    <format dxfId="16582">
      <pivotArea type="origin" dataOnly="0" labelOnly="1" outline="0" fieldPosition="0"/>
    </format>
    <format dxfId="16581">
      <pivotArea field="12" type="button" dataOnly="0" labelOnly="1" outline="0" axis="axisRow" fieldPosition="0"/>
    </format>
    <format dxfId="16580">
      <pivotArea dataOnly="0" labelOnly="1" outline="0" fieldPosition="0">
        <references count="1">
          <reference field="12" count="0"/>
        </references>
      </pivotArea>
    </format>
    <format dxfId="16579">
      <pivotArea dataOnly="0" labelOnly="1" grandRow="1" outline="0" fieldPosition="0"/>
    </format>
    <format dxfId="16578">
      <pivotArea type="origin" dataOnly="0" labelOnly="1" outline="0" fieldPosition="0"/>
    </format>
    <format dxfId="16577">
      <pivotArea field="12" type="button" dataOnly="0" labelOnly="1" outline="0" axis="axisRow" fieldPosition="0"/>
    </format>
    <format dxfId="16576">
      <pivotArea dataOnly="0" labelOnly="1" outline="0" fieldPosition="0">
        <references count="1">
          <reference field="12" count="0"/>
        </references>
      </pivotArea>
    </format>
    <format dxfId="16575">
      <pivotArea dataOnly="0" labelOnly="1" grandRow="1" outline="0" fieldPosition="0"/>
    </format>
    <format dxfId="16574">
      <pivotArea type="origin" dataOnly="0" labelOnly="1" outline="0" fieldPosition="0"/>
    </format>
    <format dxfId="16573">
      <pivotArea field="12" type="button" dataOnly="0" labelOnly="1" outline="0" axis="axisRow" fieldPosition="0"/>
    </format>
    <format dxfId="16572">
      <pivotArea dataOnly="0" labelOnly="1" outline="0" fieldPosition="0">
        <references count="1">
          <reference field="12" count="0"/>
        </references>
      </pivotArea>
    </format>
    <format dxfId="16571">
      <pivotArea dataOnly="0" labelOnly="1" grandRow="1" outline="0" fieldPosition="0"/>
    </format>
    <format dxfId="16570">
      <pivotArea outline="0" collapsedLevelsAreSubtotals="1" fieldPosition="0"/>
    </format>
    <format dxfId="16569">
      <pivotArea field="12" type="button" dataOnly="0" labelOnly="1" outline="0" axis="axisRow" fieldPosition="0"/>
    </format>
    <format dxfId="16568">
      <pivotArea dataOnly="0" labelOnly="1" outline="0" fieldPosition="0">
        <references count="1">
          <reference field="12" count="0"/>
        </references>
      </pivotArea>
    </format>
    <format dxfId="16567">
      <pivotArea dataOnly="0" labelOnly="1" outline="0" fieldPosition="0">
        <references count="1">
          <reference field="14" count="0"/>
        </references>
      </pivotArea>
    </format>
    <format dxfId="16566">
      <pivotArea dataOnly="0" labelOnly="1" grandCol="1" outline="0" fieldPosition="0"/>
    </format>
    <format dxfId="16565">
      <pivotArea outline="0" collapsedLevelsAreSubtotals="1" fieldPosition="0"/>
    </format>
    <format dxfId="16564">
      <pivotArea field="12" type="button" dataOnly="0" labelOnly="1" outline="0" axis="axisRow" fieldPosition="0"/>
    </format>
    <format dxfId="16563">
      <pivotArea dataOnly="0" labelOnly="1" outline="0" fieldPosition="0">
        <references count="1">
          <reference field="12" count="0"/>
        </references>
      </pivotArea>
    </format>
    <format dxfId="16562">
      <pivotArea dataOnly="0" labelOnly="1" outline="0" fieldPosition="0">
        <references count="1">
          <reference field="14" count="0"/>
        </references>
      </pivotArea>
    </format>
    <format dxfId="16561">
      <pivotArea dataOnly="0" labelOnly="1" grandCol="1" outline="0" fieldPosition="0"/>
    </format>
    <format dxfId="16560">
      <pivotArea field="12" type="button" dataOnly="0" labelOnly="1" outline="0" axis="axisRow" fieldPosition="0"/>
    </format>
    <format dxfId="16559">
      <pivotArea dataOnly="0" labelOnly="1" outline="0" fieldPosition="0">
        <references count="1">
          <reference field="14" count="0"/>
        </references>
      </pivotArea>
    </format>
    <format dxfId="16558">
      <pivotArea dataOnly="0" labelOnly="1" grandCol="1" outline="0" fieldPosition="0"/>
    </format>
    <format dxfId="16557">
      <pivotArea outline="0" collapsedLevelsAreSubtotals="1" fieldPosition="0"/>
    </format>
    <format dxfId="16556">
      <pivotArea field="14" type="button" dataOnly="0" labelOnly="1" outline="0" axis="axisCol" fieldPosition="0"/>
    </format>
    <format dxfId="16555">
      <pivotArea type="topRight" dataOnly="0" labelOnly="1" outline="0" fieldPosition="0"/>
    </format>
    <format dxfId="16554">
      <pivotArea dataOnly="0" labelOnly="1" outline="0" fieldPosition="0">
        <references count="1">
          <reference field="14" count="0"/>
        </references>
      </pivotArea>
    </format>
    <format dxfId="16553">
      <pivotArea dataOnly="0" labelOnly="1" grandCol="1" outline="0" fieldPosition="0"/>
    </format>
    <format dxfId="16552">
      <pivotArea outline="0" collapsedLevelsAreSubtotals="1" fieldPosition="0"/>
    </format>
    <format dxfId="16551">
      <pivotArea field="12" type="button" dataOnly="0" labelOnly="1" outline="0" axis="axisRow" fieldPosition="0"/>
    </format>
    <format dxfId="16550">
      <pivotArea dataOnly="0" labelOnly="1" outline="0" fieldPosition="0">
        <references count="1">
          <reference field="12" count="0"/>
        </references>
      </pivotArea>
    </format>
    <format dxfId="16549">
      <pivotArea dataOnly="0" labelOnly="1" outline="0" fieldPosition="0">
        <references count="1">
          <reference field="14" count="0"/>
        </references>
      </pivotArea>
    </format>
    <format dxfId="16548">
      <pivotArea dataOnly="0" labelOnly="1" grandCol="1" outline="0" fieldPosition="0"/>
    </format>
    <format dxfId="16547">
      <pivotArea grandRow="1" outline="0" collapsedLevelsAreSubtotals="1" fieldPosition="0"/>
    </format>
    <format dxfId="16546">
      <pivotArea dataOnly="0" labelOnly="1" grandRow="1" outline="0" fieldPosition="0"/>
    </format>
    <format dxfId="16545">
      <pivotArea grandRow="1" outline="0" collapsedLevelsAreSubtotals="1" fieldPosition="0"/>
    </format>
    <format dxfId="1654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16843">
      <pivotArea dataOnly="0" labelOnly="1" outline="0" fieldPosition="0">
        <references count="1">
          <reference field="13" count="0"/>
        </references>
      </pivotArea>
    </format>
    <format dxfId="16842">
      <pivotArea dataOnly="0" labelOnly="1" grandCol="1" outline="0" fieldPosition="0"/>
    </format>
    <format dxfId="16841">
      <pivotArea dataOnly="0" labelOnly="1" outline="0" fieldPosition="0">
        <references count="1">
          <reference field="13" count="0"/>
        </references>
      </pivotArea>
    </format>
    <format dxfId="16840">
      <pivotArea dataOnly="0" labelOnly="1" grandCol="1" outline="0" fieldPosition="0"/>
    </format>
    <format dxfId="16839">
      <pivotArea dataOnly="0" labelOnly="1" outline="0" fieldPosition="0">
        <references count="1">
          <reference field="13" count="0"/>
        </references>
      </pivotArea>
    </format>
    <format dxfId="16838">
      <pivotArea dataOnly="0" labelOnly="1" grandCol="1" outline="0" fieldPosition="0"/>
    </format>
    <format dxfId="16837">
      <pivotArea outline="0" collapsedLevelsAreSubtotals="1" fieldPosition="0"/>
    </format>
    <format dxfId="16836">
      <pivotArea dataOnly="0" labelOnly="1" grandRow="1" outline="0" fieldPosition="0"/>
    </format>
    <format dxfId="16835">
      <pivotArea outline="0" collapsedLevelsAreSubtotals="1" fieldPosition="0"/>
    </format>
    <format dxfId="16834">
      <pivotArea dataOnly="0" labelOnly="1" grandRow="1" outline="0" fieldPosition="0"/>
    </format>
    <format dxfId="16833">
      <pivotArea type="all" dataOnly="0" outline="0" fieldPosition="0"/>
    </format>
    <format dxfId="16832">
      <pivotArea dataOnly="0" labelOnly="1" outline="0" fieldPosition="0">
        <references count="1">
          <reference field="12" count="0"/>
        </references>
      </pivotArea>
    </format>
    <format dxfId="16831">
      <pivotArea dataOnly="0" labelOnly="1" outline="0" fieldPosition="0">
        <references count="1">
          <reference field="12" count="0"/>
        </references>
      </pivotArea>
    </format>
    <format dxfId="16830">
      <pivotArea type="all" dataOnly="0" outline="0" fieldPosition="0"/>
    </format>
    <format dxfId="16829">
      <pivotArea grandCol="1" outline="0" collapsedLevelsAreSubtotals="1" fieldPosition="0"/>
    </format>
    <format dxfId="16828">
      <pivotArea grandRow="1" grandCol="1" outline="0" collapsedLevelsAreSubtotals="1" fieldPosition="0"/>
    </format>
    <format dxfId="16827">
      <pivotArea dataOnly="0" labelOnly="1" grandRow="1" outline="0" fieldPosition="0"/>
    </format>
    <format dxfId="16826">
      <pivotArea dataOnly="0" labelOnly="1" grandRow="1" outline="0" fieldPosition="0"/>
    </format>
    <format dxfId="16825">
      <pivotArea field="13" grandRow="1" outline="0" collapsedLevelsAreSubtotals="1" axis="axisCol" fieldPosition="0">
        <references count="1">
          <reference field="13" count="1" selected="0">
            <x v="1"/>
          </reference>
        </references>
      </pivotArea>
    </format>
    <format dxfId="16824">
      <pivotArea dataOnly="0" labelOnly="1" grandRow="1" outline="0" fieldPosition="0"/>
    </format>
    <format dxfId="16823">
      <pivotArea dataOnly="0" labelOnly="1" grandRow="1" outline="0" fieldPosition="0"/>
    </format>
    <format dxfId="16822">
      <pivotArea dataOnly="0" labelOnly="1" grandRow="1" outline="0" fieldPosition="0"/>
    </format>
    <format dxfId="16821">
      <pivotArea dataOnly="0" labelOnly="1" grandRow="1" outline="0" fieldPosition="0"/>
    </format>
    <format dxfId="16820">
      <pivotArea dataOnly="0" labelOnly="1" grandRow="1" outline="0" fieldPosition="0"/>
    </format>
    <format dxfId="16819">
      <pivotArea dataOnly="0" labelOnly="1" grandRow="1" outline="0" fieldPosition="0"/>
    </format>
    <format dxfId="16818">
      <pivotArea outline="0" collapsedLevelsAreSubtotals="1" fieldPosition="0"/>
    </format>
    <format dxfId="16817">
      <pivotArea grandRow="1" outline="0" collapsedLevelsAreSubtotals="1" fieldPosition="0"/>
    </format>
    <format dxfId="16816">
      <pivotArea outline="0" collapsedLevelsAreSubtotals="1" fieldPosition="0"/>
    </format>
    <format dxfId="16815">
      <pivotArea outline="0" collapsedLevelsAreSubtotals="1" fieldPosition="0"/>
    </format>
    <format dxfId="16814">
      <pivotArea grandRow="1" grandCol="1" outline="0" collapsedLevelsAreSubtotals="1" fieldPosition="0"/>
    </format>
    <format dxfId="16813">
      <pivotArea dataOnly="0" labelOnly="1" outline="0" fieldPosition="0">
        <references count="1">
          <reference field="13" count="0"/>
        </references>
      </pivotArea>
    </format>
    <format dxfId="16812">
      <pivotArea dataOnly="0" labelOnly="1" grandCol="1" outline="0" fieldPosition="0"/>
    </format>
    <format dxfId="16811">
      <pivotArea dataOnly="0" labelOnly="1" outline="0" fieldPosition="0">
        <references count="1">
          <reference field="13" count="0"/>
        </references>
      </pivotArea>
    </format>
    <format dxfId="16810">
      <pivotArea dataOnly="0" labelOnly="1" grandCol="1" outline="0" fieldPosition="0"/>
    </format>
    <format dxfId="16809">
      <pivotArea dataOnly="0" labelOnly="1" outline="0" fieldPosition="0">
        <references count="1">
          <reference field="13" count="0"/>
        </references>
      </pivotArea>
    </format>
    <format dxfId="16808">
      <pivotArea dataOnly="0" labelOnly="1" grandCol="1" outline="0" fieldPosition="0"/>
    </format>
    <format dxfId="16807">
      <pivotArea outline="0" collapsedLevelsAreSubtotals="1" fieldPosition="0"/>
    </format>
    <format dxfId="16806">
      <pivotArea dataOnly="0" labelOnly="1" grandRow="1" outline="0" fieldPosition="0"/>
    </format>
    <format dxfId="16805">
      <pivotArea dataOnly="0" labelOnly="1" outline="0" fieldPosition="0">
        <references count="1">
          <reference field="13" count="0"/>
        </references>
      </pivotArea>
    </format>
    <format dxfId="16804">
      <pivotArea dataOnly="0" labelOnly="1" grandCol="1" outline="0" fieldPosition="0"/>
    </format>
    <format dxfId="16803">
      <pivotArea dataOnly="0" labelOnly="1" grandRow="1" outline="0" fieldPosition="0"/>
    </format>
    <format dxfId="16802">
      <pivotArea grandRow="1" outline="0" collapsedLevelsAreSubtotals="1" fieldPosition="0"/>
    </format>
    <format dxfId="16801">
      <pivotArea dataOnly="0" labelOnly="1" grandRow="1" outline="0" fieldPosition="0"/>
    </format>
    <format dxfId="16800">
      <pivotArea type="all" dataOnly="0" outline="0" fieldPosition="0"/>
    </format>
    <format dxfId="16799">
      <pivotArea outline="0" collapsedLevelsAreSubtotals="1" fieldPosition="0"/>
    </format>
    <format dxfId="16798">
      <pivotArea dataOnly="0" labelOnly="1" grandRow="1" outline="0" fieldPosition="0"/>
    </format>
    <format dxfId="16797">
      <pivotArea dataOnly="0" labelOnly="1" outline="0" fieldPosition="0">
        <references count="1">
          <reference field="13" count="0"/>
        </references>
      </pivotArea>
    </format>
    <format dxfId="16796">
      <pivotArea dataOnly="0" labelOnly="1" grandCol="1" outline="0" fieldPosition="0"/>
    </format>
    <format dxfId="16795">
      <pivotArea dataOnly="0" labelOnly="1" grandRow="1" outline="0" fieldPosition="0"/>
    </format>
    <format dxfId="16794">
      <pivotArea dataOnly="0" labelOnly="1" outline="0" fieldPosition="0">
        <references count="1">
          <reference field="13" count="0"/>
        </references>
      </pivotArea>
    </format>
    <format dxfId="16793">
      <pivotArea dataOnly="0" labelOnly="1" grandCol="1" outline="0" fieldPosition="0"/>
    </format>
    <format dxfId="16792">
      <pivotArea dataOnly="0" labelOnly="1" grandRow="1" outline="0" fieldPosition="0"/>
    </format>
    <format dxfId="16791">
      <pivotArea dataOnly="0" labelOnly="1" outline="0" fieldPosition="0">
        <references count="1">
          <reference field="13" count="0"/>
        </references>
      </pivotArea>
    </format>
    <format dxfId="16790">
      <pivotArea dataOnly="0" labelOnly="1" grandCol="1" outline="0" fieldPosition="0"/>
    </format>
    <format dxfId="16789">
      <pivotArea dataOnly="0" labelOnly="1" grandRow="1" outline="0" fieldPosition="0"/>
    </format>
    <format dxfId="16788">
      <pivotArea dataOnly="0" labelOnly="1" outline="0" fieldPosition="0">
        <references count="1">
          <reference field="13" count="0"/>
        </references>
      </pivotArea>
    </format>
    <format dxfId="16787">
      <pivotArea dataOnly="0" labelOnly="1" grandCol="1" outline="0" fieldPosition="0"/>
    </format>
    <format dxfId="16786">
      <pivotArea dataOnly="0" labelOnly="1" outline="0" fieldPosition="0">
        <references count="1">
          <reference field="13" count="0"/>
        </references>
      </pivotArea>
    </format>
    <format dxfId="16785">
      <pivotArea dataOnly="0" labelOnly="1" grandCol="1" outline="0" fieldPosition="0"/>
    </format>
    <format dxfId="16784">
      <pivotArea dataOnly="0" labelOnly="1" grandRow="1" outline="0" fieldPosition="0"/>
    </format>
    <format dxfId="16783">
      <pivotArea grandRow="1" outline="0" collapsedLevelsAreSubtotals="1" fieldPosition="0"/>
    </format>
    <format dxfId="16782">
      <pivotArea dataOnly="0" labelOnly="1" grandRow="1" outline="0" fieldPosition="0"/>
    </format>
    <format dxfId="16781">
      <pivotArea dataOnly="0" labelOnly="1" outline="0" fieldPosition="0">
        <references count="1">
          <reference field="13" count="0"/>
        </references>
      </pivotArea>
    </format>
    <format dxfId="16780">
      <pivotArea dataOnly="0" labelOnly="1" grandCol="1" outline="0" fieldPosition="0"/>
    </format>
    <format dxfId="16779">
      <pivotArea dataOnly="0" labelOnly="1" outline="0" fieldPosition="0">
        <references count="1">
          <reference field="13" count="0"/>
        </references>
      </pivotArea>
    </format>
    <format dxfId="16778">
      <pivotArea dataOnly="0" labelOnly="1" grandCol="1" outline="0" fieldPosition="0"/>
    </format>
    <format dxfId="16777">
      <pivotArea dataOnly="0" labelOnly="1" outline="0" fieldPosition="0">
        <references count="1">
          <reference field="13" count="0"/>
        </references>
      </pivotArea>
    </format>
    <format dxfId="16776">
      <pivotArea dataOnly="0" labelOnly="1" grandCol="1" outline="0" fieldPosition="0"/>
    </format>
    <format dxfId="16775">
      <pivotArea dataOnly="0" labelOnly="1" outline="0" fieldPosition="0">
        <references count="1">
          <reference field="13" count="0"/>
        </references>
      </pivotArea>
    </format>
    <format dxfId="16774">
      <pivotArea dataOnly="0" labelOnly="1" grandCol="1" outline="0" fieldPosition="0"/>
    </format>
    <format dxfId="16773">
      <pivotArea dataOnly="0" labelOnly="1" outline="0" fieldPosition="0">
        <references count="1">
          <reference field="13" count="0"/>
        </references>
      </pivotArea>
    </format>
    <format dxfId="16772">
      <pivotArea dataOnly="0" labelOnly="1" grandCol="1" outline="0" fieldPosition="0"/>
    </format>
    <format dxfId="16771">
      <pivotArea dataOnly="0" labelOnly="1" grandRow="1" outline="0" fieldPosition="0"/>
    </format>
    <format dxfId="16770">
      <pivotArea dataOnly="0" labelOnly="1" outline="0" fieldPosition="0">
        <references count="1">
          <reference field="13" count="0"/>
        </references>
      </pivotArea>
    </format>
    <format dxfId="16769">
      <pivotArea dataOnly="0" labelOnly="1" grandCol="1" outline="0" fieldPosition="0"/>
    </format>
    <format dxfId="16768">
      <pivotArea dataOnly="0" labelOnly="1" outline="0" fieldPosition="0">
        <references count="1">
          <reference field="13" count="0"/>
        </references>
      </pivotArea>
    </format>
    <format dxfId="16767">
      <pivotArea dataOnly="0" labelOnly="1" grandCol="1" outline="0" fieldPosition="0"/>
    </format>
    <format dxfId="16766">
      <pivotArea grandRow="1" outline="0" collapsedLevelsAreSubtotals="1" fieldPosition="0"/>
    </format>
    <format dxfId="16765">
      <pivotArea dataOnly="0" labelOnly="1" grandRow="1" outline="0" fieldPosition="0"/>
    </format>
    <format dxfId="16764">
      <pivotArea dataOnly="0" labelOnly="1" grandRow="1" outline="0" fieldPosition="0"/>
    </format>
    <format dxfId="16763">
      <pivotArea type="origin" dataOnly="0" labelOnly="1" outline="0" fieldPosition="0"/>
    </format>
    <format dxfId="16762">
      <pivotArea dataOnly="0" labelOnly="1" grandRow="1" outline="0" fieldPosition="0"/>
    </format>
    <format dxfId="16761">
      <pivotArea type="origin" dataOnly="0" labelOnly="1" outline="0" fieldPosition="0"/>
    </format>
    <format dxfId="16760">
      <pivotArea dataOnly="0" labelOnly="1" grandRow="1" outline="0" fieldPosition="0"/>
    </format>
    <format dxfId="16759">
      <pivotArea type="origin" dataOnly="0" labelOnly="1" outline="0" fieldPosition="0"/>
    </format>
    <format dxfId="16758">
      <pivotArea dataOnly="0" labelOnly="1" grandRow="1" outline="0" fieldPosition="0"/>
    </format>
    <format dxfId="16757">
      <pivotArea type="origin" dataOnly="0" labelOnly="1" outline="0" fieldPosition="0"/>
    </format>
    <format dxfId="16756">
      <pivotArea dataOnly="0" labelOnly="1" grandRow="1" outline="0" fieldPosition="0"/>
    </format>
    <format dxfId="16755">
      <pivotArea dataOnly="0" labelOnly="1" grandRow="1" outline="0" fieldPosition="0"/>
    </format>
    <format dxfId="16754">
      <pivotArea grandRow="1" outline="0" collapsedLevelsAreSubtotals="1" fieldPosition="0"/>
    </format>
    <format dxfId="16753">
      <pivotArea grandRow="1" outline="0" collapsedLevelsAreSubtotals="1" fieldPosition="0"/>
    </format>
    <format dxfId="16752">
      <pivotArea grandRow="1" outline="0" collapsedLevelsAreSubtotals="1" fieldPosition="0"/>
    </format>
    <format dxfId="16751">
      <pivotArea grandRow="1" outline="0" collapsedLevelsAreSubtotals="1" fieldPosition="0"/>
    </format>
    <format dxfId="16750">
      <pivotArea dataOnly="0" labelOnly="1" outline="0" fieldPosition="0">
        <references count="1">
          <reference field="13" count="0"/>
        </references>
      </pivotArea>
    </format>
    <format dxfId="16749">
      <pivotArea dataOnly="0" labelOnly="1" grandCol="1" outline="0" fieldPosition="0"/>
    </format>
    <format dxfId="16748">
      <pivotArea dataOnly="0" labelOnly="1" outline="0" fieldPosition="0">
        <references count="1">
          <reference field="13" count="0"/>
        </references>
      </pivotArea>
    </format>
    <format dxfId="16747">
      <pivotArea dataOnly="0" labelOnly="1" grandCol="1" outline="0" fieldPosition="0"/>
    </format>
    <format dxfId="16746">
      <pivotArea dataOnly="0" labelOnly="1" outline="0" fieldPosition="0">
        <references count="1">
          <reference field="13" count="0"/>
        </references>
      </pivotArea>
    </format>
    <format dxfId="16745">
      <pivotArea dataOnly="0" labelOnly="1" grandCol="1" outline="0" fieldPosition="0"/>
    </format>
    <format dxfId="16744">
      <pivotArea dataOnly="0" labelOnly="1" outline="0" fieldPosition="0">
        <references count="1">
          <reference field="13" count="0"/>
        </references>
      </pivotArea>
    </format>
    <format dxfId="16743">
      <pivotArea dataOnly="0" labelOnly="1" grandCol="1" outline="0" fieldPosition="0"/>
    </format>
    <format dxfId="16742">
      <pivotArea dataOnly="0" labelOnly="1" outline="0" fieldPosition="0">
        <references count="1">
          <reference field="13" count="0"/>
        </references>
      </pivotArea>
    </format>
    <format dxfId="16741">
      <pivotArea dataOnly="0" labelOnly="1" grandCol="1" outline="0" fieldPosition="0"/>
    </format>
    <format dxfId="16740">
      <pivotArea dataOnly="0" labelOnly="1" outline="0" fieldPosition="0">
        <references count="1">
          <reference field="13" count="0"/>
        </references>
      </pivotArea>
    </format>
    <format dxfId="16739">
      <pivotArea dataOnly="0" labelOnly="1" grandCol="1" outline="0" fieldPosition="0"/>
    </format>
    <format dxfId="16738">
      <pivotArea grandRow="1" outline="0" collapsedLevelsAreSubtotals="1" fieldPosition="0"/>
    </format>
    <format dxfId="16737">
      <pivotArea grandRow="1" outline="0" collapsedLevelsAreSubtotals="1" fieldPosition="0"/>
    </format>
    <format dxfId="16736">
      <pivotArea dataOnly="0" labelOnly="1" outline="0" fieldPosition="0">
        <references count="1">
          <reference field="13" count="0"/>
        </references>
      </pivotArea>
    </format>
    <format dxfId="16735">
      <pivotArea dataOnly="0" labelOnly="1" grandCol="1" outline="0" fieldPosition="0"/>
    </format>
    <format dxfId="16734">
      <pivotArea dataOnly="0" labelOnly="1" outline="0" fieldPosition="0">
        <references count="1">
          <reference field="13" count="0"/>
        </references>
      </pivotArea>
    </format>
    <format dxfId="16733">
      <pivotArea dataOnly="0" labelOnly="1" grandCol="1" outline="0" fieldPosition="0"/>
    </format>
    <format dxfId="16732">
      <pivotArea dataOnly="0" labelOnly="1" outline="0" fieldPosition="0">
        <references count="1">
          <reference field="13" count="0"/>
        </references>
      </pivotArea>
    </format>
    <format dxfId="16731">
      <pivotArea dataOnly="0" labelOnly="1" grandCol="1" outline="0" fieldPosition="0"/>
    </format>
    <format dxfId="16730">
      <pivotArea dataOnly="0" labelOnly="1" outline="0" fieldPosition="0">
        <references count="1">
          <reference field="13" count="0"/>
        </references>
      </pivotArea>
    </format>
    <format dxfId="16729">
      <pivotArea dataOnly="0" labelOnly="1" grandCol="1" outline="0" fieldPosition="0"/>
    </format>
    <format dxfId="16728">
      <pivotArea dataOnly="0" labelOnly="1" outline="0" fieldPosition="0">
        <references count="1">
          <reference field="13" count="0"/>
        </references>
      </pivotArea>
    </format>
    <format dxfId="16727">
      <pivotArea dataOnly="0" labelOnly="1" grandCol="1" outline="0" fieldPosition="0"/>
    </format>
    <format dxfId="16726">
      <pivotArea grandRow="1" outline="0" collapsedLevelsAreSubtotals="1" fieldPosition="0"/>
    </format>
    <format dxfId="16725">
      <pivotArea dataOnly="0" labelOnly="1" outline="0" fieldPosition="0">
        <references count="1">
          <reference field="13" count="0"/>
        </references>
      </pivotArea>
    </format>
    <format dxfId="16724">
      <pivotArea dataOnly="0" labelOnly="1" grandCol="1" outline="0" fieldPosition="0"/>
    </format>
    <format dxfId="16723">
      <pivotArea dataOnly="0" labelOnly="1" outline="0" fieldPosition="0">
        <references count="1">
          <reference field="13" count="0"/>
        </references>
      </pivotArea>
    </format>
    <format dxfId="16722">
      <pivotArea dataOnly="0" labelOnly="1" grandCol="1" outline="0" fieldPosition="0"/>
    </format>
    <format dxfId="16721">
      <pivotArea dataOnly="0" labelOnly="1" outline="0" fieldPosition="0">
        <references count="1">
          <reference field="13" count="0"/>
        </references>
      </pivotArea>
    </format>
    <format dxfId="16720">
      <pivotArea dataOnly="0" labelOnly="1" grandCol="1" outline="0" fieldPosition="0"/>
    </format>
    <format dxfId="16719">
      <pivotArea dataOnly="0" labelOnly="1" outline="0" fieldPosition="0">
        <references count="1">
          <reference field="13" count="0"/>
        </references>
      </pivotArea>
    </format>
    <format dxfId="16718">
      <pivotArea dataOnly="0" labelOnly="1" grandCol="1" outline="0" fieldPosition="0"/>
    </format>
    <format dxfId="16717">
      <pivotArea dataOnly="0" labelOnly="1" outline="0" fieldPosition="0">
        <references count="1">
          <reference field="13" count="0"/>
        </references>
      </pivotArea>
    </format>
    <format dxfId="16716">
      <pivotArea dataOnly="0" labelOnly="1" grandCol="1" outline="0" fieldPosition="0"/>
    </format>
    <format dxfId="16715">
      <pivotArea dataOnly="0" labelOnly="1" outline="0" fieldPosition="0">
        <references count="1">
          <reference field="13" count="0"/>
        </references>
      </pivotArea>
    </format>
    <format dxfId="16714">
      <pivotArea dataOnly="0" labelOnly="1" grandCol="1" outline="0" fieldPosition="0"/>
    </format>
    <format dxfId="16713">
      <pivotArea dataOnly="0" labelOnly="1" outline="0" fieldPosition="0">
        <references count="1">
          <reference field="13" count="0"/>
        </references>
      </pivotArea>
    </format>
    <format dxfId="16712">
      <pivotArea dataOnly="0" labelOnly="1" grandCol="1" outline="0" fieldPosition="0"/>
    </format>
    <format dxfId="16711">
      <pivotArea dataOnly="0" labelOnly="1" outline="0" fieldPosition="0">
        <references count="1">
          <reference field="13" count="0"/>
        </references>
      </pivotArea>
    </format>
    <format dxfId="16710">
      <pivotArea dataOnly="0" labelOnly="1" grandCol="1" outline="0" fieldPosition="0"/>
    </format>
    <format dxfId="16709">
      <pivotArea dataOnly="0" labelOnly="1" outline="0" fieldPosition="0">
        <references count="1">
          <reference field="13" count="0"/>
        </references>
      </pivotArea>
    </format>
    <format dxfId="16708">
      <pivotArea dataOnly="0" labelOnly="1" grandCol="1" outline="0" fieldPosition="0"/>
    </format>
    <format dxfId="16707">
      <pivotArea dataOnly="0" labelOnly="1" outline="0" fieldPosition="0">
        <references count="1">
          <reference field="13" count="0"/>
        </references>
      </pivotArea>
    </format>
    <format dxfId="16706">
      <pivotArea dataOnly="0" labelOnly="1" grandCol="1" outline="0" fieldPosition="0"/>
    </format>
    <format dxfId="16705">
      <pivotArea dataOnly="0" labelOnly="1" outline="0" fieldPosition="0">
        <references count="1">
          <reference field="13" count="0"/>
        </references>
      </pivotArea>
    </format>
    <format dxfId="16704">
      <pivotArea dataOnly="0" labelOnly="1" grandCol="1" outline="0" fieldPosition="0"/>
    </format>
    <format dxfId="16703">
      <pivotArea dataOnly="0" labelOnly="1" outline="0" fieldPosition="0">
        <references count="1">
          <reference field="13" count="0"/>
        </references>
      </pivotArea>
    </format>
    <format dxfId="16702">
      <pivotArea dataOnly="0" labelOnly="1" grandCol="1" outline="0" fieldPosition="0"/>
    </format>
    <format dxfId="16701">
      <pivotArea dataOnly="0" labelOnly="1" outline="0" fieldPosition="0">
        <references count="1">
          <reference field="13" count="0"/>
        </references>
      </pivotArea>
    </format>
    <format dxfId="16700">
      <pivotArea dataOnly="0" labelOnly="1" grandCol="1" outline="0" fieldPosition="0"/>
    </format>
    <format dxfId="16699">
      <pivotArea dataOnly="0" labelOnly="1" outline="0" fieldPosition="0">
        <references count="1">
          <reference field="13" count="0"/>
        </references>
      </pivotArea>
    </format>
    <format dxfId="16698">
      <pivotArea dataOnly="0" labelOnly="1" grandCol="1" outline="0" fieldPosition="0"/>
    </format>
    <format dxfId="16697">
      <pivotArea dataOnly="0" labelOnly="1" outline="0" fieldPosition="0">
        <references count="1">
          <reference field="13" count="0"/>
        </references>
      </pivotArea>
    </format>
    <format dxfId="16696">
      <pivotArea dataOnly="0" labelOnly="1" grandCol="1" outline="0" fieldPosition="0"/>
    </format>
    <format dxfId="16695">
      <pivotArea field="13" type="button" dataOnly="0" labelOnly="1" outline="0" axis="axisCol" fieldPosition="0"/>
    </format>
    <format dxfId="16694">
      <pivotArea type="topRight" dataOnly="0" labelOnly="1" outline="0" fieldPosition="0"/>
    </format>
    <format dxfId="16693">
      <pivotArea grandRow="1" outline="0" collapsedLevelsAreSubtotals="1" fieldPosition="0"/>
    </format>
    <format dxfId="16692">
      <pivotArea grandRow="1" outline="0" collapsedLevelsAreSubtotals="1" fieldPosition="0"/>
    </format>
    <format dxfId="16691">
      <pivotArea grandRow="1" outline="0" collapsedLevelsAreSubtotals="1" fieldPosition="0"/>
    </format>
    <format dxfId="16690">
      <pivotArea grandRow="1" outline="0" collapsedLevelsAreSubtotals="1" fieldPosition="0"/>
    </format>
    <format dxfId="16689">
      <pivotArea outline="0" collapsedLevelsAreSubtotals="1" fieldPosition="0"/>
    </format>
    <format dxfId="16688">
      <pivotArea field="15" type="button" dataOnly="0" labelOnly="1" outline="0" axis="axisRow" fieldPosition="0"/>
    </format>
    <format dxfId="16687">
      <pivotArea dataOnly="0" labelOnly="1" outline="0" fieldPosition="0">
        <references count="1">
          <reference field="15" count="0"/>
        </references>
      </pivotArea>
    </format>
    <format dxfId="16686">
      <pivotArea dataOnly="0" labelOnly="1" grandRow="1" outline="0" fieldPosition="0"/>
    </format>
    <format dxfId="16685">
      <pivotArea dataOnly="0" labelOnly="1" outline="0" fieldPosition="0">
        <references count="1">
          <reference field="13" count="0"/>
        </references>
      </pivotArea>
    </format>
    <format dxfId="16684">
      <pivotArea dataOnly="0" labelOnly="1" grandCol="1" outline="0" fieldPosition="0"/>
    </format>
    <format dxfId="16683">
      <pivotArea outline="0" collapsedLevelsAreSubtotals="1" fieldPosition="0"/>
    </format>
    <format dxfId="16682">
      <pivotArea dataOnly="0" labelOnly="1" outline="0" fieldPosition="0">
        <references count="1">
          <reference field="15" count="0"/>
        </references>
      </pivotArea>
    </format>
    <format dxfId="16681">
      <pivotArea dataOnly="0" labelOnly="1" grandRow="1" outline="0" fieldPosition="0"/>
    </format>
    <format dxfId="16680">
      <pivotArea grandRow="1" outline="0" collapsedLevelsAreSubtotals="1" fieldPosition="0"/>
    </format>
    <format dxfId="16679">
      <pivotArea dataOnly="0" labelOnly="1" grandRow="1" outline="0" fieldPosition="0"/>
    </format>
    <format dxfId="16678">
      <pivotArea field="15" type="button" dataOnly="0" labelOnly="1" outline="0" axis="axisRow" fieldPosition="0"/>
    </format>
    <format dxfId="16677">
      <pivotArea dataOnly="0" labelOnly="1" outline="0" fieldPosition="0">
        <references count="1">
          <reference field="13" count="0"/>
        </references>
      </pivotArea>
    </format>
    <format dxfId="1667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16984">
      <pivotArea outline="0" collapsedLevelsAreSubtotals="1" fieldPosition="0"/>
    </format>
    <format dxfId="16983">
      <pivotArea dataOnly="0" labelOnly="1" grandCol="1" outline="0" fieldPosition="0"/>
    </format>
    <format dxfId="16982">
      <pivotArea outline="0" collapsedLevelsAreSubtotals="1" fieldPosition="0"/>
    </format>
    <format dxfId="16981">
      <pivotArea dataOnly="0" labelOnly="1" grandCol="1" outline="0" fieldPosition="0"/>
    </format>
    <format dxfId="16980">
      <pivotArea dataOnly="0" labelOnly="1" grandRow="1" outline="0" fieldPosition="0"/>
    </format>
    <format dxfId="16979">
      <pivotArea dataOnly="0" labelOnly="1" grandCol="1" outline="0" fieldPosition="0"/>
    </format>
    <format dxfId="16978">
      <pivotArea dataOnly="0" labelOnly="1" grandCol="1" outline="0" fieldPosition="0"/>
    </format>
    <format dxfId="16977">
      <pivotArea dataOnly="0" labelOnly="1" outline="0" fieldPosition="0">
        <references count="1">
          <reference field="12" count="0"/>
        </references>
      </pivotArea>
    </format>
    <format dxfId="16976">
      <pivotArea dataOnly="0" labelOnly="1" grandCol="1" outline="0" fieldPosition="0"/>
    </format>
    <format dxfId="16975">
      <pivotArea dataOnly="0" labelOnly="1" outline="0" fieldPosition="0">
        <references count="1">
          <reference field="12" count="0"/>
        </references>
      </pivotArea>
    </format>
    <format dxfId="16974">
      <pivotArea dataOnly="0" labelOnly="1" grandCol="1" outline="0" fieldPosition="0"/>
    </format>
    <format dxfId="16973">
      <pivotArea grandRow="1" outline="0" collapsedLevelsAreSubtotals="1" fieldPosition="0"/>
    </format>
    <format dxfId="16972">
      <pivotArea dataOnly="0" labelOnly="1" grandRow="1" outline="0" fieldPosition="0"/>
    </format>
    <format dxfId="16971">
      <pivotArea dataOnly="0" labelOnly="1" grandRow="1" outline="0" fieldPosition="0"/>
    </format>
    <format dxfId="16970">
      <pivotArea grandRow="1" outline="0" collapsedLevelsAreSubtotals="1" fieldPosition="0"/>
    </format>
    <format dxfId="16969">
      <pivotArea dataOnly="0" labelOnly="1" grandRow="1" outline="0" fieldPosition="0"/>
    </format>
    <format dxfId="16968">
      <pivotArea grandRow="1" outline="0" collapsedLevelsAreSubtotals="1" fieldPosition="0"/>
    </format>
    <format dxfId="16967">
      <pivotArea dataOnly="0" labelOnly="1" grandRow="1" outline="0" fieldPosition="0"/>
    </format>
    <format dxfId="16966">
      <pivotArea grandRow="1" outline="0" collapsedLevelsAreSubtotals="1" fieldPosition="0"/>
    </format>
    <format dxfId="16965">
      <pivotArea grandRow="1" outline="0" collapsedLevelsAreSubtotals="1" fieldPosition="0"/>
    </format>
    <format dxfId="16964">
      <pivotArea dataOnly="0" labelOnly="1" grandRow="1" outline="0" fieldPosition="0"/>
    </format>
    <format dxfId="16963">
      <pivotArea dataOnly="0" labelOnly="1" grandRow="1" outline="0" fieldPosition="0"/>
    </format>
    <format dxfId="16962">
      <pivotArea dataOnly="0" labelOnly="1" grandRow="1" outline="0" fieldPosition="0"/>
    </format>
    <format dxfId="16961">
      <pivotArea dataOnly="0" labelOnly="1" grandRow="1" outline="0" fieldPosition="0"/>
    </format>
    <format dxfId="16960">
      <pivotArea grandRow="1" outline="0" collapsedLevelsAreSubtotals="1" fieldPosition="0"/>
    </format>
    <format dxfId="16959">
      <pivotArea dataOnly="0" labelOnly="1" grandRow="1" outline="0" fieldPosition="0"/>
    </format>
    <format dxfId="16958">
      <pivotArea dataOnly="0" labelOnly="1" outline="0" fieldPosition="0">
        <references count="1">
          <reference field="12" count="0"/>
        </references>
      </pivotArea>
    </format>
    <format dxfId="16957">
      <pivotArea dataOnly="0" labelOnly="1" grandCol="1" outline="0" fieldPosition="0"/>
    </format>
    <format dxfId="16956">
      <pivotArea grandRow="1" outline="0" collapsedLevelsAreSubtotals="1" fieldPosition="0"/>
    </format>
    <format dxfId="16955">
      <pivotArea dataOnly="0" labelOnly="1" grandRow="1" outline="0" fieldPosition="0"/>
    </format>
    <format dxfId="16954">
      <pivotArea grandRow="1" outline="0" collapsedLevelsAreSubtotals="1" fieldPosition="0"/>
    </format>
    <format dxfId="16953">
      <pivotArea dataOnly="0" labelOnly="1" grandRow="1" outline="0" fieldPosition="0"/>
    </format>
    <format dxfId="16952">
      <pivotArea dataOnly="0" labelOnly="1" outline="0" fieldPosition="0">
        <references count="1">
          <reference field="12" count="0"/>
        </references>
      </pivotArea>
    </format>
    <format dxfId="16951">
      <pivotArea dataOnly="0" labelOnly="1" grandCol="1" outline="0" fieldPosition="0"/>
    </format>
    <format dxfId="16950">
      <pivotArea dataOnly="0" labelOnly="1" grandCol="1" outline="0" fieldPosition="0"/>
    </format>
    <format dxfId="16949">
      <pivotArea grandRow="1" grandCol="1" outline="0" collapsedLevelsAreSubtotals="1" fieldPosition="0"/>
    </format>
    <format dxfId="16948">
      <pivotArea dataOnly="0" labelOnly="1" outline="0" fieldPosition="0">
        <references count="1">
          <reference field="12" count="0"/>
        </references>
      </pivotArea>
    </format>
    <format dxfId="16947">
      <pivotArea dataOnly="0" labelOnly="1" grandCol="1" outline="0" fieldPosition="0"/>
    </format>
    <format dxfId="16946">
      <pivotArea dataOnly="0" labelOnly="1" outline="0" fieldPosition="0">
        <references count="1">
          <reference field="12" count="0"/>
        </references>
      </pivotArea>
    </format>
    <format dxfId="16945">
      <pivotArea dataOnly="0" labelOnly="1" grandCol="1" outline="0" fieldPosition="0"/>
    </format>
    <format dxfId="16944">
      <pivotArea grandRow="1" outline="0" collapsedLevelsAreSubtotals="1" fieldPosition="0"/>
    </format>
    <format dxfId="16943">
      <pivotArea grandRow="1" outline="0" collapsedLevelsAreSubtotals="1" fieldPosition="0"/>
    </format>
    <format dxfId="16942">
      <pivotArea type="origin" dataOnly="0" labelOnly="1" outline="0" fieldPosition="0"/>
    </format>
    <format dxfId="16941">
      <pivotArea type="origin" dataOnly="0" labelOnly="1" outline="0" fieldPosition="0"/>
    </format>
    <format dxfId="16940">
      <pivotArea type="origin" dataOnly="0" labelOnly="1" outline="0" fieldPosition="0"/>
    </format>
    <format dxfId="16939">
      <pivotArea type="topRight" dataOnly="0" labelOnly="1" outline="0" fieldPosition="0"/>
    </format>
    <format dxfId="16938">
      <pivotArea dataOnly="0" labelOnly="1" grandRow="1" outline="0" fieldPosition="0"/>
    </format>
    <format dxfId="16937">
      <pivotArea grandRow="1" outline="0" collapsedLevelsAreSubtotals="1" fieldPosition="0"/>
    </format>
    <format dxfId="16936">
      <pivotArea dataOnly="0" labelOnly="1" grandRow="1" outline="0" fieldPosition="0"/>
    </format>
    <format dxfId="16935">
      <pivotArea dataOnly="0" labelOnly="1" grandRow="1" outline="0" fieldPosition="0"/>
    </format>
    <format dxfId="16934">
      <pivotArea grandRow="1" outline="0" collapsedLevelsAreSubtotals="1" fieldPosition="0"/>
    </format>
    <format dxfId="16933">
      <pivotArea dataOnly="0" labelOnly="1" grandRow="1" outline="0" fieldPosition="0"/>
    </format>
    <format dxfId="16932">
      <pivotArea grandRow="1" outline="0" collapsedLevelsAreSubtotals="1" fieldPosition="0"/>
    </format>
    <format dxfId="16931">
      <pivotArea dataOnly="0" labelOnly="1" grandRow="1" outline="0" fieldPosition="0"/>
    </format>
    <format dxfId="16930">
      <pivotArea grandRow="1" outline="0" collapsedLevelsAreSubtotals="1" fieldPosition="0"/>
    </format>
    <format dxfId="16929">
      <pivotArea dataOnly="0" labelOnly="1" grandRow="1" outline="0" fieldPosition="0"/>
    </format>
    <format dxfId="16928">
      <pivotArea grandRow="1" outline="0" collapsedLevelsAreSubtotals="1" fieldPosition="0"/>
    </format>
    <format dxfId="16927">
      <pivotArea dataOnly="0" labelOnly="1" grandRow="1" outline="0" fieldPosition="0"/>
    </format>
    <format dxfId="16926">
      <pivotArea dataOnly="0" labelOnly="1" grandRow="1" outline="0" fieldPosition="0"/>
    </format>
    <format dxfId="16925">
      <pivotArea field="10" type="button" dataOnly="0" labelOnly="1" outline="0" axis="axisPage" fieldPosition="0"/>
    </format>
    <format dxfId="16924">
      <pivotArea type="origin" dataOnly="0" labelOnly="1" outline="0" fieldPosition="0"/>
    </format>
    <format dxfId="16923">
      <pivotArea dataOnly="0" labelOnly="1" grandRow="1" outline="0" fieldPosition="0"/>
    </format>
    <format dxfId="16922">
      <pivotArea field="10" type="button" dataOnly="0" labelOnly="1" outline="0" axis="axisPage" fieldPosition="0"/>
    </format>
    <format dxfId="16921">
      <pivotArea type="origin" dataOnly="0" labelOnly="1" outline="0" fieldPosition="0"/>
    </format>
    <format dxfId="16920">
      <pivotArea dataOnly="0" labelOnly="1" grandRow="1" outline="0" fieldPosition="0"/>
    </format>
    <format dxfId="16919">
      <pivotArea field="10" type="button" dataOnly="0" labelOnly="1" outline="0" axis="axisPage" fieldPosition="0"/>
    </format>
    <format dxfId="16918">
      <pivotArea type="origin" dataOnly="0" labelOnly="1" outline="0" fieldPosition="0"/>
    </format>
    <format dxfId="16917">
      <pivotArea dataOnly="0" labelOnly="1" grandRow="1" outline="0" fieldPosition="0"/>
    </format>
    <format dxfId="16916">
      <pivotArea field="10" type="button" dataOnly="0" labelOnly="1" outline="0" axis="axisPage" fieldPosition="0"/>
    </format>
    <format dxfId="16915">
      <pivotArea type="origin" dataOnly="0" labelOnly="1" outline="0" fieldPosition="0"/>
    </format>
    <format dxfId="16914">
      <pivotArea dataOnly="0" labelOnly="1" grandRow="1" outline="0" fieldPosition="0"/>
    </format>
    <format dxfId="16913">
      <pivotArea grandRow="1" outline="0" collapsedLevelsAreSubtotals="1" fieldPosition="0"/>
    </format>
    <format dxfId="16912">
      <pivotArea dataOnly="0" labelOnly="1" grandRow="1" outline="0" fieldPosition="0"/>
    </format>
    <format dxfId="16911">
      <pivotArea grandRow="1" outline="0" collapsedLevelsAreSubtotals="1" fieldPosition="0"/>
    </format>
    <format dxfId="16910">
      <pivotArea dataOnly="0" labelOnly="1" grandRow="1" outline="0" fieldPosition="0"/>
    </format>
    <format dxfId="16909">
      <pivotArea dataOnly="0" labelOnly="1" grandRow="1" outline="0" fieldPosition="0"/>
    </format>
    <format dxfId="16908">
      <pivotArea dataOnly="0" labelOnly="1" grandRow="1" outline="0" fieldPosition="0"/>
    </format>
    <format dxfId="16907">
      <pivotArea outline="0" fieldPosition="0">
        <references count="1">
          <reference field="12" count="0" selected="0"/>
        </references>
      </pivotArea>
    </format>
    <format dxfId="16906">
      <pivotArea type="origin" dataOnly="0" labelOnly="1" outline="0" fieldPosition="0"/>
    </format>
    <format dxfId="16905">
      <pivotArea field="12" type="button" dataOnly="0" labelOnly="1" outline="0" axis="axisCol" fieldPosition="0"/>
    </format>
    <format dxfId="16904">
      <pivotArea type="topRight" dataOnly="0" labelOnly="1" outline="0" offset="A1" fieldPosition="0"/>
    </format>
    <format dxfId="16903">
      <pivotArea dataOnly="0" labelOnly="1" grandRow="1" outline="0" fieldPosition="0"/>
    </format>
    <format dxfId="16902">
      <pivotArea grandRow="1" outline="0" collapsedLevelsAreSubtotals="1" fieldPosition="0"/>
    </format>
    <format dxfId="16901">
      <pivotArea dataOnly="0" labelOnly="1" grandRow="1" outline="0" fieldPosition="0"/>
    </format>
    <format dxfId="16900">
      <pivotArea dataOnly="0" labelOnly="1" grandRow="1" outline="0" fieldPosition="0"/>
    </format>
    <format dxfId="16899">
      <pivotArea dataOnly="0" labelOnly="1" grandRow="1" outline="0" fieldPosition="0"/>
    </format>
    <format dxfId="16898">
      <pivotArea dataOnly="0" labelOnly="1" grandRow="1" outline="0" fieldPosition="0"/>
    </format>
    <format dxfId="16897">
      <pivotArea grandRow="1" outline="0" collapsedLevelsAreSubtotals="1" fieldPosition="0"/>
    </format>
    <format dxfId="16896">
      <pivotArea dataOnly="0" labelOnly="1" grandRow="1" outline="0" fieldPosition="0"/>
    </format>
    <format dxfId="16895">
      <pivotArea dataOnly="0" labelOnly="1" grandRow="1" outline="0" fieldPosition="0"/>
    </format>
    <format dxfId="16894">
      <pivotArea dataOnly="0" labelOnly="1" outline="0" fieldPosition="0">
        <references count="1">
          <reference field="13" count="0"/>
        </references>
      </pivotArea>
    </format>
    <format dxfId="16893">
      <pivotArea dataOnly="0" labelOnly="1" grandRow="1" outline="0" fieldPosition="0"/>
    </format>
    <format dxfId="16892">
      <pivotArea dataOnly="0" labelOnly="1" outline="0" fieldPosition="0">
        <references count="1">
          <reference field="13" count="0"/>
        </references>
      </pivotArea>
    </format>
    <format dxfId="16891">
      <pivotArea dataOnly="0" labelOnly="1" grandRow="1" outline="0" fieldPosition="0"/>
    </format>
    <format dxfId="16890">
      <pivotArea dataOnly="0" labelOnly="1" outline="0" fieldPosition="0">
        <references count="1">
          <reference field="13" count="0"/>
        </references>
      </pivotArea>
    </format>
    <format dxfId="16889">
      <pivotArea dataOnly="0" labelOnly="1" grandRow="1" outline="0" fieldPosition="0"/>
    </format>
    <format dxfId="16888">
      <pivotArea dataOnly="0" labelOnly="1" outline="0" fieldPosition="0">
        <references count="1">
          <reference field="13" count="0"/>
        </references>
      </pivotArea>
    </format>
    <format dxfId="16887">
      <pivotArea dataOnly="0" labelOnly="1" grandRow="1" outline="0" fieldPosition="0"/>
    </format>
    <format dxfId="16886">
      <pivotArea grandRow="1" outline="0" collapsedLevelsAreSubtotals="1" fieldPosition="0"/>
    </format>
    <format dxfId="16885">
      <pivotArea dataOnly="0" labelOnly="1" grandRow="1" outline="0" fieldPosition="0"/>
    </format>
    <format dxfId="16884">
      <pivotArea grandRow="1" outline="0" collapsedLevelsAreSubtotals="1" fieldPosition="0"/>
    </format>
    <format dxfId="16883">
      <pivotArea dataOnly="0" labelOnly="1" grandRow="1" outline="0" fieldPosition="0"/>
    </format>
    <format dxfId="16882">
      <pivotArea dataOnly="0" labelOnly="1" outline="0" fieldPosition="0">
        <references count="1">
          <reference field="13" count="19">
            <x v="0"/>
            <x v="1"/>
            <x v="2"/>
            <x v="3"/>
            <x v="4"/>
            <x v="5"/>
            <x v="6"/>
            <x v="7"/>
            <x v="8"/>
            <x v="9"/>
            <x v="10"/>
            <x v="11"/>
            <x v="12"/>
            <x v="13"/>
            <x v="15"/>
            <x v="16"/>
            <x v="17"/>
            <x v="18"/>
            <x v="19"/>
          </reference>
        </references>
      </pivotArea>
    </format>
    <format dxfId="16881">
      <pivotArea dataOnly="0" labelOnly="1" grandRow="1" outline="0" fieldPosition="0"/>
    </format>
    <format dxfId="16880">
      <pivotArea dataOnly="0" labelOnly="1" outline="0" fieldPosition="0">
        <references count="1">
          <reference field="13" count="19">
            <x v="0"/>
            <x v="1"/>
            <x v="2"/>
            <x v="3"/>
            <x v="4"/>
            <x v="5"/>
            <x v="6"/>
            <x v="7"/>
            <x v="8"/>
            <x v="9"/>
            <x v="10"/>
            <x v="11"/>
            <x v="12"/>
            <x v="13"/>
            <x v="15"/>
            <x v="16"/>
            <x v="17"/>
            <x v="18"/>
            <x v="19"/>
          </reference>
        </references>
      </pivotArea>
    </format>
    <format dxfId="16879">
      <pivotArea dataOnly="0" labelOnly="1" grandRow="1" outline="0" fieldPosition="0"/>
    </format>
    <format dxfId="16878">
      <pivotArea grandRow="1" outline="0" collapsedLevelsAreSubtotals="1" fieldPosition="0"/>
    </format>
    <format dxfId="16877">
      <pivotArea dataOnly="0" labelOnly="1" grandRow="1" outline="0" fieldPosition="0"/>
    </format>
    <format dxfId="16876">
      <pivotArea dataOnly="0" labelOnly="1" grandRow="1" outline="0" fieldPosition="0"/>
    </format>
    <format dxfId="16875">
      <pivotArea dataOnly="0" labelOnly="1" outline="0" fieldPosition="0">
        <references count="1">
          <reference field="13" count="11">
            <x v="1"/>
            <x v="2"/>
            <x v="3"/>
            <x v="4"/>
            <x v="5"/>
            <x v="6"/>
            <x v="7"/>
            <x v="9"/>
            <x v="10"/>
            <x v="13"/>
            <x v="18"/>
          </reference>
        </references>
      </pivotArea>
    </format>
    <format dxfId="16874">
      <pivotArea dataOnly="0" labelOnly="1" grandRow="1" outline="0" fieldPosition="0"/>
    </format>
    <format dxfId="16873">
      <pivotArea dataOnly="0" labelOnly="1" outline="0" fieldPosition="0">
        <references count="1">
          <reference field="13" count="11">
            <x v="1"/>
            <x v="2"/>
            <x v="3"/>
            <x v="4"/>
            <x v="5"/>
            <x v="6"/>
            <x v="7"/>
            <x v="9"/>
            <x v="10"/>
            <x v="13"/>
            <x v="18"/>
          </reference>
        </references>
      </pivotArea>
    </format>
    <format dxfId="16872">
      <pivotArea dataOnly="0" labelOnly="1" grandRow="1" outline="0" fieldPosition="0"/>
    </format>
    <format dxfId="16871">
      <pivotArea grandRow="1" outline="0" collapsedLevelsAreSubtotals="1" fieldPosition="0"/>
    </format>
    <format dxfId="16870">
      <pivotArea dataOnly="0" labelOnly="1" grandRow="1" outline="0" fieldPosition="0"/>
    </format>
    <format dxfId="16869">
      <pivotArea outline="0" fieldPosition="0">
        <references count="1">
          <reference field="13" count="1" selected="0">
            <x v="18"/>
          </reference>
        </references>
      </pivotArea>
    </format>
    <format dxfId="16868">
      <pivotArea grandRow="1" outline="0" collapsedLevelsAreSubtotals="1" fieldPosition="0"/>
    </format>
    <format dxfId="16867">
      <pivotArea dataOnly="0" labelOnly="1" outline="0" fieldPosition="0">
        <references count="1">
          <reference field="13" count="12">
            <x v="1"/>
            <x v="2"/>
            <x v="3"/>
            <x v="4"/>
            <x v="5"/>
            <x v="6"/>
            <x v="7"/>
            <x v="9"/>
            <x v="10"/>
            <x v="13"/>
            <x v="17"/>
            <x v="18"/>
          </reference>
        </references>
      </pivotArea>
    </format>
    <format dxfId="16866">
      <pivotArea dataOnly="0" labelOnly="1" grandRow="1" outline="0" fieldPosition="0"/>
    </format>
    <format dxfId="16865">
      <pivotArea grandRow="1" outline="0" collapsedLevelsAreSubtotals="1" fieldPosition="0"/>
    </format>
    <format dxfId="16864">
      <pivotArea dataOnly="0" labelOnly="1" grandRow="1" outline="0" fieldPosition="0"/>
    </format>
    <format dxfId="16863">
      <pivotArea dataOnly="0" labelOnly="1" outline="0" fieldPosition="0">
        <references count="1">
          <reference field="13" count="12">
            <x v="1"/>
            <x v="2"/>
            <x v="3"/>
            <x v="4"/>
            <x v="5"/>
            <x v="6"/>
            <x v="7"/>
            <x v="9"/>
            <x v="10"/>
            <x v="13"/>
            <x v="17"/>
            <x v="18"/>
          </reference>
        </references>
      </pivotArea>
    </format>
    <format dxfId="16862">
      <pivotArea dataOnly="0" labelOnly="1" grandRow="1" outline="0" fieldPosition="0"/>
    </format>
    <format dxfId="16861">
      <pivotArea dataOnly="0" labelOnly="1" outline="0" fieldPosition="0">
        <references count="1">
          <reference field="13" count="12">
            <x v="1"/>
            <x v="2"/>
            <x v="3"/>
            <x v="4"/>
            <x v="5"/>
            <x v="6"/>
            <x v="7"/>
            <x v="9"/>
            <x v="10"/>
            <x v="13"/>
            <x v="17"/>
            <x v="18"/>
          </reference>
        </references>
      </pivotArea>
    </format>
    <format dxfId="16860">
      <pivotArea dataOnly="0" labelOnly="1" grandRow="1" outline="0" fieldPosition="0"/>
    </format>
    <format dxfId="16859">
      <pivotArea dataOnly="0" labelOnly="1" outline="0" fieldPosition="0">
        <references count="1">
          <reference field="13" count="12">
            <x v="1"/>
            <x v="2"/>
            <x v="3"/>
            <x v="4"/>
            <x v="5"/>
            <x v="6"/>
            <x v="7"/>
            <x v="9"/>
            <x v="10"/>
            <x v="13"/>
            <x v="17"/>
            <x v="18"/>
          </reference>
        </references>
      </pivotArea>
    </format>
    <format dxfId="16858">
      <pivotArea dataOnly="0" labelOnly="1" grandRow="1" outline="0" fieldPosition="0"/>
    </format>
    <format dxfId="16857">
      <pivotArea dataOnly="0" labelOnly="1" outline="0" fieldPosition="0">
        <references count="1">
          <reference field="13" count="12">
            <x v="1"/>
            <x v="2"/>
            <x v="3"/>
            <x v="4"/>
            <x v="5"/>
            <x v="6"/>
            <x v="7"/>
            <x v="9"/>
            <x v="10"/>
            <x v="13"/>
            <x v="17"/>
            <x v="18"/>
          </reference>
        </references>
      </pivotArea>
    </format>
    <format dxfId="16856">
      <pivotArea dataOnly="0" labelOnly="1" outline="0" fieldPosition="0">
        <references count="1">
          <reference field="13" count="0"/>
        </references>
      </pivotArea>
    </format>
    <format dxfId="16855">
      <pivotArea dataOnly="0" labelOnly="1" grandRow="1" outline="0" fieldPosition="0"/>
    </format>
    <format dxfId="16854">
      <pivotArea outline="0" collapsedLevelsAreSubtotals="1" fieldPosition="0"/>
    </format>
    <format dxfId="16853">
      <pivotArea field="13" type="button" dataOnly="0" labelOnly="1" outline="0" axis="axisRow" fieldPosition="0"/>
    </format>
    <format dxfId="16852">
      <pivotArea dataOnly="0" labelOnly="1" outline="0" fieldPosition="0">
        <references count="1">
          <reference field="13" count="12">
            <x v="1"/>
            <x v="2"/>
            <x v="3"/>
            <x v="4"/>
            <x v="5"/>
            <x v="6"/>
            <x v="8"/>
            <x v="9"/>
            <x v="10"/>
            <x v="13"/>
            <x v="17"/>
            <x v="18"/>
          </reference>
        </references>
      </pivotArea>
    </format>
    <format dxfId="16851">
      <pivotArea dataOnly="0" labelOnly="1" grandRow="1" outline="0" fieldPosition="0"/>
    </format>
    <format dxfId="16850">
      <pivotArea dataOnly="0" labelOnly="1" outline="0" fieldPosition="0">
        <references count="1">
          <reference field="12" count="0"/>
        </references>
      </pivotArea>
    </format>
    <format dxfId="16849">
      <pivotArea dataOnly="0" labelOnly="1" grandCol="1" outline="0" fieldPosition="0"/>
    </format>
    <format dxfId="16848">
      <pivotArea field="13" type="button" dataOnly="0" labelOnly="1" outline="0" axis="axisRow" fieldPosition="0"/>
    </format>
    <format dxfId="16847">
      <pivotArea dataOnly="0" labelOnly="1" outline="0" fieldPosition="0">
        <references count="1">
          <reference field="12" count="0"/>
        </references>
      </pivotArea>
    </format>
    <format dxfId="16846">
      <pivotArea dataOnly="0" labelOnly="1" grandCol="1" outline="0" fieldPosition="0"/>
    </format>
    <format dxfId="16845">
      <pivotArea grandRow="1" outline="0" collapsedLevelsAreSubtotals="1" fieldPosition="0"/>
    </format>
    <format dxfId="1684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17622">
      <pivotArea type="all" dataOnly="0" outline="0" fieldPosition="0"/>
    </format>
    <format dxfId="17621">
      <pivotArea outline="0" collapsedLevelsAreSubtotals="1" fieldPosition="0"/>
    </format>
    <format dxfId="17620">
      <pivotArea dataOnly="0" labelOnly="1" outline="0" axis="axisValues" fieldPosition="0"/>
    </format>
    <format dxfId="17619">
      <pivotArea dataOnly="0" labelOnly="1" grandRow="1" outline="0" fieldPosition="0"/>
    </format>
    <format dxfId="17618">
      <pivotArea dataOnly="0" labelOnly="1" outline="0" axis="axisValues" fieldPosition="0"/>
    </format>
    <format dxfId="17617">
      <pivotArea type="all" dataOnly="0" outline="0" fieldPosition="0"/>
    </format>
    <format dxfId="17616">
      <pivotArea outline="0" collapsedLevelsAreSubtotals="1" fieldPosition="0"/>
    </format>
    <format dxfId="17615">
      <pivotArea dataOnly="0" labelOnly="1" outline="0" axis="axisValues" fieldPosition="0"/>
    </format>
    <format dxfId="17614">
      <pivotArea dataOnly="0" labelOnly="1" grandRow="1" outline="0" fieldPosition="0"/>
    </format>
    <format dxfId="17613">
      <pivotArea dataOnly="0" labelOnly="1" outline="0" axis="axisValues" fieldPosition="0"/>
    </format>
    <format dxfId="17612">
      <pivotArea outline="0" collapsedLevelsAreSubtotals="1" fieldPosition="0"/>
    </format>
    <format dxfId="17611">
      <pivotArea dataOnly="0" labelOnly="1" grandRow="1" outline="0" fieldPosition="0"/>
    </format>
    <format dxfId="17610">
      <pivotArea dataOnly="0" labelOnly="1" grandCol="1" outline="0" fieldPosition="0"/>
    </format>
    <format dxfId="17609">
      <pivotArea outline="0" collapsedLevelsAreSubtotals="1" fieldPosition="0"/>
    </format>
    <format dxfId="17608">
      <pivotArea dataOnly="0" labelOnly="1" grandRow="1" outline="0" fieldPosition="0"/>
    </format>
    <format dxfId="17607">
      <pivotArea dataOnly="0" labelOnly="1" grandCol="1" outline="0" fieldPosition="0"/>
    </format>
    <format dxfId="17606">
      <pivotArea dataOnly="0" labelOnly="1" grandRow="1" outline="0" fieldPosition="0"/>
    </format>
    <format dxfId="17605">
      <pivotArea grandRow="1" outline="0" collapsedLevelsAreSubtotals="1" fieldPosition="0"/>
    </format>
    <format dxfId="17604">
      <pivotArea dataOnly="0" labelOnly="1" grandRow="1" outline="0" fieldPosition="0"/>
    </format>
    <format dxfId="17603">
      <pivotArea type="origin" dataOnly="0" labelOnly="1" outline="0" fieldPosition="0"/>
    </format>
    <format dxfId="17602">
      <pivotArea field="12" type="button" dataOnly="0" labelOnly="1" outline="0" axis="axisCol" fieldPosition="0"/>
    </format>
    <format dxfId="17601">
      <pivotArea type="topRight" dataOnly="0" labelOnly="1" outline="0" fieldPosition="0"/>
    </format>
    <format dxfId="17600">
      <pivotArea dataOnly="0" labelOnly="1" grandCol="1" outline="0" fieldPosition="0"/>
    </format>
    <format dxfId="17599">
      <pivotArea grandRow="1" outline="0" collapsedLevelsAreSubtotals="1" fieldPosition="0"/>
    </format>
    <format dxfId="17598">
      <pivotArea dataOnly="0" labelOnly="1" grandRow="1" outline="0" fieldPosition="0"/>
    </format>
    <format dxfId="17597">
      <pivotArea grandRow="1" outline="0" collapsedLevelsAreSubtotals="1" fieldPosition="0"/>
    </format>
    <format dxfId="17596">
      <pivotArea dataOnly="0" labelOnly="1" grandRow="1" outline="0" fieldPosition="0"/>
    </format>
    <format dxfId="17595">
      <pivotArea grandRow="1" outline="0" collapsedLevelsAreSubtotals="1" fieldPosition="0"/>
    </format>
    <format dxfId="17594">
      <pivotArea dataOnly="0" labelOnly="1" grandRow="1" outline="0" fieldPosition="0"/>
    </format>
    <format dxfId="17593">
      <pivotArea outline="0" fieldPosition="0">
        <references count="1">
          <reference field="4294967294" count="1">
            <x v="1"/>
          </reference>
        </references>
      </pivotArea>
    </format>
    <format dxfId="17592">
      <pivotArea type="all" dataOnly="0" outline="0" fieldPosition="0"/>
    </format>
    <format dxfId="17591">
      <pivotArea outline="0" collapsedLevelsAreSubtotals="1" fieldPosition="0"/>
    </format>
    <format dxfId="17590">
      <pivotArea type="origin" dataOnly="0" labelOnly="1" outline="0" fieldPosition="0"/>
    </format>
    <format dxfId="17589">
      <pivotArea field="12" type="button" dataOnly="0" labelOnly="1" outline="0" axis="axisCol" fieldPosition="0"/>
    </format>
    <format dxfId="17588">
      <pivotArea field="-2" type="button" dataOnly="0" labelOnly="1" outline="0" axis="axisCol" fieldPosition="1"/>
    </format>
    <format dxfId="17587">
      <pivotArea type="topRight" dataOnly="0" labelOnly="1" outline="0" fieldPosition="0"/>
    </format>
    <format dxfId="17586">
      <pivotArea dataOnly="0" labelOnly="1" grandRow="1" outline="0" fieldPosition="0"/>
    </format>
    <format dxfId="17585">
      <pivotArea dataOnly="0" labelOnly="1" fieldPosition="0">
        <references count="1">
          <reference field="12" count="0"/>
        </references>
      </pivotArea>
    </format>
    <format dxfId="17584">
      <pivotArea field="12" dataOnly="0" labelOnly="1" grandCol="1" outline="0" axis="axisCol" fieldPosition="0">
        <references count="1">
          <reference field="4294967294" count="1" selected="0">
            <x v="0"/>
          </reference>
        </references>
      </pivotArea>
    </format>
    <format dxfId="17583">
      <pivotArea field="12" dataOnly="0" labelOnly="1" grandCol="1" outline="0" axis="axisCol" fieldPosition="0">
        <references count="1">
          <reference field="4294967294" count="1" selected="0">
            <x v="1"/>
          </reference>
        </references>
      </pivotArea>
    </format>
    <format dxfId="17582">
      <pivotArea field="12" dataOnly="0" labelOnly="1" grandCol="1" outline="0" axis="axisCol" fieldPosition="0">
        <references count="1">
          <reference field="4294967294" count="1" selected="0">
            <x v="0"/>
          </reference>
        </references>
      </pivotArea>
    </format>
    <format dxfId="17581">
      <pivotArea field="12" dataOnly="0" labelOnly="1" grandCol="1" outline="0" axis="axisCol" fieldPosition="0">
        <references count="1">
          <reference field="4294967294" count="1" selected="0">
            <x v="1"/>
          </reference>
        </references>
      </pivotArea>
    </format>
    <format dxfId="17580">
      <pivotArea dataOnly="0" labelOnly="1" outline="0" fieldPosition="0">
        <references count="2">
          <reference field="4294967294" count="2">
            <x v="0"/>
            <x v="1"/>
          </reference>
          <reference field="12" count="1" selected="0">
            <x v="0"/>
          </reference>
        </references>
      </pivotArea>
    </format>
    <format dxfId="17579">
      <pivotArea dataOnly="0" labelOnly="1" outline="0" fieldPosition="0">
        <references count="2">
          <reference field="4294967294" count="2">
            <x v="0"/>
            <x v="1"/>
          </reference>
          <reference field="12" count="1" selected="0">
            <x v="1"/>
          </reference>
        </references>
      </pivotArea>
    </format>
    <format dxfId="17578">
      <pivotArea type="all" dataOnly="0" outline="0" fieldPosition="0"/>
    </format>
    <format dxfId="17577">
      <pivotArea outline="0" collapsedLevelsAreSubtotals="1" fieldPosition="0"/>
    </format>
    <format dxfId="17576">
      <pivotArea type="origin" dataOnly="0" labelOnly="1" outline="0" fieldPosition="0"/>
    </format>
    <format dxfId="17575">
      <pivotArea field="12" type="button" dataOnly="0" labelOnly="1" outline="0" axis="axisCol" fieldPosition="0"/>
    </format>
    <format dxfId="17574">
      <pivotArea field="-2" type="button" dataOnly="0" labelOnly="1" outline="0" axis="axisCol" fieldPosition="1"/>
    </format>
    <format dxfId="17573">
      <pivotArea type="topRight" dataOnly="0" labelOnly="1" outline="0" fieldPosition="0"/>
    </format>
    <format dxfId="17572">
      <pivotArea dataOnly="0" labelOnly="1" grandRow="1" outline="0" fieldPosition="0"/>
    </format>
    <format dxfId="17571">
      <pivotArea dataOnly="0" labelOnly="1" fieldPosition="0">
        <references count="1">
          <reference field="12" count="0"/>
        </references>
      </pivotArea>
    </format>
    <format dxfId="17570">
      <pivotArea field="12" dataOnly="0" labelOnly="1" grandCol="1" outline="0" axis="axisCol" fieldPosition="0">
        <references count="1">
          <reference field="4294967294" count="1" selected="0">
            <x v="0"/>
          </reference>
        </references>
      </pivotArea>
    </format>
    <format dxfId="17569">
      <pivotArea field="12" dataOnly="0" labelOnly="1" grandCol="1" outline="0" axis="axisCol" fieldPosition="0">
        <references count="1">
          <reference field="4294967294" count="1" selected="0">
            <x v="1"/>
          </reference>
        </references>
      </pivotArea>
    </format>
    <format dxfId="17568">
      <pivotArea field="12" dataOnly="0" labelOnly="1" grandCol="1" outline="0" axis="axisCol" fieldPosition="0">
        <references count="1">
          <reference field="4294967294" count="1" selected="0">
            <x v="0"/>
          </reference>
        </references>
      </pivotArea>
    </format>
    <format dxfId="17567">
      <pivotArea field="12" dataOnly="0" labelOnly="1" grandCol="1" outline="0" axis="axisCol" fieldPosition="0">
        <references count="1">
          <reference field="4294967294" count="1" selected="0">
            <x v="1"/>
          </reference>
        </references>
      </pivotArea>
    </format>
    <format dxfId="17566">
      <pivotArea dataOnly="0" labelOnly="1" outline="0" fieldPosition="0">
        <references count="2">
          <reference field="4294967294" count="2">
            <x v="0"/>
            <x v="1"/>
          </reference>
          <reference field="12" count="1" selected="0">
            <x v="0"/>
          </reference>
        </references>
      </pivotArea>
    </format>
    <format dxfId="17565">
      <pivotArea dataOnly="0" labelOnly="1" outline="0" fieldPosition="0">
        <references count="2">
          <reference field="4294967294" count="2">
            <x v="0"/>
            <x v="1"/>
          </reference>
          <reference field="12" count="1" selected="0">
            <x v="1"/>
          </reference>
        </references>
      </pivotArea>
    </format>
    <format dxfId="17564">
      <pivotArea grandRow="1" outline="0" collapsedLevelsAreSubtotals="1" fieldPosition="0"/>
    </format>
    <format dxfId="17563">
      <pivotArea dataOnly="0" labelOnly="1" grandRow="1" outline="0" fieldPosition="0"/>
    </format>
    <format dxfId="17562">
      <pivotArea type="origin" dataOnly="0" labelOnly="1" outline="0" fieldPosition="0"/>
    </format>
    <format dxfId="17561">
      <pivotArea dataOnly="0" labelOnly="1" grandRow="1" outline="0" fieldPosition="0"/>
    </format>
    <format dxfId="17560">
      <pivotArea type="all" dataOnly="0" outline="0" fieldPosition="0"/>
    </format>
    <format dxfId="17559">
      <pivotArea outline="0" collapsedLevelsAreSubtotals="1" fieldPosition="0"/>
    </format>
    <format dxfId="17558">
      <pivotArea type="origin" dataOnly="0" labelOnly="1" outline="0" fieldPosition="0"/>
    </format>
    <format dxfId="17557">
      <pivotArea field="12" type="button" dataOnly="0" labelOnly="1" outline="0" axis="axisCol" fieldPosition="0"/>
    </format>
    <format dxfId="17556">
      <pivotArea field="-2" type="button" dataOnly="0" labelOnly="1" outline="0" axis="axisCol" fieldPosition="1"/>
    </format>
    <format dxfId="17555">
      <pivotArea type="topRight" dataOnly="0" labelOnly="1" outline="0" fieldPosition="0"/>
    </format>
    <format dxfId="17554">
      <pivotArea dataOnly="0" labelOnly="1" grandRow="1" outline="0" fieldPosition="0"/>
    </format>
    <format dxfId="17553">
      <pivotArea dataOnly="0" labelOnly="1" fieldPosition="0">
        <references count="1">
          <reference field="12" count="0"/>
        </references>
      </pivotArea>
    </format>
    <format dxfId="17552">
      <pivotArea field="12" dataOnly="0" labelOnly="1" grandCol="1" outline="0" axis="axisCol" fieldPosition="0">
        <references count="1">
          <reference field="4294967294" count="1" selected="0">
            <x v="0"/>
          </reference>
        </references>
      </pivotArea>
    </format>
    <format dxfId="17551">
      <pivotArea field="12" dataOnly="0" labelOnly="1" grandCol="1" outline="0" axis="axisCol" fieldPosition="0">
        <references count="1">
          <reference field="4294967294" count="1" selected="0">
            <x v="1"/>
          </reference>
        </references>
      </pivotArea>
    </format>
    <format dxfId="17550">
      <pivotArea field="12" dataOnly="0" labelOnly="1" grandCol="1" outline="0" axis="axisCol" fieldPosition="0">
        <references count="1">
          <reference field="4294967294" count="1" selected="0">
            <x v="0"/>
          </reference>
        </references>
      </pivotArea>
    </format>
    <format dxfId="17549">
      <pivotArea field="12" dataOnly="0" labelOnly="1" grandCol="1" outline="0" axis="axisCol" fieldPosition="0">
        <references count="1">
          <reference field="4294967294" count="1" selected="0">
            <x v="1"/>
          </reference>
        </references>
      </pivotArea>
    </format>
    <format dxfId="17548">
      <pivotArea dataOnly="0" labelOnly="1" outline="0" fieldPosition="0">
        <references count="2">
          <reference field="4294967294" count="2">
            <x v="0"/>
            <x v="1"/>
          </reference>
          <reference field="12" count="1" selected="0">
            <x v="0"/>
          </reference>
        </references>
      </pivotArea>
    </format>
    <format dxfId="17547">
      <pivotArea dataOnly="0" labelOnly="1" outline="0" fieldPosition="0">
        <references count="2">
          <reference field="4294967294" count="2">
            <x v="0"/>
            <x v="1"/>
          </reference>
          <reference field="12" count="1" selected="0">
            <x v="1"/>
          </reference>
        </references>
      </pivotArea>
    </format>
    <format dxfId="17546">
      <pivotArea type="all" dataOnly="0" outline="0" fieldPosition="0"/>
    </format>
    <format dxfId="17545">
      <pivotArea outline="0" collapsedLevelsAreSubtotals="1" fieldPosition="0"/>
    </format>
    <format dxfId="17544">
      <pivotArea type="origin" dataOnly="0" labelOnly="1" outline="0" fieldPosition="0"/>
    </format>
    <format dxfId="17543">
      <pivotArea field="12" type="button" dataOnly="0" labelOnly="1" outline="0" axis="axisCol" fieldPosition="0"/>
    </format>
    <format dxfId="17542">
      <pivotArea field="-2" type="button" dataOnly="0" labelOnly="1" outline="0" axis="axisCol" fieldPosition="1"/>
    </format>
    <format dxfId="17541">
      <pivotArea type="topRight" dataOnly="0" labelOnly="1" outline="0" fieldPosition="0"/>
    </format>
    <format dxfId="17540">
      <pivotArea dataOnly="0" labelOnly="1" grandRow="1" outline="0" fieldPosition="0"/>
    </format>
    <format dxfId="17539">
      <pivotArea dataOnly="0" labelOnly="1" fieldPosition="0">
        <references count="1">
          <reference field="12" count="0"/>
        </references>
      </pivotArea>
    </format>
    <format dxfId="17538">
      <pivotArea field="12" dataOnly="0" labelOnly="1" grandCol="1" outline="0" axis="axisCol" fieldPosition="0">
        <references count="1">
          <reference field="4294967294" count="1" selected="0">
            <x v="0"/>
          </reference>
        </references>
      </pivotArea>
    </format>
    <format dxfId="17537">
      <pivotArea field="12" dataOnly="0" labelOnly="1" grandCol="1" outline="0" axis="axisCol" fieldPosition="0">
        <references count="1">
          <reference field="4294967294" count="1" selected="0">
            <x v="1"/>
          </reference>
        </references>
      </pivotArea>
    </format>
    <format dxfId="17536">
      <pivotArea field="12" dataOnly="0" labelOnly="1" grandCol="1" outline="0" axis="axisCol" fieldPosition="0">
        <references count="1">
          <reference field="4294967294" count="1" selected="0">
            <x v="0"/>
          </reference>
        </references>
      </pivotArea>
    </format>
    <format dxfId="17535">
      <pivotArea field="12" dataOnly="0" labelOnly="1" grandCol="1" outline="0" axis="axisCol" fieldPosition="0">
        <references count="1">
          <reference field="4294967294" count="1" selected="0">
            <x v="1"/>
          </reference>
        </references>
      </pivotArea>
    </format>
    <format dxfId="17534">
      <pivotArea dataOnly="0" labelOnly="1" outline="0" fieldPosition="0">
        <references count="2">
          <reference field="4294967294" count="2">
            <x v="0"/>
            <x v="1"/>
          </reference>
          <reference field="12" count="1" selected="0">
            <x v="0"/>
          </reference>
        </references>
      </pivotArea>
    </format>
    <format dxfId="17533">
      <pivotArea dataOnly="0" labelOnly="1" outline="0" fieldPosition="0">
        <references count="2">
          <reference field="4294967294" count="2">
            <x v="0"/>
            <x v="1"/>
          </reference>
          <reference field="12" count="1" selected="0">
            <x v="1"/>
          </reference>
        </references>
      </pivotArea>
    </format>
    <format dxfId="17532">
      <pivotArea dataOnly="0" labelOnly="1" grandRow="1" outline="0" fieldPosition="0"/>
    </format>
    <format dxfId="17531">
      <pivotArea grandRow="1" outline="0" collapsedLevelsAreSubtotals="1" fieldPosition="0"/>
    </format>
    <format dxfId="17530">
      <pivotArea dataOnly="0" labelOnly="1" grandRow="1" outline="0" fieldPosition="0"/>
    </format>
    <format dxfId="17529">
      <pivotArea outline="0" collapsedLevelsAreSubtotals="1" fieldPosition="0"/>
    </format>
    <format dxfId="17528">
      <pivotArea dataOnly="0" labelOnly="1" grandRow="1" outline="0" fieldPosition="0"/>
    </format>
    <format dxfId="17527">
      <pivotArea type="all" dataOnly="0" outline="0" fieldPosition="0"/>
    </format>
    <format dxfId="17526">
      <pivotArea outline="0" collapsedLevelsAreSubtotals="1" fieldPosition="0"/>
    </format>
    <format dxfId="17525">
      <pivotArea type="origin" dataOnly="0" labelOnly="1" outline="0" fieldPosition="0"/>
    </format>
    <format dxfId="17524">
      <pivotArea field="12" type="button" dataOnly="0" labelOnly="1" outline="0" axis="axisCol" fieldPosition="0"/>
    </format>
    <format dxfId="17523">
      <pivotArea field="-2" type="button" dataOnly="0" labelOnly="1" outline="0" axis="axisCol" fieldPosition="1"/>
    </format>
    <format dxfId="17522">
      <pivotArea type="topRight" dataOnly="0" labelOnly="1" outline="0" fieldPosition="0"/>
    </format>
    <format dxfId="17521">
      <pivotArea dataOnly="0" labelOnly="1" grandRow="1" outline="0" fieldPosition="0"/>
    </format>
    <format dxfId="17520">
      <pivotArea dataOnly="0" labelOnly="1" fieldPosition="0">
        <references count="1">
          <reference field="12" count="0"/>
        </references>
      </pivotArea>
    </format>
    <format dxfId="17519">
      <pivotArea field="12" dataOnly="0" labelOnly="1" grandCol="1" outline="0" axis="axisCol" fieldPosition="0">
        <references count="1">
          <reference field="4294967294" count="1" selected="0">
            <x v="0"/>
          </reference>
        </references>
      </pivotArea>
    </format>
    <format dxfId="17518">
      <pivotArea field="12" dataOnly="0" labelOnly="1" grandCol="1" outline="0" axis="axisCol" fieldPosition="0">
        <references count="1">
          <reference field="4294967294" count="1" selected="0">
            <x v="1"/>
          </reference>
        </references>
      </pivotArea>
    </format>
    <format dxfId="17517">
      <pivotArea field="12" dataOnly="0" labelOnly="1" grandCol="1" outline="0" axis="axisCol" fieldPosition="0">
        <references count="1">
          <reference field="4294967294" count="1" selected="0">
            <x v="0"/>
          </reference>
        </references>
      </pivotArea>
    </format>
    <format dxfId="17516">
      <pivotArea field="12" dataOnly="0" labelOnly="1" grandCol="1" outline="0" axis="axisCol" fieldPosition="0">
        <references count="1">
          <reference field="4294967294" count="1" selected="0">
            <x v="1"/>
          </reference>
        </references>
      </pivotArea>
    </format>
    <format dxfId="17515">
      <pivotArea dataOnly="0" labelOnly="1" outline="0" fieldPosition="0">
        <references count="2">
          <reference field="4294967294" count="2">
            <x v="0"/>
            <x v="1"/>
          </reference>
          <reference field="12" count="1" selected="0">
            <x v="0"/>
          </reference>
        </references>
      </pivotArea>
    </format>
    <format dxfId="17514">
      <pivotArea dataOnly="0" labelOnly="1" outline="0" fieldPosition="0">
        <references count="2">
          <reference field="4294967294" count="2">
            <x v="0"/>
            <x v="1"/>
          </reference>
          <reference field="12" count="1" selected="0">
            <x v="1"/>
          </reference>
        </references>
      </pivotArea>
    </format>
    <format dxfId="17513">
      <pivotArea outline="0" collapsedLevelsAreSubtotals="1" fieldPosition="0">
        <references count="2">
          <reference field="4294967294" count="2" selected="0">
            <x v="0"/>
            <x v="1"/>
          </reference>
          <reference field="12" count="1" selected="0">
            <x v="0"/>
          </reference>
        </references>
      </pivotArea>
    </format>
    <format dxfId="17512">
      <pivotArea dataOnly="0" labelOnly="1" fieldPosition="0">
        <references count="1">
          <reference field="12" count="1">
            <x v="0"/>
          </reference>
        </references>
      </pivotArea>
    </format>
    <format dxfId="17511">
      <pivotArea dataOnly="0" labelOnly="1" outline="0" fieldPosition="0">
        <references count="2">
          <reference field="4294967294" count="2">
            <x v="0"/>
            <x v="1"/>
          </reference>
          <reference field="12" count="1" selected="0">
            <x v="0"/>
          </reference>
        </references>
      </pivotArea>
    </format>
    <format dxfId="17510">
      <pivotArea outline="0" collapsedLevelsAreSubtotals="1" fieldPosition="0">
        <references count="2">
          <reference field="4294967294" count="2" selected="0">
            <x v="0"/>
            <x v="1"/>
          </reference>
          <reference field="12" count="1" selected="0">
            <x v="1"/>
          </reference>
        </references>
      </pivotArea>
    </format>
    <format dxfId="17509">
      <pivotArea dataOnly="0" labelOnly="1" fieldPosition="0">
        <references count="1">
          <reference field="12" count="1">
            <x v="1"/>
          </reference>
        </references>
      </pivotArea>
    </format>
    <format dxfId="17508">
      <pivotArea dataOnly="0" labelOnly="1" outline="0" fieldPosition="0">
        <references count="2">
          <reference field="4294967294" count="2">
            <x v="0"/>
            <x v="1"/>
          </reference>
          <reference field="12" count="1" selected="0">
            <x v="1"/>
          </reference>
        </references>
      </pivotArea>
    </format>
    <format dxfId="17507">
      <pivotArea field="12" grandRow="1" outline="0" collapsedLevelsAreSubtotals="1" axis="axisCol" fieldPosition="0">
        <references count="2">
          <reference field="4294967294" count="2" selected="0">
            <x v="0"/>
            <x v="1"/>
          </reference>
          <reference field="12" count="0" selected="0"/>
        </references>
      </pivotArea>
    </format>
    <format dxfId="17506">
      <pivotArea dataOnly="0" labelOnly="1" fieldPosition="0">
        <references count="1">
          <reference field="12" count="0"/>
        </references>
      </pivotArea>
    </format>
    <format dxfId="17505">
      <pivotArea dataOnly="0" labelOnly="1" outline="0" fieldPosition="0">
        <references count="2">
          <reference field="4294967294" count="2">
            <x v="0"/>
            <x v="1"/>
          </reference>
          <reference field="12" count="1" selected="0">
            <x v="0"/>
          </reference>
        </references>
      </pivotArea>
    </format>
    <format dxfId="17504">
      <pivotArea dataOnly="0" labelOnly="1" outline="0" fieldPosition="0">
        <references count="2">
          <reference field="4294967294" count="2">
            <x v="0"/>
            <x v="1"/>
          </reference>
          <reference field="12" count="1" selected="0">
            <x v="1"/>
          </reference>
        </references>
      </pivotArea>
    </format>
    <format dxfId="17503">
      <pivotArea type="origin" dataOnly="0" labelOnly="1" outline="0" fieldPosition="0"/>
    </format>
    <format dxfId="17502">
      <pivotArea field="12" type="button" dataOnly="0" labelOnly="1" outline="0" axis="axisCol" fieldPosition="0"/>
    </format>
    <format dxfId="17501">
      <pivotArea field="-2" type="button" dataOnly="0" labelOnly="1" outline="0" axis="axisCol" fieldPosition="1"/>
    </format>
    <format dxfId="17500">
      <pivotArea type="topRight" dataOnly="0" labelOnly="1" outline="0" fieldPosition="0"/>
    </format>
    <format dxfId="17499">
      <pivotArea dataOnly="0" labelOnly="1" fieldPosition="0">
        <references count="1">
          <reference field="12" count="0"/>
        </references>
      </pivotArea>
    </format>
    <format dxfId="17498">
      <pivotArea field="12" dataOnly="0" labelOnly="1" grandCol="1" outline="0" axis="axisCol" fieldPosition="0">
        <references count="1">
          <reference field="4294967294" count="1" selected="0">
            <x v="0"/>
          </reference>
        </references>
      </pivotArea>
    </format>
    <format dxfId="17497">
      <pivotArea field="12" dataOnly="0" labelOnly="1" grandCol="1" outline="0" axis="axisCol" fieldPosition="0">
        <references count="1">
          <reference field="4294967294" count="1" selected="0">
            <x v="1"/>
          </reference>
        </references>
      </pivotArea>
    </format>
    <format dxfId="17496">
      <pivotArea field="12" dataOnly="0" labelOnly="1" grandCol="1" outline="0" axis="axisCol" fieldPosition="0">
        <references count="1">
          <reference field="4294967294" count="1" selected="0">
            <x v="0"/>
          </reference>
        </references>
      </pivotArea>
    </format>
    <format dxfId="17495">
      <pivotArea field="12" dataOnly="0" labelOnly="1" grandCol="1" outline="0" axis="axisCol" fieldPosition="0">
        <references count="1">
          <reference field="4294967294" count="1" selected="0">
            <x v="1"/>
          </reference>
        </references>
      </pivotArea>
    </format>
    <format dxfId="17494">
      <pivotArea dataOnly="0" labelOnly="1" outline="0" fieldPosition="0">
        <references count="2">
          <reference field="4294967294" count="2">
            <x v="0"/>
            <x v="1"/>
          </reference>
          <reference field="12" count="1" selected="0">
            <x v="0"/>
          </reference>
        </references>
      </pivotArea>
    </format>
    <format dxfId="17493">
      <pivotArea dataOnly="0" labelOnly="1" outline="0" fieldPosition="0">
        <references count="2">
          <reference field="4294967294" count="2">
            <x v="0"/>
            <x v="1"/>
          </reference>
          <reference field="12" count="1" selected="0">
            <x v="1"/>
          </reference>
        </references>
      </pivotArea>
    </format>
    <format dxfId="17492">
      <pivotArea type="all" dataOnly="0" outline="0" fieldPosition="0"/>
    </format>
    <format dxfId="17491">
      <pivotArea outline="0" collapsedLevelsAreSubtotals="1" fieldPosition="0"/>
    </format>
    <format dxfId="17490">
      <pivotArea type="origin" dataOnly="0" labelOnly="1" outline="0" fieldPosition="0"/>
    </format>
    <format dxfId="17489">
      <pivotArea field="12" type="button" dataOnly="0" labelOnly="1" outline="0" axis="axisCol" fieldPosition="0"/>
    </format>
    <format dxfId="17488">
      <pivotArea field="-2" type="button" dataOnly="0" labelOnly="1" outline="0" axis="axisCol" fieldPosition="1"/>
    </format>
    <format dxfId="17487">
      <pivotArea type="topRight" dataOnly="0" labelOnly="1" outline="0" fieldPosition="0"/>
    </format>
    <format dxfId="17486">
      <pivotArea dataOnly="0" labelOnly="1" grandRow="1" outline="0" fieldPosition="0"/>
    </format>
    <format dxfId="17485">
      <pivotArea dataOnly="0" labelOnly="1" fieldPosition="0">
        <references count="1">
          <reference field="12" count="0"/>
        </references>
      </pivotArea>
    </format>
    <format dxfId="17484">
      <pivotArea field="12" dataOnly="0" labelOnly="1" grandCol="1" outline="0" axis="axisCol" fieldPosition="0">
        <references count="1">
          <reference field="4294967294" count="1" selected="0">
            <x v="0"/>
          </reference>
        </references>
      </pivotArea>
    </format>
    <format dxfId="17483">
      <pivotArea field="12" dataOnly="0" labelOnly="1" grandCol="1" outline="0" axis="axisCol" fieldPosition="0">
        <references count="1">
          <reference field="4294967294" count="1" selected="0">
            <x v="1"/>
          </reference>
        </references>
      </pivotArea>
    </format>
    <format dxfId="17482">
      <pivotArea field="12" dataOnly="0" labelOnly="1" grandCol="1" outline="0" axis="axisCol" fieldPosition="0">
        <references count="1">
          <reference field="4294967294" count="1" selected="0">
            <x v="0"/>
          </reference>
        </references>
      </pivotArea>
    </format>
    <format dxfId="17481">
      <pivotArea field="12" dataOnly="0" labelOnly="1" grandCol="1" outline="0" axis="axisCol" fieldPosition="0">
        <references count="1">
          <reference field="4294967294" count="1" selected="0">
            <x v="1"/>
          </reference>
        </references>
      </pivotArea>
    </format>
    <format dxfId="17480">
      <pivotArea dataOnly="0" labelOnly="1" outline="0" fieldPosition="0">
        <references count="2">
          <reference field="4294967294" count="2">
            <x v="0"/>
            <x v="1"/>
          </reference>
          <reference field="12" count="1" selected="0">
            <x v="0"/>
          </reference>
        </references>
      </pivotArea>
    </format>
    <format dxfId="17479">
      <pivotArea dataOnly="0" labelOnly="1" outline="0" fieldPosition="0">
        <references count="2">
          <reference field="4294967294" count="2">
            <x v="0"/>
            <x v="1"/>
          </reference>
          <reference field="12" count="1" selected="0">
            <x v="1"/>
          </reference>
        </references>
      </pivotArea>
    </format>
    <format dxfId="17478">
      <pivotArea type="all" dataOnly="0" outline="0" fieldPosition="0"/>
    </format>
    <format dxfId="17477">
      <pivotArea outline="0" collapsedLevelsAreSubtotals="1" fieldPosition="0"/>
    </format>
    <format dxfId="17476">
      <pivotArea type="origin" dataOnly="0" labelOnly="1" outline="0" fieldPosition="0"/>
    </format>
    <format dxfId="17475">
      <pivotArea field="12" type="button" dataOnly="0" labelOnly="1" outline="0" axis="axisCol" fieldPosition="0"/>
    </format>
    <format dxfId="17474">
      <pivotArea field="-2" type="button" dataOnly="0" labelOnly="1" outline="0" axis="axisCol" fieldPosition="1"/>
    </format>
    <format dxfId="17473">
      <pivotArea type="topRight" dataOnly="0" labelOnly="1" outline="0" fieldPosition="0"/>
    </format>
    <format dxfId="17472">
      <pivotArea dataOnly="0" labelOnly="1" grandRow="1" outline="0" fieldPosition="0"/>
    </format>
    <format dxfId="17471">
      <pivotArea dataOnly="0" labelOnly="1" fieldPosition="0">
        <references count="1">
          <reference field="12" count="0"/>
        </references>
      </pivotArea>
    </format>
    <format dxfId="17470">
      <pivotArea field="12" dataOnly="0" labelOnly="1" grandCol="1" outline="0" axis="axisCol" fieldPosition="0">
        <references count="1">
          <reference field="4294967294" count="1" selected="0">
            <x v="0"/>
          </reference>
        </references>
      </pivotArea>
    </format>
    <format dxfId="17469">
      <pivotArea field="12" dataOnly="0" labelOnly="1" grandCol="1" outline="0" axis="axisCol" fieldPosition="0">
        <references count="1">
          <reference field="4294967294" count="1" selected="0">
            <x v="1"/>
          </reference>
        </references>
      </pivotArea>
    </format>
    <format dxfId="17468">
      <pivotArea field="12" dataOnly="0" labelOnly="1" grandCol="1" outline="0" axis="axisCol" fieldPosition="0">
        <references count="1">
          <reference field="4294967294" count="1" selected="0">
            <x v="0"/>
          </reference>
        </references>
      </pivotArea>
    </format>
    <format dxfId="17467">
      <pivotArea field="12" dataOnly="0" labelOnly="1" grandCol="1" outline="0" axis="axisCol" fieldPosition="0">
        <references count="1">
          <reference field="4294967294" count="1" selected="0">
            <x v="1"/>
          </reference>
        </references>
      </pivotArea>
    </format>
    <format dxfId="17466">
      <pivotArea dataOnly="0" labelOnly="1" outline="0" fieldPosition="0">
        <references count="2">
          <reference field="4294967294" count="2">
            <x v="0"/>
            <x v="1"/>
          </reference>
          <reference field="12" count="1" selected="0">
            <x v="0"/>
          </reference>
        </references>
      </pivotArea>
    </format>
    <format dxfId="17465">
      <pivotArea dataOnly="0" labelOnly="1" outline="0" fieldPosition="0">
        <references count="2">
          <reference field="4294967294" count="2">
            <x v="0"/>
            <x v="1"/>
          </reference>
          <reference field="12" count="1" selected="0">
            <x v="1"/>
          </reference>
        </references>
      </pivotArea>
    </format>
    <format dxfId="17464">
      <pivotArea grandRow="1" outline="0" collapsedLevelsAreSubtotals="1" fieldPosition="0"/>
    </format>
    <format dxfId="17463">
      <pivotArea dataOnly="0" labelOnly="1" grandRow="1" outline="0" fieldPosition="0"/>
    </format>
    <format dxfId="17462">
      <pivotArea type="origin" dataOnly="0" labelOnly="1" outline="0" offset="A1" fieldPosition="0"/>
    </format>
    <format dxfId="17461">
      <pivotArea field="12" type="button" dataOnly="0" labelOnly="1" outline="0" axis="axisCol" fieldPosition="0"/>
    </format>
    <format dxfId="17460">
      <pivotArea field="-2" type="button" dataOnly="0" labelOnly="1" outline="0" axis="axisCol" fieldPosition="1"/>
    </format>
    <format dxfId="17459">
      <pivotArea type="topRight" dataOnly="0" labelOnly="1" outline="0" fieldPosition="0"/>
    </format>
    <format dxfId="17458">
      <pivotArea grandRow="1" outline="0" collapsedLevelsAreSubtotals="1" fieldPosition="0"/>
    </format>
    <format dxfId="17457">
      <pivotArea dataOnly="0" labelOnly="1" grandRow="1" outline="0" fieldPosition="0"/>
    </format>
    <format dxfId="17456">
      <pivotArea grandRow="1" outline="0" collapsedLevelsAreSubtotals="1" fieldPosition="0"/>
    </format>
    <format dxfId="17455">
      <pivotArea dataOnly="0" labelOnly="1" grandRow="1" outline="0" fieldPosition="0"/>
    </format>
    <format dxfId="17454">
      <pivotArea type="origin" dataOnly="0" labelOnly="1" outline="0" offset="A1" fieldPosition="0"/>
    </format>
    <format dxfId="17453">
      <pivotArea field="12" type="button" dataOnly="0" labelOnly="1" outline="0" axis="axisCol" fieldPosition="0"/>
    </format>
    <format dxfId="17452">
      <pivotArea field="-2" type="button" dataOnly="0" labelOnly="1" outline="0" axis="axisCol" fieldPosition="1"/>
    </format>
    <format dxfId="17451">
      <pivotArea type="topRight" dataOnly="0" labelOnly="1" outline="0" fieldPosition="0"/>
    </format>
    <format dxfId="17450">
      <pivotArea grandRow="1" outline="0" collapsedLevelsAreSubtotals="1" fieldPosition="0"/>
    </format>
    <format dxfId="17449">
      <pivotArea dataOnly="0" labelOnly="1" grandRow="1" outline="0" fieldPosition="0"/>
    </format>
    <format dxfId="17448">
      <pivotArea grandRow="1" outline="0" collapsedLevelsAreSubtotals="1" fieldPosition="0"/>
    </format>
    <format dxfId="17447">
      <pivotArea dataOnly="0" labelOnly="1" grandRow="1" outline="0" fieldPosition="0"/>
    </format>
    <format dxfId="17446">
      <pivotArea outline="0" collapsedLevelsAreSubtotals="1" fieldPosition="0"/>
    </format>
    <format dxfId="17445">
      <pivotArea dataOnly="0" labelOnly="1" grandRow="1" outline="0" fieldPosition="0"/>
    </format>
    <format dxfId="17444">
      <pivotArea field="12" dataOnly="0" labelOnly="1" grandCol="1" outline="0" axis="axisCol" fieldPosition="0">
        <references count="1">
          <reference field="4294967294" count="1" selected="0">
            <x v="0"/>
          </reference>
        </references>
      </pivotArea>
    </format>
    <format dxfId="17443">
      <pivotArea field="12" dataOnly="0" labelOnly="1" grandCol="1" outline="0" axis="axisCol" fieldPosition="0">
        <references count="1">
          <reference field="4294967294" count="1" selected="0">
            <x v="1"/>
          </reference>
        </references>
      </pivotArea>
    </format>
    <format dxfId="17442">
      <pivotArea field="12" dataOnly="0" labelOnly="1" grandCol="1" outline="0" axis="axisCol" fieldPosition="0">
        <references count="1">
          <reference field="4294967294" count="1" selected="0">
            <x v="0"/>
          </reference>
        </references>
      </pivotArea>
    </format>
    <format dxfId="17441">
      <pivotArea field="12" dataOnly="0" labelOnly="1" grandCol="1" outline="0" axis="axisCol" fieldPosition="0">
        <references count="1">
          <reference field="4294967294" count="1" selected="0">
            <x v="1"/>
          </reference>
        </references>
      </pivotArea>
    </format>
    <format dxfId="17440">
      <pivotArea dataOnly="0" labelOnly="1" outline="0" fieldPosition="0">
        <references count="2">
          <reference field="4294967294" count="2">
            <x v="0"/>
            <x v="1"/>
          </reference>
          <reference field="12" count="1" selected="0">
            <x v="0"/>
          </reference>
        </references>
      </pivotArea>
    </format>
    <format dxfId="17439">
      <pivotArea dataOnly="0" labelOnly="1" outline="0" fieldPosition="0">
        <references count="2">
          <reference field="4294967294" count="2">
            <x v="0"/>
            <x v="1"/>
          </reference>
          <reference field="12" count="1" selected="0">
            <x v="1"/>
          </reference>
        </references>
      </pivotArea>
    </format>
    <format dxfId="17438">
      <pivotArea field="12" dataOnly="0" labelOnly="1" grandCol="1" outline="0" axis="axisCol" fieldPosition="0">
        <references count="1">
          <reference field="4294967294" count="1" selected="0">
            <x v="0"/>
          </reference>
        </references>
      </pivotArea>
    </format>
    <format dxfId="17437">
      <pivotArea field="12" dataOnly="0" labelOnly="1" grandCol="1" outline="0" axis="axisCol" fieldPosition="0">
        <references count="1">
          <reference field="4294967294" count="1" selected="0">
            <x v="1"/>
          </reference>
        </references>
      </pivotArea>
    </format>
    <format dxfId="17436">
      <pivotArea field="12" dataOnly="0" labelOnly="1" grandCol="1" outline="0" axis="axisCol" fieldPosition="0">
        <references count="1">
          <reference field="4294967294" count="1" selected="0">
            <x v="0"/>
          </reference>
        </references>
      </pivotArea>
    </format>
    <format dxfId="17435">
      <pivotArea field="12" dataOnly="0" labelOnly="1" grandCol="1" outline="0" axis="axisCol" fieldPosition="0">
        <references count="1">
          <reference field="4294967294" count="1" selected="0">
            <x v="1"/>
          </reference>
        </references>
      </pivotArea>
    </format>
    <format dxfId="17434">
      <pivotArea dataOnly="0" labelOnly="1" outline="0" fieldPosition="0">
        <references count="2">
          <reference field="4294967294" count="2">
            <x v="0"/>
            <x v="1"/>
          </reference>
          <reference field="12" count="1" selected="0">
            <x v="0"/>
          </reference>
        </references>
      </pivotArea>
    </format>
    <format dxfId="17433">
      <pivotArea dataOnly="0" labelOnly="1" outline="0" fieldPosition="0">
        <references count="2">
          <reference field="4294967294" count="2">
            <x v="0"/>
            <x v="1"/>
          </reference>
          <reference field="12" count="1" selected="0">
            <x v="1"/>
          </reference>
        </references>
      </pivotArea>
    </format>
    <format dxfId="17432">
      <pivotArea outline="0" collapsedLevelsAreSubtotals="1" fieldPosition="0"/>
    </format>
    <format dxfId="17431">
      <pivotArea type="origin" dataOnly="0" labelOnly="1" outline="0" offset="A2" fieldPosition="0"/>
    </format>
    <format dxfId="17430">
      <pivotArea dataOnly="0" labelOnly="1" grandRow="1" outline="0" fieldPosition="0"/>
    </format>
    <format dxfId="17429">
      <pivotArea dataOnly="0" labelOnly="1" fieldPosition="0">
        <references count="1">
          <reference field="12" count="0"/>
        </references>
      </pivotArea>
    </format>
    <format dxfId="17428">
      <pivotArea field="12" dataOnly="0" labelOnly="1" grandCol="1" outline="0" axis="axisCol" fieldPosition="0">
        <references count="1">
          <reference field="4294967294" count="1" selected="0">
            <x v="0"/>
          </reference>
        </references>
      </pivotArea>
    </format>
    <format dxfId="17427">
      <pivotArea field="12" dataOnly="0" labelOnly="1" grandCol="1" outline="0" axis="axisCol" fieldPosition="0">
        <references count="1">
          <reference field="4294967294" count="1" selected="0">
            <x v="1"/>
          </reference>
        </references>
      </pivotArea>
    </format>
    <format dxfId="17426">
      <pivotArea field="12" dataOnly="0" labelOnly="1" grandCol="1" outline="0" axis="axisCol" fieldPosition="0">
        <references count="1">
          <reference field="4294967294" count="1" selected="0">
            <x v="0"/>
          </reference>
        </references>
      </pivotArea>
    </format>
    <format dxfId="17425">
      <pivotArea field="12" dataOnly="0" labelOnly="1" grandCol="1" outline="0" axis="axisCol" fieldPosition="0">
        <references count="1">
          <reference field="4294967294" count="1" selected="0">
            <x v="1"/>
          </reference>
        </references>
      </pivotArea>
    </format>
    <format dxfId="17424">
      <pivotArea dataOnly="0" labelOnly="1" outline="0" fieldPosition="0">
        <references count="2">
          <reference field="4294967294" count="2">
            <x v="0"/>
            <x v="1"/>
          </reference>
          <reference field="12" count="1" selected="0">
            <x v="0"/>
          </reference>
        </references>
      </pivotArea>
    </format>
    <format dxfId="17423">
      <pivotArea dataOnly="0" labelOnly="1" outline="0" fieldPosition="0">
        <references count="2">
          <reference field="4294967294" count="2">
            <x v="0"/>
            <x v="1"/>
          </reference>
          <reference field="12" count="1" selected="0">
            <x v="1"/>
          </reference>
        </references>
      </pivotArea>
    </format>
    <format dxfId="17422">
      <pivotArea outline="0" collapsedLevelsAreSubtotals="1" fieldPosition="0"/>
    </format>
    <format dxfId="17421">
      <pivotArea type="origin" dataOnly="0" labelOnly="1" outline="0" offset="A2" fieldPosition="0"/>
    </format>
    <format dxfId="17420">
      <pivotArea dataOnly="0" labelOnly="1" grandRow="1" outline="0" fieldPosition="0"/>
    </format>
    <format dxfId="17419">
      <pivotArea dataOnly="0" labelOnly="1" fieldPosition="0">
        <references count="1">
          <reference field="12" count="0"/>
        </references>
      </pivotArea>
    </format>
    <format dxfId="17418">
      <pivotArea field="12" dataOnly="0" labelOnly="1" grandCol="1" outline="0" axis="axisCol" fieldPosition="0">
        <references count="1">
          <reference field="4294967294" count="1" selected="0">
            <x v="0"/>
          </reference>
        </references>
      </pivotArea>
    </format>
    <format dxfId="17417">
      <pivotArea field="12" dataOnly="0" labelOnly="1" grandCol="1" outline="0" axis="axisCol" fieldPosition="0">
        <references count="1">
          <reference field="4294967294" count="1" selected="0">
            <x v="1"/>
          </reference>
        </references>
      </pivotArea>
    </format>
    <format dxfId="17416">
      <pivotArea field="12" dataOnly="0" labelOnly="1" grandCol="1" outline="0" axis="axisCol" fieldPosition="0">
        <references count="1">
          <reference field="4294967294" count="1" selected="0">
            <x v="0"/>
          </reference>
        </references>
      </pivotArea>
    </format>
    <format dxfId="17415">
      <pivotArea field="12" dataOnly="0" labelOnly="1" grandCol="1" outline="0" axis="axisCol" fieldPosition="0">
        <references count="1">
          <reference field="4294967294" count="1" selected="0">
            <x v="1"/>
          </reference>
        </references>
      </pivotArea>
    </format>
    <format dxfId="17414">
      <pivotArea dataOnly="0" labelOnly="1" outline="0" fieldPosition="0">
        <references count="2">
          <reference field="4294967294" count="2">
            <x v="0"/>
            <x v="1"/>
          </reference>
          <reference field="12" count="1" selected="0">
            <x v="0"/>
          </reference>
        </references>
      </pivotArea>
    </format>
    <format dxfId="17413">
      <pivotArea dataOnly="0" labelOnly="1" outline="0" fieldPosition="0">
        <references count="2">
          <reference field="4294967294" count="2">
            <x v="0"/>
            <x v="1"/>
          </reference>
          <reference field="12" count="1" selected="0">
            <x v="1"/>
          </reference>
        </references>
      </pivotArea>
    </format>
    <format dxfId="17412">
      <pivotArea grandRow="1" outline="0" collapsedLevelsAreSubtotals="1" fieldPosition="0"/>
    </format>
    <format dxfId="17411">
      <pivotArea dataOnly="0" labelOnly="1" grandRow="1" outline="0" fieldPosition="0"/>
    </format>
    <format dxfId="17410">
      <pivotArea field="12" dataOnly="0" labelOnly="1" grandCol="1" outline="0" axis="axisCol" fieldPosition="0">
        <references count="1">
          <reference field="4294967294" count="1" selected="0">
            <x v="0"/>
          </reference>
        </references>
      </pivotArea>
    </format>
    <format dxfId="17409">
      <pivotArea field="12" dataOnly="0" labelOnly="1" grandCol="1" outline="0" axis="axisCol" fieldPosition="0">
        <references count="1">
          <reference field="4294967294" count="1" selected="0">
            <x v="1"/>
          </reference>
        </references>
      </pivotArea>
    </format>
    <format dxfId="17408">
      <pivotArea field="12" dataOnly="0" labelOnly="1" grandCol="1" outline="0" axis="axisCol" fieldPosition="0">
        <references count="1">
          <reference field="4294967294" count="1" selected="0">
            <x v="0"/>
          </reference>
        </references>
      </pivotArea>
    </format>
    <format dxfId="17407">
      <pivotArea field="12" dataOnly="0" labelOnly="1" grandCol="1" outline="0" axis="axisCol" fieldPosition="0">
        <references count="1">
          <reference field="4294967294" count="1" selected="0">
            <x v="1"/>
          </reference>
        </references>
      </pivotArea>
    </format>
    <format dxfId="17406">
      <pivotArea dataOnly="0" labelOnly="1" outline="0" fieldPosition="0">
        <references count="2">
          <reference field="4294967294" count="2">
            <x v="0"/>
            <x v="1"/>
          </reference>
          <reference field="12" count="1" selected="0">
            <x v="0"/>
          </reference>
        </references>
      </pivotArea>
    </format>
    <format dxfId="17405">
      <pivotArea dataOnly="0" labelOnly="1" outline="0" fieldPosition="0">
        <references count="2">
          <reference field="4294967294" count="2">
            <x v="0"/>
            <x v="1"/>
          </reference>
          <reference field="12" count="1" selected="0">
            <x v="1"/>
          </reference>
        </references>
      </pivotArea>
    </format>
    <format dxfId="17404">
      <pivotArea field="12" dataOnly="0" labelOnly="1" grandCol="1" outline="0" axis="axisCol" fieldPosition="0">
        <references count="1">
          <reference field="4294967294" count="1" selected="0">
            <x v="0"/>
          </reference>
        </references>
      </pivotArea>
    </format>
    <format dxfId="17403">
      <pivotArea field="12" dataOnly="0" labelOnly="1" grandCol="1" outline="0" axis="axisCol" fieldPosition="0">
        <references count="1">
          <reference field="4294967294" count="1" selected="0">
            <x v="1"/>
          </reference>
        </references>
      </pivotArea>
    </format>
    <format dxfId="17402">
      <pivotArea field="12" dataOnly="0" labelOnly="1" grandCol="1" outline="0" axis="axisCol" fieldPosition="0">
        <references count="1">
          <reference field="4294967294" count="1" selected="0">
            <x v="0"/>
          </reference>
        </references>
      </pivotArea>
    </format>
    <format dxfId="17401">
      <pivotArea field="12" dataOnly="0" labelOnly="1" grandCol="1" outline="0" axis="axisCol" fieldPosition="0">
        <references count="1">
          <reference field="4294967294" count="1" selected="0">
            <x v="1"/>
          </reference>
        </references>
      </pivotArea>
    </format>
    <format dxfId="17400">
      <pivotArea dataOnly="0" labelOnly="1" outline="0" fieldPosition="0">
        <references count="2">
          <reference field="4294967294" count="2">
            <x v="0"/>
            <x v="1"/>
          </reference>
          <reference field="12" count="1" selected="0">
            <x v="0"/>
          </reference>
        </references>
      </pivotArea>
    </format>
    <format dxfId="17399">
      <pivotArea dataOnly="0" labelOnly="1" outline="0" fieldPosition="0">
        <references count="2">
          <reference field="4294967294" count="2">
            <x v="0"/>
            <x v="1"/>
          </reference>
          <reference field="12" count="1" selected="0">
            <x v="1"/>
          </reference>
        </references>
      </pivotArea>
    </format>
    <format dxfId="17398">
      <pivotArea field="12" dataOnly="0" labelOnly="1" grandCol="1" outline="0" offset="IV256" axis="axisCol" fieldPosition="0">
        <references count="1">
          <reference field="4294967294" count="1" selected="0">
            <x v="0"/>
          </reference>
        </references>
      </pivotArea>
    </format>
    <format dxfId="17397">
      <pivotArea field="12" dataOnly="0" labelOnly="1" grandCol="1" outline="0" offset="IV256" axis="axisCol" fieldPosition="0">
        <references count="1">
          <reference field="4294967294" count="1" selected="0">
            <x v="1"/>
          </reference>
        </references>
      </pivotArea>
    </format>
    <format dxfId="17396">
      <pivotArea field="12" dataOnly="0" labelOnly="1" grandCol="1" outline="0" offset="IV256" axis="axisCol" fieldPosition="0">
        <references count="1">
          <reference field="4294967294" count="1" selected="0">
            <x v="0"/>
          </reference>
        </references>
      </pivotArea>
    </format>
    <format dxfId="17395">
      <pivotArea field="12" dataOnly="0" labelOnly="1" grandCol="1" outline="0" offset="IV256" axis="axisCol" fieldPosition="0">
        <references count="1">
          <reference field="4294967294" count="1" selected="0">
            <x v="1"/>
          </reference>
        </references>
      </pivotArea>
    </format>
    <format dxfId="17394">
      <pivotArea dataOnly="0" labelOnly="1" outline="0" fieldPosition="0">
        <references count="2">
          <reference field="4294967294" count="2">
            <x v="0"/>
            <x v="1"/>
          </reference>
          <reference field="12" count="1" selected="0">
            <x v="0"/>
          </reference>
        </references>
      </pivotArea>
    </format>
    <format dxfId="17393">
      <pivotArea dataOnly="0" labelOnly="1" outline="0" fieldPosition="0">
        <references count="2">
          <reference field="4294967294" count="2">
            <x v="0"/>
            <x v="1"/>
          </reference>
          <reference field="12" count="1" selected="0">
            <x v="1"/>
          </reference>
        </references>
      </pivotArea>
    </format>
    <format dxfId="17392">
      <pivotArea grandRow="1" outline="0" collapsedLevelsAreSubtotals="1" fieldPosition="0"/>
    </format>
    <format dxfId="17391">
      <pivotArea dataOnly="0" labelOnly="1" grandRow="1" outline="0" fieldPosition="0"/>
    </format>
    <format dxfId="17390">
      <pivotArea grandRow="1" outline="0" collapsedLevelsAreSubtotals="1" fieldPosition="0"/>
    </format>
    <format dxfId="17389">
      <pivotArea dataOnly="0" labelOnly="1" grandRow="1" outline="0" fieldPosition="0"/>
    </format>
    <format dxfId="17388">
      <pivotArea field="12" dataOnly="0" labelOnly="1" grandCol="1" outline="0" offset="IV256" axis="axisCol" fieldPosition="0">
        <references count="1">
          <reference field="4294967294" count="1" selected="0">
            <x v="0"/>
          </reference>
        </references>
      </pivotArea>
    </format>
    <format dxfId="17387">
      <pivotArea field="12" dataOnly="0" labelOnly="1" grandCol="1" outline="0" offset="IV256" axis="axisCol" fieldPosition="0">
        <references count="1">
          <reference field="4294967294" count="1" selected="0">
            <x v="1"/>
          </reference>
        </references>
      </pivotArea>
    </format>
    <format dxfId="17386">
      <pivotArea field="12" dataOnly="0" labelOnly="1" grandCol="1" outline="0" offset="IV256" axis="axisCol" fieldPosition="0">
        <references count="1">
          <reference field="4294967294" count="1" selected="0">
            <x v="0"/>
          </reference>
        </references>
      </pivotArea>
    </format>
    <format dxfId="17385">
      <pivotArea field="12" dataOnly="0" labelOnly="1" grandCol="1" outline="0" offset="IV256" axis="axisCol" fieldPosition="0">
        <references count="1">
          <reference field="4294967294" count="1" selected="0">
            <x v="1"/>
          </reference>
        </references>
      </pivotArea>
    </format>
    <format dxfId="17384">
      <pivotArea dataOnly="0" labelOnly="1" outline="0" fieldPosition="0">
        <references count="2">
          <reference field="4294967294" count="2">
            <x v="0"/>
            <x v="1"/>
          </reference>
          <reference field="12" count="1" selected="0">
            <x v="0"/>
          </reference>
        </references>
      </pivotArea>
    </format>
    <format dxfId="17383">
      <pivotArea dataOnly="0" labelOnly="1" outline="0" fieldPosition="0">
        <references count="2">
          <reference field="4294967294" count="2">
            <x v="0"/>
            <x v="1"/>
          </reference>
          <reference field="12" count="1" selected="0">
            <x v="1"/>
          </reference>
        </references>
      </pivotArea>
    </format>
    <format dxfId="17382">
      <pivotArea field="12" dataOnly="0" labelOnly="1" grandCol="1" outline="0" offset="IV256" axis="axisCol" fieldPosition="0">
        <references count="1">
          <reference field="4294967294" count="1" selected="0">
            <x v="0"/>
          </reference>
        </references>
      </pivotArea>
    </format>
    <format dxfId="17381">
      <pivotArea field="12" dataOnly="0" labelOnly="1" grandCol="1" outline="0" offset="IV256" axis="axisCol" fieldPosition="0">
        <references count="1">
          <reference field="4294967294" count="1" selected="0">
            <x v="1"/>
          </reference>
        </references>
      </pivotArea>
    </format>
    <format dxfId="17380">
      <pivotArea field="12" dataOnly="0" labelOnly="1" grandCol="1" outline="0" offset="IV256" axis="axisCol" fieldPosition="0">
        <references count="1">
          <reference field="4294967294" count="1" selected="0">
            <x v="0"/>
          </reference>
        </references>
      </pivotArea>
    </format>
    <format dxfId="17379">
      <pivotArea field="12" dataOnly="0" labelOnly="1" grandCol="1" outline="0" offset="IV256" axis="axisCol" fieldPosition="0">
        <references count="1">
          <reference field="4294967294" count="1" selected="0">
            <x v="1"/>
          </reference>
        </references>
      </pivotArea>
    </format>
    <format dxfId="17378">
      <pivotArea dataOnly="0" labelOnly="1" outline="0" fieldPosition="0">
        <references count="2">
          <reference field="4294967294" count="2">
            <x v="0"/>
            <x v="1"/>
          </reference>
          <reference field="12" count="1" selected="0">
            <x v="0"/>
          </reference>
        </references>
      </pivotArea>
    </format>
    <format dxfId="17377">
      <pivotArea dataOnly="0" labelOnly="1" outline="0" fieldPosition="0">
        <references count="2">
          <reference field="4294967294" count="2">
            <x v="0"/>
            <x v="1"/>
          </reference>
          <reference field="12" count="1" selected="0">
            <x v="1"/>
          </reference>
        </references>
      </pivotArea>
    </format>
    <format dxfId="17376">
      <pivotArea outline="0" collapsedLevelsAreSubtotals="1" fieldPosition="0"/>
    </format>
    <format dxfId="17375">
      <pivotArea type="origin" dataOnly="0" labelOnly="1" outline="0" offset="A2" fieldPosition="0"/>
    </format>
    <format dxfId="17374">
      <pivotArea dataOnly="0" labelOnly="1" grandRow="1" outline="0" fieldPosition="0"/>
    </format>
    <format dxfId="17373">
      <pivotArea dataOnly="0" labelOnly="1" fieldPosition="0">
        <references count="1">
          <reference field="12" count="0"/>
        </references>
      </pivotArea>
    </format>
    <format dxfId="17372">
      <pivotArea field="12" dataOnly="0" labelOnly="1" grandCol="1" outline="0" axis="axisCol" fieldPosition="0">
        <references count="1">
          <reference field="4294967294" count="1" selected="0">
            <x v="0"/>
          </reference>
        </references>
      </pivotArea>
    </format>
    <format dxfId="17371">
      <pivotArea field="12" dataOnly="0" labelOnly="1" grandCol="1" outline="0" axis="axisCol" fieldPosition="0">
        <references count="1">
          <reference field="4294967294" count="1" selected="0">
            <x v="1"/>
          </reference>
        </references>
      </pivotArea>
    </format>
    <format dxfId="17370">
      <pivotArea field="12" dataOnly="0" labelOnly="1" grandCol="1" outline="0" axis="axisCol" fieldPosition="0">
        <references count="1">
          <reference field="4294967294" count="1" selected="0">
            <x v="0"/>
          </reference>
        </references>
      </pivotArea>
    </format>
    <format dxfId="17369">
      <pivotArea field="12" dataOnly="0" labelOnly="1" grandCol="1" outline="0" axis="axisCol" fieldPosition="0">
        <references count="1">
          <reference field="4294967294" count="1" selected="0">
            <x v="1"/>
          </reference>
        </references>
      </pivotArea>
    </format>
    <format dxfId="17368">
      <pivotArea dataOnly="0" labelOnly="1" outline="0" fieldPosition="0">
        <references count="2">
          <reference field="4294967294" count="2">
            <x v="0"/>
            <x v="1"/>
          </reference>
          <reference field="12" count="1" selected="0">
            <x v="0"/>
          </reference>
        </references>
      </pivotArea>
    </format>
    <format dxfId="17367">
      <pivotArea dataOnly="0" labelOnly="1" outline="0" fieldPosition="0">
        <references count="2">
          <reference field="4294967294" count="2">
            <x v="0"/>
            <x v="1"/>
          </reference>
          <reference field="12" count="1" selected="0">
            <x v="1"/>
          </reference>
        </references>
      </pivotArea>
    </format>
    <format dxfId="17366">
      <pivotArea outline="0" collapsedLevelsAreSubtotals="1" fieldPosition="0"/>
    </format>
    <format dxfId="17365">
      <pivotArea type="origin" dataOnly="0" labelOnly="1" outline="0" offset="A2" fieldPosition="0"/>
    </format>
    <format dxfId="17364">
      <pivotArea dataOnly="0" labelOnly="1" grandRow="1" outline="0" fieldPosition="0"/>
    </format>
    <format dxfId="17363">
      <pivotArea dataOnly="0" labelOnly="1" fieldPosition="0">
        <references count="1">
          <reference field="12" count="0"/>
        </references>
      </pivotArea>
    </format>
    <format dxfId="17362">
      <pivotArea field="12" dataOnly="0" labelOnly="1" grandCol="1" outline="0" axis="axisCol" fieldPosition="0">
        <references count="1">
          <reference field="4294967294" count="1" selected="0">
            <x v="0"/>
          </reference>
        </references>
      </pivotArea>
    </format>
    <format dxfId="17361">
      <pivotArea field="12" dataOnly="0" labelOnly="1" grandCol="1" outline="0" axis="axisCol" fieldPosition="0">
        <references count="1">
          <reference field="4294967294" count="1" selected="0">
            <x v="1"/>
          </reference>
        </references>
      </pivotArea>
    </format>
    <format dxfId="17360">
      <pivotArea field="12" dataOnly="0" labelOnly="1" grandCol="1" outline="0" axis="axisCol" fieldPosition="0">
        <references count="1">
          <reference field="4294967294" count="1" selected="0">
            <x v="0"/>
          </reference>
        </references>
      </pivotArea>
    </format>
    <format dxfId="17359">
      <pivotArea field="12" dataOnly="0" labelOnly="1" grandCol="1" outline="0" axis="axisCol" fieldPosition="0">
        <references count="1">
          <reference field="4294967294" count="1" selected="0">
            <x v="1"/>
          </reference>
        </references>
      </pivotArea>
    </format>
    <format dxfId="17358">
      <pivotArea dataOnly="0" labelOnly="1" outline="0" fieldPosition="0">
        <references count="2">
          <reference field="4294967294" count="2">
            <x v="0"/>
            <x v="1"/>
          </reference>
          <reference field="12" count="1" selected="0">
            <x v="0"/>
          </reference>
        </references>
      </pivotArea>
    </format>
    <format dxfId="17357">
      <pivotArea dataOnly="0" labelOnly="1" outline="0" fieldPosition="0">
        <references count="2">
          <reference field="4294967294" count="2">
            <x v="0"/>
            <x v="1"/>
          </reference>
          <reference field="12" count="1" selected="0">
            <x v="1"/>
          </reference>
        </references>
      </pivotArea>
    </format>
    <format dxfId="17356">
      <pivotArea grandRow="1" outline="0" collapsedLevelsAreSubtotals="1" fieldPosition="0"/>
    </format>
    <format dxfId="17355">
      <pivotArea dataOnly="0" labelOnly="1" grandRow="1" outline="0" fieldPosition="0"/>
    </format>
    <format dxfId="17354">
      <pivotArea grandRow="1" outline="0" collapsedLevelsAreSubtotals="1" fieldPosition="0"/>
    </format>
    <format dxfId="17353">
      <pivotArea dataOnly="0" labelOnly="1" grandRow="1" outline="0" fieldPosition="0"/>
    </format>
    <format dxfId="17352">
      <pivotArea outline="0" collapsedLevelsAreSubtotals="1" fieldPosition="0"/>
    </format>
    <format dxfId="17351">
      <pivotArea type="origin" dataOnly="0" labelOnly="1" outline="0" offset="A2" fieldPosition="0"/>
    </format>
    <format dxfId="17350">
      <pivotArea dataOnly="0" labelOnly="1" grandRow="1" outline="0" fieldPosition="0"/>
    </format>
    <format dxfId="17349">
      <pivotArea dataOnly="0" labelOnly="1" fieldPosition="0">
        <references count="1">
          <reference field="12" count="0"/>
        </references>
      </pivotArea>
    </format>
    <format dxfId="17348">
      <pivotArea field="12" dataOnly="0" labelOnly="1" grandCol="1" outline="0" axis="axisCol" fieldPosition="0">
        <references count="1">
          <reference field="4294967294" count="1" selected="0">
            <x v="0"/>
          </reference>
        </references>
      </pivotArea>
    </format>
    <format dxfId="17347">
      <pivotArea field="12" dataOnly="0" labelOnly="1" grandCol="1" outline="0" axis="axisCol" fieldPosition="0">
        <references count="1">
          <reference field="4294967294" count="1" selected="0">
            <x v="1"/>
          </reference>
        </references>
      </pivotArea>
    </format>
    <format dxfId="17346">
      <pivotArea field="12" dataOnly="0" labelOnly="1" grandCol="1" outline="0" axis="axisCol" fieldPosition="0">
        <references count="1">
          <reference field="4294967294" count="1" selected="0">
            <x v="0"/>
          </reference>
        </references>
      </pivotArea>
    </format>
    <format dxfId="17345">
      <pivotArea field="12" dataOnly="0" labelOnly="1" grandCol="1" outline="0" axis="axisCol" fieldPosition="0">
        <references count="1">
          <reference field="4294967294" count="1" selected="0">
            <x v="1"/>
          </reference>
        </references>
      </pivotArea>
    </format>
    <format dxfId="17344">
      <pivotArea dataOnly="0" labelOnly="1" outline="0" fieldPosition="0">
        <references count="2">
          <reference field="4294967294" count="2">
            <x v="0"/>
            <x v="1"/>
          </reference>
          <reference field="12" count="1" selected="0">
            <x v="0"/>
          </reference>
        </references>
      </pivotArea>
    </format>
    <format dxfId="17343">
      <pivotArea dataOnly="0" labelOnly="1" outline="0" fieldPosition="0">
        <references count="2">
          <reference field="4294967294" count="2">
            <x v="0"/>
            <x v="1"/>
          </reference>
          <reference field="12" count="1" selected="0">
            <x v="1"/>
          </reference>
        </references>
      </pivotArea>
    </format>
    <format dxfId="17342">
      <pivotArea outline="0" collapsedLevelsAreSubtotals="1" fieldPosition="0"/>
    </format>
    <format dxfId="17341">
      <pivotArea outline="0" collapsedLevelsAreSubtotals="1" fieldPosition="0"/>
    </format>
    <format dxfId="17340">
      <pivotArea outline="0" collapsedLevelsAreSubtotals="1" fieldPosition="0"/>
    </format>
    <format dxfId="17339">
      <pivotArea type="origin" dataOnly="0" labelOnly="1" outline="0" offset="A2" fieldPosition="0"/>
    </format>
    <format dxfId="17338">
      <pivotArea field="13" type="button" dataOnly="0" labelOnly="1" outline="0" axis="axisRow" fieldPosition="0"/>
    </format>
    <format dxfId="17337">
      <pivotArea dataOnly="0" labelOnly="1" fieldPosition="0">
        <references count="1">
          <reference field="13" count="15">
            <x v="0"/>
            <x v="1"/>
            <x v="2"/>
            <x v="3"/>
            <x v="5"/>
            <x v="7"/>
            <x v="8"/>
            <x v="10"/>
            <x v="11"/>
            <x v="12"/>
            <x v="14"/>
            <x v="15"/>
            <x v="16"/>
            <x v="17"/>
            <x v="18"/>
          </reference>
        </references>
      </pivotArea>
    </format>
    <format dxfId="17336">
      <pivotArea dataOnly="0" labelOnly="1" grandRow="1" outline="0" fieldPosition="0"/>
    </format>
    <format dxfId="17335">
      <pivotArea dataOnly="0" labelOnly="1" fieldPosition="0">
        <references count="1">
          <reference field="12" count="0"/>
        </references>
      </pivotArea>
    </format>
    <format dxfId="17334">
      <pivotArea field="12" dataOnly="0" labelOnly="1" grandCol="1" outline="0" axis="axisCol" fieldPosition="0">
        <references count="1">
          <reference field="4294967294" count="1" selected="0">
            <x v="0"/>
          </reference>
        </references>
      </pivotArea>
    </format>
    <format dxfId="17333">
      <pivotArea field="12" dataOnly="0" labelOnly="1" grandCol="1" outline="0" axis="axisCol" fieldPosition="0">
        <references count="1">
          <reference field="4294967294" count="1" selected="0">
            <x v="1"/>
          </reference>
        </references>
      </pivotArea>
    </format>
    <format dxfId="17332">
      <pivotArea field="12" dataOnly="0" labelOnly="1" grandCol="1" outline="0" axis="axisCol" fieldPosition="0">
        <references count="1">
          <reference field="4294967294" count="1" selected="0">
            <x v="0"/>
          </reference>
        </references>
      </pivotArea>
    </format>
    <format dxfId="17331">
      <pivotArea field="12" dataOnly="0" labelOnly="1" grandCol="1" outline="0" axis="axisCol" fieldPosition="0">
        <references count="1">
          <reference field="4294967294" count="1" selected="0">
            <x v="1"/>
          </reference>
        </references>
      </pivotArea>
    </format>
    <format dxfId="17330">
      <pivotArea dataOnly="0" labelOnly="1" outline="0" fieldPosition="0">
        <references count="2">
          <reference field="4294967294" count="2">
            <x v="0"/>
            <x v="1"/>
          </reference>
          <reference field="12" count="1" selected="0">
            <x v="0"/>
          </reference>
        </references>
      </pivotArea>
    </format>
    <format dxfId="17329">
      <pivotArea dataOnly="0" labelOnly="1" outline="0" fieldPosition="0">
        <references count="2">
          <reference field="4294967294" count="2">
            <x v="0"/>
            <x v="1"/>
          </reference>
          <reference field="12" count="1" selected="0">
            <x v="1"/>
          </reference>
        </references>
      </pivotArea>
    </format>
    <format dxfId="17328">
      <pivotArea outline="0" collapsedLevelsAreSubtotals="1" fieldPosition="0"/>
    </format>
    <format dxfId="17327">
      <pivotArea type="origin" dataOnly="0" labelOnly="1" outline="0" offset="A2" fieldPosition="0"/>
    </format>
    <format dxfId="17326">
      <pivotArea field="13" type="button" dataOnly="0" labelOnly="1" outline="0" axis="axisRow" fieldPosition="0"/>
    </format>
    <format dxfId="17325">
      <pivotArea dataOnly="0" labelOnly="1" fieldPosition="0">
        <references count="1">
          <reference field="13" count="15">
            <x v="0"/>
            <x v="1"/>
            <x v="2"/>
            <x v="3"/>
            <x v="5"/>
            <x v="7"/>
            <x v="8"/>
            <x v="10"/>
            <x v="11"/>
            <x v="12"/>
            <x v="14"/>
            <x v="15"/>
            <x v="16"/>
            <x v="17"/>
            <x v="18"/>
          </reference>
        </references>
      </pivotArea>
    </format>
    <format dxfId="17324">
      <pivotArea dataOnly="0" labelOnly="1" grandRow="1" outline="0" fieldPosition="0"/>
    </format>
    <format dxfId="17323">
      <pivotArea dataOnly="0" labelOnly="1" fieldPosition="0">
        <references count="1">
          <reference field="12" count="0"/>
        </references>
      </pivotArea>
    </format>
    <format dxfId="17322">
      <pivotArea field="12" dataOnly="0" labelOnly="1" grandCol="1" outline="0" axis="axisCol" fieldPosition="0">
        <references count="1">
          <reference field="4294967294" count="1" selected="0">
            <x v="0"/>
          </reference>
        </references>
      </pivotArea>
    </format>
    <format dxfId="17321">
      <pivotArea field="12" dataOnly="0" labelOnly="1" grandCol="1" outline="0" axis="axisCol" fieldPosition="0">
        <references count="1">
          <reference field="4294967294" count="1" selected="0">
            <x v="1"/>
          </reference>
        </references>
      </pivotArea>
    </format>
    <format dxfId="17320">
      <pivotArea field="12" dataOnly="0" labelOnly="1" grandCol="1" outline="0" axis="axisCol" fieldPosition="0">
        <references count="1">
          <reference field="4294967294" count="1" selected="0">
            <x v="0"/>
          </reference>
        </references>
      </pivotArea>
    </format>
    <format dxfId="17319">
      <pivotArea field="12" dataOnly="0" labelOnly="1" grandCol="1" outline="0" axis="axisCol" fieldPosition="0">
        <references count="1">
          <reference field="4294967294" count="1" selected="0">
            <x v="1"/>
          </reference>
        </references>
      </pivotArea>
    </format>
    <format dxfId="17318">
      <pivotArea dataOnly="0" labelOnly="1" outline="0" fieldPosition="0">
        <references count="2">
          <reference field="4294967294" count="2">
            <x v="0"/>
            <x v="1"/>
          </reference>
          <reference field="12" count="1" selected="0">
            <x v="0"/>
          </reference>
        </references>
      </pivotArea>
    </format>
    <format dxfId="17317">
      <pivotArea dataOnly="0" labelOnly="1" outline="0" fieldPosition="0">
        <references count="2">
          <reference field="4294967294" count="2">
            <x v="0"/>
            <x v="1"/>
          </reference>
          <reference field="12" count="1" selected="0">
            <x v="1"/>
          </reference>
        </references>
      </pivotArea>
    </format>
    <format dxfId="17316">
      <pivotArea outline="0" collapsedLevelsAreSubtotals="1" fieldPosition="0"/>
    </format>
    <format dxfId="17315">
      <pivotArea field="12" type="button" dataOnly="0" labelOnly="1" outline="0" axis="axisCol" fieldPosition="0"/>
    </format>
    <format dxfId="17314">
      <pivotArea field="-2" type="button" dataOnly="0" labelOnly="1" outline="0" axis="axisCol" fieldPosition="1"/>
    </format>
    <format dxfId="17313">
      <pivotArea type="topRight" dataOnly="0" labelOnly="1" outline="0" fieldPosition="0"/>
    </format>
    <format dxfId="17312">
      <pivotArea dataOnly="0" labelOnly="1" fieldPosition="0">
        <references count="1">
          <reference field="12" count="0"/>
        </references>
      </pivotArea>
    </format>
    <format dxfId="17311">
      <pivotArea field="12" dataOnly="0" labelOnly="1" grandCol="1" outline="0" axis="axisCol" fieldPosition="0">
        <references count="1">
          <reference field="4294967294" count="1" selected="0">
            <x v="0"/>
          </reference>
        </references>
      </pivotArea>
    </format>
    <format dxfId="17310">
      <pivotArea field="12" dataOnly="0" labelOnly="1" grandCol="1" outline="0" axis="axisCol" fieldPosition="0">
        <references count="1">
          <reference field="4294967294" count="1" selected="0">
            <x v="1"/>
          </reference>
        </references>
      </pivotArea>
    </format>
    <format dxfId="17309">
      <pivotArea field="12" dataOnly="0" labelOnly="1" grandCol="1" outline="0" axis="axisCol" fieldPosition="0">
        <references count="1">
          <reference field="4294967294" count="1" selected="0">
            <x v="0"/>
          </reference>
        </references>
      </pivotArea>
    </format>
    <format dxfId="17308">
      <pivotArea field="12" dataOnly="0" labelOnly="1" grandCol="1" outline="0" axis="axisCol" fieldPosition="0">
        <references count="1">
          <reference field="4294967294" count="1" selected="0">
            <x v="1"/>
          </reference>
        </references>
      </pivotArea>
    </format>
    <format dxfId="17307">
      <pivotArea dataOnly="0" labelOnly="1" outline="0" fieldPosition="0">
        <references count="2">
          <reference field="4294967294" count="2">
            <x v="0"/>
            <x v="1"/>
          </reference>
          <reference field="12" count="1" selected="0">
            <x v="0"/>
          </reference>
        </references>
      </pivotArea>
    </format>
    <format dxfId="17306">
      <pivotArea dataOnly="0" labelOnly="1" outline="0" fieldPosition="0">
        <references count="2">
          <reference field="4294967294" count="2">
            <x v="0"/>
            <x v="1"/>
          </reference>
          <reference field="12" count="1" selected="0">
            <x v="1"/>
          </reference>
        </references>
      </pivotArea>
    </format>
    <format dxfId="17305">
      <pivotArea type="all" dataOnly="0" outline="0" fieldPosition="0"/>
    </format>
    <format dxfId="17304">
      <pivotArea outline="0" collapsedLevelsAreSubtotals="1" fieldPosition="0"/>
    </format>
    <format dxfId="17303">
      <pivotArea type="origin" dataOnly="0" labelOnly="1" outline="0" fieldPosition="0"/>
    </format>
    <format dxfId="17302">
      <pivotArea field="12" type="button" dataOnly="0" labelOnly="1" outline="0" axis="axisCol" fieldPosition="0"/>
    </format>
    <format dxfId="17301">
      <pivotArea field="-2" type="button" dataOnly="0" labelOnly="1" outline="0" axis="axisCol" fieldPosition="1"/>
    </format>
    <format dxfId="17300">
      <pivotArea type="topRight" dataOnly="0" labelOnly="1" outline="0" fieldPosition="0"/>
    </format>
    <format dxfId="17299">
      <pivotArea field="13" type="button" dataOnly="0" labelOnly="1" outline="0" axis="axisRow" fieldPosition="0"/>
    </format>
    <format dxfId="17298">
      <pivotArea dataOnly="0" labelOnly="1" fieldPosition="0">
        <references count="1">
          <reference field="13" count="15">
            <x v="0"/>
            <x v="1"/>
            <x v="2"/>
            <x v="3"/>
            <x v="6"/>
            <x v="7"/>
            <x v="8"/>
            <x v="9"/>
            <x v="10"/>
            <x v="11"/>
            <x v="13"/>
            <x v="14"/>
            <x v="16"/>
            <x v="17"/>
            <x v="18"/>
          </reference>
        </references>
      </pivotArea>
    </format>
    <format dxfId="17297">
      <pivotArea dataOnly="0" labelOnly="1" grandRow="1" outline="0" fieldPosition="0"/>
    </format>
    <format dxfId="17296">
      <pivotArea dataOnly="0" labelOnly="1" fieldPosition="0">
        <references count="1">
          <reference field="12" count="0"/>
        </references>
      </pivotArea>
    </format>
    <format dxfId="17295">
      <pivotArea field="12" dataOnly="0" labelOnly="1" grandCol="1" outline="0" axis="axisCol" fieldPosition="0">
        <references count="1">
          <reference field="4294967294" count="1" selected="0">
            <x v="0"/>
          </reference>
        </references>
      </pivotArea>
    </format>
    <format dxfId="17294">
      <pivotArea field="12" dataOnly="0" labelOnly="1" grandCol="1" outline="0" axis="axisCol" fieldPosition="0">
        <references count="1">
          <reference field="4294967294" count="1" selected="0">
            <x v="1"/>
          </reference>
        </references>
      </pivotArea>
    </format>
    <format dxfId="17293">
      <pivotArea field="12" dataOnly="0" labelOnly="1" grandCol="1" outline="0" axis="axisCol" fieldPosition="0">
        <references count="1">
          <reference field="4294967294" count="1" selected="0">
            <x v="0"/>
          </reference>
        </references>
      </pivotArea>
    </format>
    <format dxfId="17292">
      <pivotArea field="12" dataOnly="0" labelOnly="1" grandCol="1" outline="0" axis="axisCol" fieldPosition="0">
        <references count="1">
          <reference field="4294967294" count="1" selected="0">
            <x v="1"/>
          </reference>
        </references>
      </pivotArea>
    </format>
    <format dxfId="17291">
      <pivotArea dataOnly="0" labelOnly="1" outline="0" fieldPosition="0">
        <references count="2">
          <reference field="4294967294" count="2">
            <x v="0"/>
            <x v="1"/>
          </reference>
          <reference field="12" count="1" selected="0">
            <x v="0"/>
          </reference>
        </references>
      </pivotArea>
    </format>
    <format dxfId="17290">
      <pivotArea dataOnly="0" labelOnly="1" outline="0" fieldPosition="0">
        <references count="2">
          <reference field="4294967294" count="2">
            <x v="0"/>
            <x v="1"/>
          </reference>
          <reference field="12" count="1" selected="0">
            <x v="1"/>
          </reference>
        </references>
      </pivotArea>
    </format>
    <format dxfId="17289">
      <pivotArea outline="0" collapsedLevelsAreSubtotals="1" fieldPosition="0"/>
    </format>
    <format dxfId="17288">
      <pivotArea type="origin" dataOnly="0" labelOnly="1" outline="0" offset="A2" fieldPosition="0"/>
    </format>
    <format dxfId="17287">
      <pivotArea field="13" type="button" dataOnly="0" labelOnly="1" outline="0" axis="axisRow" fieldPosition="0"/>
    </format>
    <format dxfId="17286">
      <pivotArea dataOnly="0" labelOnly="1" fieldPosition="0">
        <references count="1">
          <reference field="13" count="16">
            <x v="0"/>
            <x v="1"/>
            <x v="2"/>
            <x v="3"/>
            <x v="6"/>
            <x v="7"/>
            <x v="8"/>
            <x v="9"/>
            <x v="10"/>
            <x v="11"/>
            <x v="13"/>
            <x v="14"/>
            <x v="15"/>
            <x v="16"/>
            <x v="17"/>
            <x v="18"/>
          </reference>
        </references>
      </pivotArea>
    </format>
    <format dxfId="17285">
      <pivotArea dataOnly="0" labelOnly="1" grandRow="1" outline="0" fieldPosition="0"/>
    </format>
    <format dxfId="17284">
      <pivotArea dataOnly="0" labelOnly="1" fieldPosition="0">
        <references count="1">
          <reference field="12" count="0"/>
        </references>
      </pivotArea>
    </format>
    <format dxfId="17283">
      <pivotArea field="12" dataOnly="0" labelOnly="1" grandCol="1" outline="0" axis="axisCol" fieldPosition="0">
        <references count="1">
          <reference field="4294967294" count="1" selected="0">
            <x v="0"/>
          </reference>
        </references>
      </pivotArea>
    </format>
    <format dxfId="17282">
      <pivotArea field="12" dataOnly="0" labelOnly="1" grandCol="1" outline="0" axis="axisCol" fieldPosition="0">
        <references count="1">
          <reference field="4294967294" count="1" selected="0">
            <x v="1"/>
          </reference>
        </references>
      </pivotArea>
    </format>
    <format dxfId="17281">
      <pivotArea field="12" dataOnly="0" labelOnly="1" grandCol="1" outline="0" axis="axisCol" fieldPosition="0">
        <references count="1">
          <reference field="4294967294" count="1" selected="0">
            <x v="0"/>
          </reference>
        </references>
      </pivotArea>
    </format>
    <format dxfId="17280">
      <pivotArea field="12" dataOnly="0" labelOnly="1" grandCol="1" outline="0" axis="axisCol" fieldPosition="0">
        <references count="1">
          <reference field="4294967294" count="1" selected="0">
            <x v="1"/>
          </reference>
        </references>
      </pivotArea>
    </format>
    <format dxfId="17279">
      <pivotArea dataOnly="0" labelOnly="1" outline="0" fieldPosition="0">
        <references count="2">
          <reference field="4294967294" count="2">
            <x v="0"/>
            <x v="1"/>
          </reference>
          <reference field="12" count="1" selected="0">
            <x v="0"/>
          </reference>
        </references>
      </pivotArea>
    </format>
    <format dxfId="17278">
      <pivotArea dataOnly="0" labelOnly="1" outline="0" fieldPosition="0">
        <references count="2">
          <reference field="4294967294" count="2">
            <x v="0"/>
            <x v="1"/>
          </reference>
          <reference field="12" count="1" selected="0">
            <x v="1"/>
          </reference>
        </references>
      </pivotArea>
    </format>
    <format dxfId="17277">
      <pivotArea outline="0" collapsedLevelsAreSubtotals="1" fieldPosition="0"/>
    </format>
    <format dxfId="17276">
      <pivotArea type="origin" dataOnly="0" labelOnly="1" outline="0" offset="A2" fieldPosition="0"/>
    </format>
    <format dxfId="17275">
      <pivotArea field="13" type="button" dataOnly="0" labelOnly="1" outline="0" axis="axisRow" fieldPosition="0"/>
    </format>
    <format dxfId="17274">
      <pivotArea dataOnly="0" labelOnly="1" fieldPosition="0">
        <references count="1">
          <reference field="13" count="16">
            <x v="0"/>
            <x v="1"/>
            <x v="2"/>
            <x v="3"/>
            <x v="6"/>
            <x v="7"/>
            <x v="8"/>
            <x v="9"/>
            <x v="10"/>
            <x v="11"/>
            <x v="13"/>
            <x v="14"/>
            <x v="15"/>
            <x v="16"/>
            <x v="17"/>
            <x v="18"/>
          </reference>
        </references>
      </pivotArea>
    </format>
    <format dxfId="17273">
      <pivotArea dataOnly="0" labelOnly="1" grandRow="1" outline="0" fieldPosition="0"/>
    </format>
    <format dxfId="17272">
      <pivotArea dataOnly="0" labelOnly="1" fieldPosition="0">
        <references count="1">
          <reference field="12" count="0"/>
        </references>
      </pivotArea>
    </format>
    <format dxfId="17271">
      <pivotArea field="12" dataOnly="0" labelOnly="1" grandCol="1" outline="0" axis="axisCol" fieldPosition="0">
        <references count="1">
          <reference field="4294967294" count="1" selected="0">
            <x v="0"/>
          </reference>
        </references>
      </pivotArea>
    </format>
    <format dxfId="17270">
      <pivotArea field="12" dataOnly="0" labelOnly="1" grandCol="1" outline="0" axis="axisCol" fieldPosition="0">
        <references count="1">
          <reference field="4294967294" count="1" selected="0">
            <x v="1"/>
          </reference>
        </references>
      </pivotArea>
    </format>
    <format dxfId="17269">
      <pivotArea field="12" dataOnly="0" labelOnly="1" grandCol="1" outline="0" axis="axisCol" fieldPosition="0">
        <references count="1">
          <reference field="4294967294" count="1" selected="0">
            <x v="0"/>
          </reference>
        </references>
      </pivotArea>
    </format>
    <format dxfId="17268">
      <pivotArea field="12" dataOnly="0" labelOnly="1" grandCol="1" outline="0" axis="axisCol" fieldPosition="0">
        <references count="1">
          <reference field="4294967294" count="1" selected="0">
            <x v="1"/>
          </reference>
        </references>
      </pivotArea>
    </format>
    <format dxfId="17267">
      <pivotArea dataOnly="0" labelOnly="1" outline="0" fieldPosition="0">
        <references count="2">
          <reference field="4294967294" count="2">
            <x v="0"/>
            <x v="1"/>
          </reference>
          <reference field="12" count="1" selected="0">
            <x v="0"/>
          </reference>
        </references>
      </pivotArea>
    </format>
    <format dxfId="17266">
      <pivotArea dataOnly="0" labelOnly="1" outline="0" fieldPosition="0">
        <references count="2">
          <reference field="4294967294" count="2">
            <x v="0"/>
            <x v="1"/>
          </reference>
          <reference field="12" count="1" selected="0">
            <x v="1"/>
          </reference>
        </references>
      </pivotArea>
    </format>
    <format dxfId="17265">
      <pivotArea outline="0" collapsedLevelsAreSubtotals="1" fieldPosition="0"/>
    </format>
    <format dxfId="17264">
      <pivotArea type="origin" dataOnly="0" labelOnly="1" outline="0" offset="A2" fieldPosition="0"/>
    </format>
    <format dxfId="17263">
      <pivotArea field="13" type="button" dataOnly="0" labelOnly="1" outline="0" axis="axisRow" fieldPosition="0"/>
    </format>
    <format dxfId="17262">
      <pivotArea dataOnly="0" labelOnly="1" fieldPosition="0">
        <references count="1">
          <reference field="13" count="16">
            <x v="0"/>
            <x v="1"/>
            <x v="2"/>
            <x v="3"/>
            <x v="6"/>
            <x v="7"/>
            <x v="8"/>
            <x v="9"/>
            <x v="10"/>
            <x v="11"/>
            <x v="13"/>
            <x v="14"/>
            <x v="15"/>
            <x v="16"/>
            <x v="17"/>
            <x v="18"/>
          </reference>
        </references>
      </pivotArea>
    </format>
    <format dxfId="17261">
      <pivotArea dataOnly="0" labelOnly="1" grandRow="1" outline="0" fieldPosition="0"/>
    </format>
    <format dxfId="17260">
      <pivotArea dataOnly="0" labelOnly="1" fieldPosition="0">
        <references count="1">
          <reference field="12" count="0"/>
        </references>
      </pivotArea>
    </format>
    <format dxfId="17259">
      <pivotArea field="12" dataOnly="0" labelOnly="1" grandCol="1" outline="0" axis="axisCol" fieldPosition="0">
        <references count="1">
          <reference field="4294967294" count="1" selected="0">
            <x v="0"/>
          </reference>
        </references>
      </pivotArea>
    </format>
    <format dxfId="17258">
      <pivotArea field="12" dataOnly="0" labelOnly="1" grandCol="1" outline="0" axis="axisCol" fieldPosition="0">
        <references count="1">
          <reference field="4294967294" count="1" selected="0">
            <x v="1"/>
          </reference>
        </references>
      </pivotArea>
    </format>
    <format dxfId="17257">
      <pivotArea field="12" dataOnly="0" labelOnly="1" grandCol="1" outline="0" axis="axisCol" fieldPosition="0">
        <references count="1">
          <reference field="4294967294" count="1" selected="0">
            <x v="0"/>
          </reference>
        </references>
      </pivotArea>
    </format>
    <format dxfId="17256">
      <pivotArea field="12" dataOnly="0" labelOnly="1" grandCol="1" outline="0" axis="axisCol" fieldPosition="0">
        <references count="1">
          <reference field="4294967294" count="1" selected="0">
            <x v="1"/>
          </reference>
        </references>
      </pivotArea>
    </format>
    <format dxfId="17255">
      <pivotArea dataOnly="0" labelOnly="1" outline="0" fieldPosition="0">
        <references count="2">
          <reference field="4294967294" count="2">
            <x v="0"/>
            <x v="1"/>
          </reference>
          <reference field="12" count="1" selected="0">
            <x v="0"/>
          </reference>
        </references>
      </pivotArea>
    </format>
    <format dxfId="17254">
      <pivotArea dataOnly="0" labelOnly="1" outline="0" fieldPosition="0">
        <references count="2">
          <reference field="4294967294" count="2">
            <x v="0"/>
            <x v="1"/>
          </reference>
          <reference field="12" count="1" selected="0">
            <x v="1"/>
          </reference>
        </references>
      </pivotArea>
    </format>
    <format dxfId="17253">
      <pivotArea outline="0" collapsedLevelsAreSubtotals="1" fieldPosition="0">
        <references count="2">
          <reference field="4294967294" count="2" selected="0">
            <x v="0"/>
            <x v="1"/>
          </reference>
          <reference field="12" count="1" selected="0">
            <x v="0"/>
          </reference>
        </references>
      </pivotArea>
    </format>
    <format dxfId="17252">
      <pivotArea type="origin" dataOnly="0" labelOnly="1" outline="0" offset="A2" fieldPosition="0"/>
    </format>
    <format dxfId="17251">
      <pivotArea field="13" type="button" dataOnly="0" labelOnly="1" outline="0" axis="axisRow" fieldPosition="0"/>
    </format>
    <format dxfId="17250">
      <pivotArea dataOnly="0" labelOnly="1" fieldPosition="0">
        <references count="1">
          <reference field="13" count="16">
            <x v="0"/>
            <x v="1"/>
            <x v="2"/>
            <x v="3"/>
            <x v="6"/>
            <x v="7"/>
            <x v="8"/>
            <x v="9"/>
            <x v="10"/>
            <x v="11"/>
            <x v="13"/>
            <x v="14"/>
            <x v="15"/>
            <x v="16"/>
            <x v="17"/>
            <x v="18"/>
          </reference>
        </references>
      </pivotArea>
    </format>
    <format dxfId="17249">
      <pivotArea dataOnly="0" labelOnly="1" grandRow="1" outline="0" fieldPosition="0"/>
    </format>
    <format dxfId="17248">
      <pivotArea dataOnly="0" labelOnly="1" fieldPosition="0">
        <references count="1">
          <reference field="12" count="1">
            <x v="0"/>
          </reference>
        </references>
      </pivotArea>
    </format>
    <format dxfId="17247">
      <pivotArea dataOnly="0" labelOnly="1" outline="0" fieldPosition="0">
        <references count="2">
          <reference field="4294967294" count="2">
            <x v="0"/>
            <x v="1"/>
          </reference>
          <reference field="12" count="1" selected="0">
            <x v="0"/>
          </reference>
        </references>
      </pivotArea>
    </format>
    <format dxfId="17246">
      <pivotArea outline="0" collapsedLevelsAreSubtotals="1" fieldPosition="0">
        <references count="2">
          <reference field="4294967294" count="2" selected="0">
            <x v="0"/>
            <x v="1"/>
          </reference>
          <reference field="12" count="1" selected="0">
            <x v="1"/>
          </reference>
        </references>
      </pivotArea>
    </format>
    <format dxfId="17245">
      <pivotArea field="12" grandCol="1" outline="0" collapsedLevelsAreSubtotals="1" axis="axisCol" fieldPosition="0">
        <references count="1">
          <reference field="4294967294" count="1" selected="0">
            <x v="0"/>
          </reference>
        </references>
      </pivotArea>
    </format>
    <format dxfId="17244">
      <pivotArea dataOnly="0" labelOnly="1" fieldPosition="0">
        <references count="1">
          <reference field="12" count="1">
            <x v="1"/>
          </reference>
        </references>
      </pivotArea>
    </format>
    <format dxfId="17243">
      <pivotArea field="12" dataOnly="0" labelOnly="1" grandCol="1" outline="0" axis="axisCol" fieldPosition="0">
        <references count="1">
          <reference field="4294967294" count="1" selected="0">
            <x v="0"/>
          </reference>
        </references>
      </pivotArea>
    </format>
    <format dxfId="17242">
      <pivotArea field="12" dataOnly="0" labelOnly="1" grandCol="1" outline="0" axis="axisCol" fieldPosition="0">
        <references count="1">
          <reference field="4294967294" count="1" selected="0">
            <x v="1"/>
          </reference>
        </references>
      </pivotArea>
    </format>
    <format dxfId="17241">
      <pivotArea dataOnly="0" labelOnly="1" outline="0" fieldPosition="0">
        <references count="2">
          <reference field="4294967294" count="2">
            <x v="0"/>
            <x v="1"/>
          </reference>
          <reference field="12" count="1" selected="0">
            <x v="1"/>
          </reference>
        </references>
      </pivotArea>
    </format>
    <format dxfId="17240">
      <pivotArea field="12" grandCol="1" outline="0" collapsedLevelsAreSubtotals="1" axis="axisCol" fieldPosition="0">
        <references count="1">
          <reference field="4294967294" count="1" selected="0">
            <x v="1"/>
          </reference>
        </references>
      </pivotArea>
    </format>
    <format dxfId="17239">
      <pivotArea field="12" dataOnly="0" labelOnly="1" grandCol="1" outline="0" axis="axisCol" fieldPosition="0">
        <references count="1">
          <reference field="4294967294" count="1" selected="0">
            <x v="0"/>
          </reference>
        </references>
      </pivotArea>
    </format>
    <format dxfId="17238">
      <pivotArea field="12" dataOnly="0" labelOnly="1" grandCol="1" outline="0" axis="axisCol" fieldPosition="0">
        <references count="1">
          <reference field="4294967294" count="1" selected="0">
            <x v="1"/>
          </reference>
        </references>
      </pivotArea>
    </format>
    <format dxfId="17237">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17236">
      <pivotArea type="origin" dataOnly="0" labelOnly="1" outline="0" offset="A2" fieldPosition="0"/>
    </format>
    <format dxfId="17235">
      <pivotArea field="13" type="button" dataOnly="0" labelOnly="1" outline="0" axis="axisRow" fieldPosition="0"/>
    </format>
    <format dxfId="17234">
      <pivotArea dataOnly="0" labelOnly="1" fieldPosition="0">
        <references count="1">
          <reference field="13" count="16">
            <x v="0"/>
            <x v="1"/>
            <x v="2"/>
            <x v="3"/>
            <x v="6"/>
            <x v="7"/>
            <x v="8"/>
            <x v="9"/>
            <x v="10"/>
            <x v="11"/>
            <x v="13"/>
            <x v="14"/>
            <x v="15"/>
            <x v="16"/>
            <x v="17"/>
            <x v="18"/>
          </reference>
        </references>
      </pivotArea>
    </format>
    <format dxfId="17233">
      <pivotArea dataOnly="0" labelOnly="1" fieldPosition="0">
        <references count="1">
          <reference field="12" count="1">
            <x v="0"/>
          </reference>
        </references>
      </pivotArea>
    </format>
    <format dxfId="17232">
      <pivotArea dataOnly="0" labelOnly="1" outline="0" fieldPosition="0">
        <references count="2">
          <reference field="4294967294" count="2">
            <x v="0"/>
            <x v="1"/>
          </reference>
          <reference field="12" count="1" selected="0">
            <x v="0"/>
          </reference>
        </references>
      </pivotArea>
    </format>
    <format dxfId="17231">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17230">
      <pivotArea type="origin" dataOnly="0" labelOnly="1" outline="0" offset="A2" fieldPosition="0"/>
    </format>
    <format dxfId="17229">
      <pivotArea field="13" type="button" dataOnly="0" labelOnly="1" outline="0" axis="axisRow" fieldPosition="0"/>
    </format>
    <format dxfId="17228">
      <pivotArea dataOnly="0" labelOnly="1" fieldPosition="0">
        <references count="1">
          <reference field="13" count="16">
            <x v="0"/>
            <x v="1"/>
            <x v="2"/>
            <x v="3"/>
            <x v="6"/>
            <x v="7"/>
            <x v="8"/>
            <x v="9"/>
            <x v="10"/>
            <x v="11"/>
            <x v="13"/>
            <x v="14"/>
            <x v="15"/>
            <x v="16"/>
            <x v="17"/>
            <x v="18"/>
          </reference>
        </references>
      </pivotArea>
    </format>
    <format dxfId="17227">
      <pivotArea dataOnly="0" labelOnly="1" fieldPosition="0">
        <references count="1">
          <reference field="12" count="1">
            <x v="0"/>
          </reference>
        </references>
      </pivotArea>
    </format>
    <format dxfId="17226">
      <pivotArea dataOnly="0" labelOnly="1" outline="0" fieldPosition="0">
        <references count="2">
          <reference field="4294967294" count="2">
            <x v="0"/>
            <x v="1"/>
          </reference>
          <reference field="12" count="1" selected="0">
            <x v="0"/>
          </reference>
        </references>
      </pivotArea>
    </format>
    <format dxfId="17225">
      <pivotArea outline="0" collapsedLevelsAreSubtotals="1" fieldPosition="0">
        <references count="2">
          <reference field="4294967294" count="2" selected="0">
            <x v="0"/>
            <x v="1"/>
          </reference>
          <reference field="12" count="1" selected="0">
            <x v="1"/>
          </reference>
        </references>
      </pivotArea>
    </format>
    <format dxfId="17224">
      <pivotArea field="12" grandCol="1" outline="0" collapsedLevelsAreSubtotals="1" axis="axisCol" fieldPosition="0">
        <references count="1">
          <reference field="4294967294" count="1" selected="0">
            <x v="0"/>
          </reference>
        </references>
      </pivotArea>
    </format>
    <format dxfId="17223">
      <pivotArea dataOnly="0" labelOnly="1" fieldPosition="0">
        <references count="1">
          <reference field="12" count="1">
            <x v="1"/>
          </reference>
        </references>
      </pivotArea>
    </format>
    <format dxfId="17222">
      <pivotArea field="12" dataOnly="0" labelOnly="1" grandCol="1" outline="0" axis="axisCol" fieldPosition="0">
        <references count="1">
          <reference field="4294967294" count="1" selected="0">
            <x v="0"/>
          </reference>
        </references>
      </pivotArea>
    </format>
    <format dxfId="17221">
      <pivotArea field="12" dataOnly="0" labelOnly="1" grandCol="1" outline="0" axis="axisCol" fieldPosition="0">
        <references count="1">
          <reference field="4294967294" count="1" selected="0">
            <x v="1"/>
          </reference>
        </references>
      </pivotArea>
    </format>
    <format dxfId="17220">
      <pivotArea dataOnly="0" labelOnly="1" outline="0" fieldPosition="0">
        <references count="2">
          <reference field="4294967294" count="2">
            <x v="0"/>
            <x v="1"/>
          </reference>
          <reference field="12" count="1" selected="0">
            <x v="1"/>
          </reference>
        </references>
      </pivotArea>
    </format>
    <format dxfId="17219">
      <pivotArea field="12" grandCol="1" outline="0" collapsedLevelsAreSubtotals="1" axis="axisCol" fieldPosition="0">
        <references count="1">
          <reference field="4294967294" count="1" selected="0">
            <x v="1"/>
          </reference>
        </references>
      </pivotArea>
    </format>
    <format dxfId="17218">
      <pivotArea field="12" dataOnly="0" labelOnly="1" grandCol="1" outline="0" axis="axisCol" fieldPosition="0">
        <references count="1">
          <reference field="4294967294" count="1" selected="0">
            <x v="0"/>
          </reference>
        </references>
      </pivotArea>
    </format>
    <format dxfId="17217">
      <pivotArea field="12" dataOnly="0" labelOnly="1" grandCol="1" outline="0" axis="axisCol" fieldPosition="0">
        <references count="1">
          <reference field="4294967294" count="1" selected="0">
            <x v="1"/>
          </reference>
        </references>
      </pivotArea>
    </format>
    <format dxfId="17216">
      <pivotArea grandRow="1" outline="0" collapsedLevelsAreSubtotals="1" fieldPosition="0"/>
    </format>
    <format dxfId="17215">
      <pivotArea dataOnly="0" labelOnly="1" grandRow="1" outline="0" fieldPosition="0"/>
    </format>
    <format dxfId="17214">
      <pivotArea collapsedLevelsAreSubtotals="1" fieldPosition="0">
        <references count="3">
          <reference field="4294967294" count="2" selected="0">
            <x v="0"/>
            <x v="1"/>
          </reference>
          <reference field="12" count="1" selected="0">
            <x v="0"/>
          </reference>
          <reference field="13" count="1">
            <x v="5"/>
          </reference>
        </references>
      </pivotArea>
    </format>
    <format dxfId="17213">
      <pivotArea dataOnly="0" labelOnly="1" fieldPosition="0">
        <references count="1">
          <reference field="13" count="1">
            <x v="5"/>
          </reference>
        </references>
      </pivotArea>
    </format>
    <format dxfId="17212">
      <pivotArea dataOnly="0" labelOnly="1" fieldPosition="0">
        <references count="1">
          <reference field="13" count="1">
            <x v="12"/>
          </reference>
        </references>
      </pivotArea>
    </format>
    <format dxfId="17211">
      <pivotArea collapsedLevelsAreSubtotals="1" fieldPosition="0">
        <references count="1">
          <reference field="13" count="12">
            <x v="3"/>
            <x v="5"/>
            <x v="6"/>
            <x v="7"/>
            <x v="8"/>
            <x v="10"/>
            <x v="11"/>
            <x v="12"/>
            <x v="14"/>
            <x v="16"/>
            <x v="17"/>
            <x v="18"/>
          </reference>
        </references>
      </pivotArea>
    </format>
    <format dxfId="17210">
      <pivotArea type="origin" dataOnly="0" labelOnly="1" outline="0" offset="A2" fieldPosition="0"/>
    </format>
    <format dxfId="17209">
      <pivotArea field="13" type="button" dataOnly="0" labelOnly="1" outline="0" axis="axisRow" fieldPosition="0"/>
    </format>
    <format dxfId="17208">
      <pivotArea dataOnly="0" labelOnly="1" fieldPosition="0">
        <references count="1">
          <reference field="13" count="12">
            <x v="3"/>
            <x v="5"/>
            <x v="6"/>
            <x v="7"/>
            <x v="8"/>
            <x v="10"/>
            <x v="11"/>
            <x v="12"/>
            <x v="14"/>
            <x v="16"/>
            <x v="17"/>
            <x v="18"/>
          </reference>
        </references>
      </pivotArea>
    </format>
    <format dxfId="17207">
      <pivotArea dataOnly="0" labelOnly="1" fieldPosition="0">
        <references count="1">
          <reference field="12" count="0"/>
        </references>
      </pivotArea>
    </format>
    <format dxfId="17206">
      <pivotArea field="12" dataOnly="0" labelOnly="1" grandCol="1" outline="0" axis="axisCol" fieldPosition="0">
        <references count="1">
          <reference field="4294967294" count="1" selected="0">
            <x v="0"/>
          </reference>
        </references>
      </pivotArea>
    </format>
    <format dxfId="17205">
      <pivotArea field="12" dataOnly="0" labelOnly="1" grandCol="1" outline="0" axis="axisCol" fieldPosition="0">
        <references count="1">
          <reference field="4294967294" count="1" selected="0">
            <x v="1"/>
          </reference>
        </references>
      </pivotArea>
    </format>
    <format dxfId="17204">
      <pivotArea field="12" dataOnly="0" labelOnly="1" grandCol="1" outline="0" axis="axisCol" fieldPosition="0">
        <references count="1">
          <reference field="4294967294" count="1" selected="0">
            <x v="0"/>
          </reference>
        </references>
      </pivotArea>
    </format>
    <format dxfId="17203">
      <pivotArea field="12" dataOnly="0" labelOnly="1" grandCol="1" outline="0" axis="axisCol" fieldPosition="0">
        <references count="1">
          <reference field="4294967294" count="1" selected="0">
            <x v="1"/>
          </reference>
        </references>
      </pivotArea>
    </format>
    <format dxfId="17202">
      <pivotArea dataOnly="0" labelOnly="1" outline="0" fieldPosition="0">
        <references count="2">
          <reference field="4294967294" count="2">
            <x v="0"/>
            <x v="1"/>
          </reference>
          <reference field="12" count="1" selected="0">
            <x v="0"/>
          </reference>
        </references>
      </pivotArea>
    </format>
    <format dxfId="17201">
      <pivotArea dataOnly="0" labelOnly="1" outline="0" fieldPosition="0">
        <references count="2">
          <reference field="4294967294" count="2">
            <x v="0"/>
            <x v="1"/>
          </reference>
          <reference field="12" count="1" selected="0">
            <x v="1"/>
          </reference>
        </references>
      </pivotArea>
    </format>
    <format dxfId="17200">
      <pivotArea collapsedLevelsAreSubtotals="1" fieldPosition="0">
        <references count="1">
          <reference field="13" count="12">
            <x v="3"/>
            <x v="5"/>
            <x v="6"/>
            <x v="7"/>
            <x v="8"/>
            <x v="10"/>
            <x v="11"/>
            <x v="12"/>
            <x v="14"/>
            <x v="16"/>
            <x v="17"/>
            <x v="18"/>
          </reference>
        </references>
      </pivotArea>
    </format>
    <format dxfId="17199">
      <pivotArea type="origin" dataOnly="0" labelOnly="1" outline="0" offset="A2" fieldPosition="0"/>
    </format>
    <format dxfId="17198">
      <pivotArea field="13" type="button" dataOnly="0" labelOnly="1" outline="0" axis="axisRow" fieldPosition="0"/>
    </format>
    <format dxfId="17197">
      <pivotArea dataOnly="0" labelOnly="1" fieldPosition="0">
        <references count="1">
          <reference field="13" count="12">
            <x v="3"/>
            <x v="5"/>
            <x v="6"/>
            <x v="7"/>
            <x v="8"/>
            <x v="10"/>
            <x v="11"/>
            <x v="12"/>
            <x v="14"/>
            <x v="16"/>
            <x v="17"/>
            <x v="18"/>
          </reference>
        </references>
      </pivotArea>
    </format>
    <format dxfId="17196">
      <pivotArea dataOnly="0" labelOnly="1" fieldPosition="0">
        <references count="1">
          <reference field="12" count="0"/>
        </references>
      </pivotArea>
    </format>
    <format dxfId="17195">
      <pivotArea field="12" dataOnly="0" labelOnly="1" grandCol="1" outline="0" axis="axisCol" fieldPosition="0">
        <references count="1">
          <reference field="4294967294" count="1" selected="0">
            <x v="0"/>
          </reference>
        </references>
      </pivotArea>
    </format>
    <format dxfId="17194">
      <pivotArea field="12" dataOnly="0" labelOnly="1" grandCol="1" outline="0" axis="axisCol" fieldPosition="0">
        <references count="1">
          <reference field="4294967294" count="1" selected="0">
            <x v="1"/>
          </reference>
        </references>
      </pivotArea>
    </format>
    <format dxfId="17193">
      <pivotArea field="12" dataOnly="0" labelOnly="1" grandCol="1" outline="0" axis="axisCol" fieldPosition="0">
        <references count="1">
          <reference field="4294967294" count="1" selected="0">
            <x v="0"/>
          </reference>
        </references>
      </pivotArea>
    </format>
    <format dxfId="17192">
      <pivotArea field="12" dataOnly="0" labelOnly="1" grandCol="1" outline="0" axis="axisCol" fieldPosition="0">
        <references count="1">
          <reference field="4294967294" count="1" selected="0">
            <x v="1"/>
          </reference>
        </references>
      </pivotArea>
    </format>
    <format dxfId="17191">
      <pivotArea dataOnly="0" labelOnly="1" outline="0" fieldPosition="0">
        <references count="2">
          <reference field="4294967294" count="2">
            <x v="0"/>
            <x v="1"/>
          </reference>
          <reference field="12" count="1" selected="0">
            <x v="0"/>
          </reference>
        </references>
      </pivotArea>
    </format>
    <format dxfId="17190">
      <pivotArea dataOnly="0" labelOnly="1" outline="0" fieldPosition="0">
        <references count="2">
          <reference field="4294967294" count="2">
            <x v="0"/>
            <x v="1"/>
          </reference>
          <reference field="12" count="1" selected="0">
            <x v="1"/>
          </reference>
        </references>
      </pivotArea>
    </format>
    <format dxfId="17189">
      <pivotArea type="origin" dataOnly="0" labelOnly="1" outline="0" offset="A2" fieldPosition="0"/>
    </format>
    <format dxfId="17188">
      <pivotArea dataOnly="0" labelOnly="1" fieldPosition="0">
        <references count="1">
          <reference field="12" count="0"/>
        </references>
      </pivotArea>
    </format>
    <format dxfId="17187">
      <pivotArea field="12" dataOnly="0" labelOnly="1" grandCol="1" outline="0" offset="IV1" axis="axisCol" fieldPosition="0">
        <references count="1">
          <reference field="4294967294" count="1" selected="0">
            <x v="0"/>
          </reference>
        </references>
      </pivotArea>
    </format>
    <format dxfId="17186">
      <pivotArea field="12" dataOnly="0" labelOnly="1" grandCol="1" outline="0" offset="IV1" axis="axisCol" fieldPosition="0">
        <references count="1">
          <reference field="4294967294" count="1" selected="0">
            <x v="1"/>
          </reference>
        </references>
      </pivotArea>
    </format>
    <format dxfId="17185">
      <pivotArea field="12" dataOnly="0" labelOnly="1" grandCol="1" outline="0" offset="IV1" axis="axisCol" fieldPosition="0">
        <references count="1">
          <reference field="4294967294" count="1" selected="0">
            <x v="0"/>
          </reference>
        </references>
      </pivotArea>
    </format>
    <format dxfId="17184">
      <pivotArea field="12" dataOnly="0" labelOnly="1" grandCol="1" outline="0" offset="IV1" axis="axisCol" fieldPosition="0">
        <references count="1">
          <reference field="4294967294" count="1" selected="0">
            <x v="1"/>
          </reference>
        </references>
      </pivotArea>
    </format>
    <format dxfId="17183">
      <pivotArea field="12" dataOnly="0" grandCol="1" outline="0" axis="axisCol" fieldPosition="0">
        <references count="1">
          <reference field="4294967294" count="1" selected="0">
            <x v="1"/>
          </reference>
        </references>
      </pivotArea>
    </format>
    <format dxfId="17182">
      <pivotArea field="12" dataOnly="0" labelOnly="1" grandCol="1" outline="0" offset="IV1" axis="axisCol" fieldPosition="0">
        <references count="1">
          <reference field="4294967294" count="1" selected="0">
            <x v="0"/>
          </reference>
        </references>
      </pivotArea>
    </format>
    <format dxfId="17181">
      <pivotArea field="12" dataOnly="0" labelOnly="1" grandCol="1" outline="0" offset="IV1" axis="axisCol" fieldPosition="0">
        <references count="1">
          <reference field="4294967294" count="1" selected="0">
            <x v="1"/>
          </reference>
        </references>
      </pivotArea>
    </format>
    <format dxfId="17180">
      <pivotArea field="12" dataOnly="0" labelOnly="1" grandCol="1" outline="0" offset="IV1" axis="axisCol" fieldPosition="0">
        <references count="1">
          <reference field="4294967294" count="1" selected="0">
            <x v="0"/>
          </reference>
        </references>
      </pivotArea>
    </format>
    <format dxfId="17179">
      <pivotArea field="12" dataOnly="0" labelOnly="1" grandCol="1" outline="0" offset="IV1" axis="axisCol" fieldPosition="0">
        <references count="1">
          <reference field="4294967294" count="1" selected="0">
            <x v="1"/>
          </reference>
        </references>
      </pivotArea>
    </format>
    <format dxfId="17178">
      <pivotArea field="12" dataOnly="0" labelOnly="1" grandCol="1" outline="0" offset="IV1" axis="axisCol" fieldPosition="0">
        <references count="1">
          <reference field="4294967294" count="1" selected="0">
            <x v="0"/>
          </reference>
        </references>
      </pivotArea>
    </format>
    <format dxfId="17177">
      <pivotArea field="12" dataOnly="0" labelOnly="1" grandCol="1" outline="0" offset="IV1" axis="axisCol" fieldPosition="0">
        <references count="1">
          <reference field="4294967294" count="1" selected="0">
            <x v="1"/>
          </reference>
        </references>
      </pivotArea>
    </format>
    <format dxfId="17176">
      <pivotArea type="all" dataOnly="0" outline="0" fieldPosition="0"/>
    </format>
    <format dxfId="17175">
      <pivotArea outline="0" collapsedLevelsAreSubtotals="1" fieldPosition="0"/>
    </format>
    <format dxfId="17174">
      <pivotArea type="origin" dataOnly="0" labelOnly="1" outline="0" fieldPosition="0"/>
    </format>
    <format dxfId="17173">
      <pivotArea field="12" type="button" dataOnly="0" labelOnly="1" outline="0" axis="axisCol" fieldPosition="0"/>
    </format>
    <format dxfId="17172">
      <pivotArea field="-2" type="button" dataOnly="0" labelOnly="1" outline="0" axis="axisCol" fieldPosition="1"/>
    </format>
    <format dxfId="17171">
      <pivotArea type="topRight" dataOnly="0" labelOnly="1" outline="0" fieldPosition="0"/>
    </format>
    <format dxfId="17170">
      <pivotArea field="13" type="button" dataOnly="0" labelOnly="1" outline="0" axis="axisRow" fieldPosition="0"/>
    </format>
    <format dxfId="17169">
      <pivotArea dataOnly="0" labelOnly="1" fieldPosition="0">
        <references count="1">
          <reference field="13" count="12">
            <x v="3"/>
            <x v="5"/>
            <x v="6"/>
            <x v="7"/>
            <x v="8"/>
            <x v="10"/>
            <x v="11"/>
            <x v="12"/>
            <x v="14"/>
            <x v="16"/>
            <x v="17"/>
            <x v="18"/>
          </reference>
        </references>
      </pivotArea>
    </format>
    <format dxfId="17168">
      <pivotArea dataOnly="0" labelOnly="1" grandRow="1" outline="0" fieldPosition="0"/>
    </format>
    <format dxfId="17167">
      <pivotArea dataOnly="0" labelOnly="1" fieldPosition="0">
        <references count="1">
          <reference field="12" count="0"/>
        </references>
      </pivotArea>
    </format>
    <format dxfId="17166">
      <pivotArea field="12" dataOnly="0" labelOnly="1" grandCol="1" outline="0" axis="axisCol" fieldPosition="0">
        <references count="1">
          <reference field="4294967294" count="1" selected="0">
            <x v="0"/>
          </reference>
        </references>
      </pivotArea>
    </format>
    <format dxfId="17165">
      <pivotArea field="12" dataOnly="0" labelOnly="1" grandCol="1" outline="0" axis="axisCol" fieldPosition="0">
        <references count="1">
          <reference field="4294967294" count="1" selected="0">
            <x v="1"/>
          </reference>
        </references>
      </pivotArea>
    </format>
    <format dxfId="17164">
      <pivotArea field="12" dataOnly="0" labelOnly="1" grandCol="1" outline="0" axis="axisCol" fieldPosition="0">
        <references count="1">
          <reference field="4294967294" count="1" selected="0">
            <x v="0"/>
          </reference>
        </references>
      </pivotArea>
    </format>
    <format dxfId="17163">
      <pivotArea field="12" dataOnly="0" labelOnly="1" grandCol="1" outline="0" axis="axisCol" fieldPosition="0">
        <references count="1">
          <reference field="4294967294" count="1" selected="0">
            <x v="1"/>
          </reference>
        </references>
      </pivotArea>
    </format>
    <format dxfId="17162">
      <pivotArea dataOnly="0" labelOnly="1" outline="0" fieldPosition="0">
        <references count="2">
          <reference field="4294967294" count="2">
            <x v="0"/>
            <x v="1"/>
          </reference>
          <reference field="12" count="1" selected="0">
            <x v="0"/>
          </reference>
        </references>
      </pivotArea>
    </format>
    <format dxfId="17161">
      <pivotArea dataOnly="0" labelOnly="1" outline="0" fieldPosition="0">
        <references count="2">
          <reference field="4294967294" count="2">
            <x v="0"/>
            <x v="1"/>
          </reference>
          <reference field="12" count="1" selected="0">
            <x v="1"/>
          </reference>
        </references>
      </pivotArea>
    </format>
    <format dxfId="17160">
      <pivotArea type="all" dataOnly="0" outline="0" fieldPosition="0"/>
    </format>
    <format dxfId="17159">
      <pivotArea outline="0" collapsedLevelsAreSubtotals="1" fieldPosition="0"/>
    </format>
    <format dxfId="17158">
      <pivotArea type="origin" dataOnly="0" labelOnly="1" outline="0" fieldPosition="0"/>
    </format>
    <format dxfId="17157">
      <pivotArea field="12" type="button" dataOnly="0" labelOnly="1" outline="0" axis="axisCol" fieldPosition="0"/>
    </format>
    <format dxfId="17156">
      <pivotArea field="-2" type="button" dataOnly="0" labelOnly="1" outline="0" axis="axisCol" fieldPosition="1"/>
    </format>
    <format dxfId="17155">
      <pivotArea type="topRight" dataOnly="0" labelOnly="1" outline="0" fieldPosition="0"/>
    </format>
    <format dxfId="17154">
      <pivotArea field="13" type="button" dataOnly="0" labelOnly="1" outline="0" axis="axisRow" fieldPosition="0"/>
    </format>
    <format dxfId="17153">
      <pivotArea dataOnly="0" labelOnly="1" fieldPosition="0">
        <references count="1">
          <reference field="13" count="12">
            <x v="3"/>
            <x v="5"/>
            <x v="6"/>
            <x v="7"/>
            <x v="8"/>
            <x v="10"/>
            <x v="11"/>
            <x v="12"/>
            <x v="14"/>
            <x v="16"/>
            <x v="17"/>
            <x v="18"/>
          </reference>
        </references>
      </pivotArea>
    </format>
    <format dxfId="17152">
      <pivotArea dataOnly="0" labelOnly="1" grandRow="1" outline="0" fieldPosition="0"/>
    </format>
    <format dxfId="17151">
      <pivotArea dataOnly="0" labelOnly="1" fieldPosition="0">
        <references count="1">
          <reference field="12" count="0"/>
        </references>
      </pivotArea>
    </format>
    <format dxfId="17150">
      <pivotArea field="12" dataOnly="0" labelOnly="1" grandCol="1" outline="0" axis="axisCol" fieldPosition="0">
        <references count="1">
          <reference field="4294967294" count="1" selected="0">
            <x v="0"/>
          </reference>
        </references>
      </pivotArea>
    </format>
    <format dxfId="17149">
      <pivotArea field="12" dataOnly="0" labelOnly="1" grandCol="1" outline="0" axis="axisCol" fieldPosition="0">
        <references count="1">
          <reference field="4294967294" count="1" selected="0">
            <x v="1"/>
          </reference>
        </references>
      </pivotArea>
    </format>
    <format dxfId="17148">
      <pivotArea field="12" dataOnly="0" labelOnly="1" grandCol="1" outline="0" axis="axisCol" fieldPosition="0">
        <references count="1">
          <reference field="4294967294" count="1" selected="0">
            <x v="0"/>
          </reference>
        </references>
      </pivotArea>
    </format>
    <format dxfId="17147">
      <pivotArea field="12" dataOnly="0" labelOnly="1" grandCol="1" outline="0" axis="axisCol" fieldPosition="0">
        <references count="1">
          <reference field="4294967294" count="1" selected="0">
            <x v="1"/>
          </reference>
        </references>
      </pivotArea>
    </format>
    <format dxfId="17146">
      <pivotArea dataOnly="0" labelOnly="1" outline="0" fieldPosition="0">
        <references count="2">
          <reference field="4294967294" count="2">
            <x v="0"/>
            <x v="1"/>
          </reference>
          <reference field="12" count="1" selected="0">
            <x v="0"/>
          </reference>
        </references>
      </pivotArea>
    </format>
    <format dxfId="17145">
      <pivotArea dataOnly="0" labelOnly="1" outline="0" fieldPosition="0">
        <references count="2">
          <reference field="4294967294" count="2">
            <x v="0"/>
            <x v="1"/>
          </reference>
          <reference field="12" count="1" selected="0">
            <x v="1"/>
          </reference>
        </references>
      </pivotArea>
    </format>
    <format dxfId="17144">
      <pivotArea outline="0" collapsedLevelsAreSubtotals="1" fieldPosition="0"/>
    </format>
    <format dxfId="17143">
      <pivotArea type="origin" dataOnly="0" labelOnly="1" outline="0" offset="A2" fieldPosition="0"/>
    </format>
    <format dxfId="17142">
      <pivotArea field="13" type="button" dataOnly="0" labelOnly="1" outline="0" axis="axisRow" fieldPosition="0"/>
    </format>
    <format dxfId="17141">
      <pivotArea dataOnly="0" labelOnly="1" fieldPosition="0">
        <references count="1">
          <reference field="13" count="12">
            <x v="3"/>
            <x v="5"/>
            <x v="6"/>
            <x v="7"/>
            <x v="8"/>
            <x v="10"/>
            <x v="11"/>
            <x v="12"/>
            <x v="14"/>
            <x v="16"/>
            <x v="17"/>
            <x v="18"/>
          </reference>
        </references>
      </pivotArea>
    </format>
    <format dxfId="17140">
      <pivotArea dataOnly="0" labelOnly="1" grandRow="1" outline="0" fieldPosition="0"/>
    </format>
    <format dxfId="17139">
      <pivotArea dataOnly="0" labelOnly="1" fieldPosition="0">
        <references count="1">
          <reference field="12" count="0"/>
        </references>
      </pivotArea>
    </format>
    <format dxfId="17138">
      <pivotArea field="12" dataOnly="0" labelOnly="1" grandCol="1" outline="0" axis="axisCol" fieldPosition="0">
        <references count="1">
          <reference field="4294967294" count="1" selected="0">
            <x v="0"/>
          </reference>
        </references>
      </pivotArea>
    </format>
    <format dxfId="17137">
      <pivotArea field="12" dataOnly="0" labelOnly="1" grandCol="1" outline="0" axis="axisCol" fieldPosition="0">
        <references count="1">
          <reference field="4294967294" count="1" selected="0">
            <x v="1"/>
          </reference>
        </references>
      </pivotArea>
    </format>
    <format dxfId="17136">
      <pivotArea field="12" dataOnly="0" labelOnly="1" grandCol="1" outline="0" axis="axisCol" fieldPosition="0">
        <references count="1">
          <reference field="4294967294" count="1" selected="0">
            <x v="0"/>
          </reference>
        </references>
      </pivotArea>
    </format>
    <format dxfId="17135">
      <pivotArea field="12" dataOnly="0" labelOnly="1" grandCol="1" outline="0" axis="axisCol" fieldPosition="0">
        <references count="1">
          <reference field="4294967294" count="1" selected="0">
            <x v="1"/>
          </reference>
        </references>
      </pivotArea>
    </format>
    <format dxfId="17134">
      <pivotArea dataOnly="0" labelOnly="1" outline="0" fieldPosition="0">
        <references count="2">
          <reference field="4294967294" count="2">
            <x v="0"/>
            <x v="1"/>
          </reference>
          <reference field="12" count="1" selected="0">
            <x v="0"/>
          </reference>
        </references>
      </pivotArea>
    </format>
    <format dxfId="17133">
      <pivotArea dataOnly="0" labelOnly="1" outline="0" fieldPosition="0">
        <references count="2">
          <reference field="4294967294" count="2">
            <x v="0"/>
            <x v="1"/>
          </reference>
          <reference field="12" count="1" selected="0">
            <x v="1"/>
          </reference>
        </references>
      </pivotArea>
    </format>
    <format dxfId="17132">
      <pivotArea outline="0" collapsedLevelsAreSubtotals="1" fieldPosition="0"/>
    </format>
    <format dxfId="17131">
      <pivotArea type="origin" dataOnly="0" labelOnly="1" outline="0" offset="A2" fieldPosition="0"/>
    </format>
    <format dxfId="17130">
      <pivotArea field="13" type="button" dataOnly="0" labelOnly="1" outline="0" axis="axisRow" fieldPosition="0"/>
    </format>
    <format dxfId="17129">
      <pivotArea dataOnly="0" labelOnly="1" fieldPosition="0">
        <references count="1">
          <reference field="13" count="12">
            <x v="3"/>
            <x v="5"/>
            <x v="6"/>
            <x v="7"/>
            <x v="8"/>
            <x v="10"/>
            <x v="11"/>
            <x v="12"/>
            <x v="14"/>
            <x v="16"/>
            <x v="17"/>
            <x v="18"/>
          </reference>
        </references>
      </pivotArea>
    </format>
    <format dxfId="17128">
      <pivotArea dataOnly="0" labelOnly="1" grandRow="1" outline="0" fieldPosition="0"/>
    </format>
    <format dxfId="17127">
      <pivotArea dataOnly="0" labelOnly="1" fieldPosition="0">
        <references count="1">
          <reference field="12" count="0"/>
        </references>
      </pivotArea>
    </format>
    <format dxfId="17126">
      <pivotArea field="12" dataOnly="0" labelOnly="1" grandCol="1" outline="0" axis="axisCol" fieldPosition="0">
        <references count="1">
          <reference field="4294967294" count="1" selected="0">
            <x v="0"/>
          </reference>
        </references>
      </pivotArea>
    </format>
    <format dxfId="17125">
      <pivotArea field="12" dataOnly="0" labelOnly="1" grandCol="1" outline="0" axis="axisCol" fieldPosition="0">
        <references count="1">
          <reference field="4294967294" count="1" selected="0">
            <x v="1"/>
          </reference>
        </references>
      </pivotArea>
    </format>
    <format dxfId="17124">
      <pivotArea field="12" dataOnly="0" labelOnly="1" grandCol="1" outline="0" axis="axisCol" fieldPosition="0">
        <references count="1">
          <reference field="4294967294" count="1" selected="0">
            <x v="0"/>
          </reference>
        </references>
      </pivotArea>
    </format>
    <format dxfId="17123">
      <pivotArea field="12" dataOnly="0" labelOnly="1" grandCol="1" outline="0" axis="axisCol" fieldPosition="0">
        <references count="1">
          <reference field="4294967294" count="1" selected="0">
            <x v="1"/>
          </reference>
        </references>
      </pivotArea>
    </format>
    <format dxfId="17122">
      <pivotArea dataOnly="0" labelOnly="1" outline="0" fieldPosition="0">
        <references count="2">
          <reference field="4294967294" count="2">
            <x v="0"/>
            <x v="1"/>
          </reference>
          <reference field="12" count="1" selected="0">
            <x v="0"/>
          </reference>
        </references>
      </pivotArea>
    </format>
    <format dxfId="17121">
      <pivotArea dataOnly="0" labelOnly="1" outline="0" fieldPosition="0">
        <references count="2">
          <reference field="4294967294" count="2">
            <x v="0"/>
            <x v="1"/>
          </reference>
          <reference field="12" count="1" selected="0">
            <x v="1"/>
          </reference>
        </references>
      </pivotArea>
    </format>
    <format dxfId="17120">
      <pivotArea type="origin" dataOnly="0" labelOnly="1" outline="0" offset="A2" fieldPosition="0"/>
    </format>
    <format dxfId="17119">
      <pivotArea dataOnly="0" labelOnly="1" fieldPosition="0">
        <references count="1">
          <reference field="12" count="0"/>
        </references>
      </pivotArea>
    </format>
    <format dxfId="17118">
      <pivotArea field="12" dataOnly="0" labelOnly="1" grandCol="1" outline="0" offset="IV1" axis="axisCol" fieldPosition="0">
        <references count="1">
          <reference field="4294967294" count="1" selected="0">
            <x v="0"/>
          </reference>
        </references>
      </pivotArea>
    </format>
    <format dxfId="17117">
      <pivotArea field="12" dataOnly="0" labelOnly="1" grandCol="1" outline="0" offset="IV1" axis="axisCol" fieldPosition="0">
        <references count="1">
          <reference field="4294967294" count="1" selected="0">
            <x v="1"/>
          </reference>
        </references>
      </pivotArea>
    </format>
    <format dxfId="17116">
      <pivotArea field="12" dataOnly="0" labelOnly="1" grandCol="1" outline="0" offset="IV1" axis="axisCol" fieldPosition="0">
        <references count="1">
          <reference field="4294967294" count="1" selected="0">
            <x v="0"/>
          </reference>
        </references>
      </pivotArea>
    </format>
    <format dxfId="17115">
      <pivotArea field="12" dataOnly="0" labelOnly="1" grandCol="1" outline="0" offset="IV1" axis="axisCol" fieldPosition="0">
        <references count="1">
          <reference field="4294967294" count="1" selected="0">
            <x v="1"/>
          </reference>
        </references>
      </pivotArea>
    </format>
    <format dxfId="17114">
      <pivotArea grandRow="1" outline="0" collapsedLevelsAreSubtotals="1" fieldPosition="0"/>
    </format>
    <format dxfId="17113">
      <pivotArea dataOnly="0" labelOnly="1" grandRow="1" outline="0" fieldPosition="0"/>
    </format>
    <format dxfId="17112">
      <pivotArea field="12" grandCol="1" outline="0" collapsedLevelsAreSubtotals="1" axis="axisCol" fieldPosition="0">
        <references count="1">
          <reference field="4294967294" count="1" selected="0">
            <x v="1"/>
          </reference>
        </references>
      </pivotArea>
    </format>
    <format dxfId="17111">
      <pivotArea field="12" dataOnly="0" labelOnly="1" grandCol="1" outline="0" axis="axisCol" fieldPosition="0">
        <references count="1">
          <reference field="4294967294" count="1" selected="0">
            <x v="0"/>
          </reference>
        </references>
      </pivotArea>
    </format>
    <format dxfId="17110">
      <pivotArea field="12" dataOnly="0" labelOnly="1" grandCol="1" outline="0" axis="axisCol" fieldPosition="0">
        <references count="1">
          <reference field="4294967294" count="1" selected="0">
            <x v="1"/>
          </reference>
        </references>
      </pivotArea>
    </format>
    <format dxfId="17109">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17108">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17107">
      <pivotArea dataOnly="0" labelOnly="1" fieldPosition="0">
        <references count="1">
          <reference field="12" count="1">
            <x v="1"/>
          </reference>
        </references>
      </pivotArea>
    </format>
    <format dxfId="17106">
      <pivotArea field="12" dataOnly="0" labelOnly="1" grandCol="1" outline="0" axis="axisCol" fieldPosition="0">
        <references count="1">
          <reference field="4294967294" count="1" selected="0">
            <x v="0"/>
          </reference>
        </references>
      </pivotArea>
    </format>
    <format dxfId="17105">
      <pivotArea field="12" dataOnly="0" labelOnly="1" grandCol="1" outline="0" axis="axisCol" fieldPosition="0">
        <references count="1">
          <reference field="4294967294" count="1" selected="0">
            <x v="1"/>
          </reference>
        </references>
      </pivotArea>
    </format>
    <format dxfId="17104">
      <pivotArea field="12" dataOnly="0" labelOnly="1" grandCol="1" outline="0" axis="axisCol" fieldPosition="0">
        <references count="1">
          <reference field="4294967294" count="1" selected="0">
            <x v="0"/>
          </reference>
        </references>
      </pivotArea>
    </format>
    <format dxfId="17103">
      <pivotArea field="12" dataOnly="0" labelOnly="1" grandCol="1" outline="0" axis="axisCol" fieldPosition="0">
        <references count="1">
          <reference field="4294967294" count="1" selected="0">
            <x v="1"/>
          </reference>
        </references>
      </pivotArea>
    </format>
    <format dxfId="17102">
      <pivotArea dataOnly="0" labelOnly="1" outline="0" fieldPosition="0">
        <references count="2">
          <reference field="4294967294" count="2">
            <x v="0"/>
            <x v="1"/>
          </reference>
          <reference field="12" count="1" selected="0">
            <x v="1"/>
          </reference>
        </references>
      </pivotArea>
    </format>
    <format dxfId="17101">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17100">
      <pivotArea type="origin" dataOnly="0" labelOnly="1" outline="0" offset="A2" fieldPosition="0"/>
    </format>
    <format dxfId="17099">
      <pivotArea field="13" type="button" dataOnly="0" labelOnly="1" outline="0" axis="axisRow" fieldPosition="0"/>
    </format>
    <format dxfId="17098">
      <pivotArea dataOnly="0" labelOnly="1" fieldPosition="0">
        <references count="1">
          <reference field="13" count="12">
            <x v="3"/>
            <x v="5"/>
            <x v="6"/>
            <x v="7"/>
            <x v="8"/>
            <x v="10"/>
            <x v="11"/>
            <x v="12"/>
            <x v="14"/>
            <x v="16"/>
            <x v="17"/>
            <x v="18"/>
          </reference>
        </references>
      </pivotArea>
    </format>
    <format dxfId="17097">
      <pivotArea dataOnly="0" labelOnly="1" fieldPosition="0">
        <references count="1">
          <reference field="12" count="1">
            <x v="0"/>
          </reference>
        </references>
      </pivotArea>
    </format>
    <format dxfId="17096">
      <pivotArea dataOnly="0" labelOnly="1" outline="0" fieldPosition="0">
        <references count="2">
          <reference field="4294967294" count="2">
            <x v="0"/>
            <x v="1"/>
          </reference>
          <reference field="12" count="1" selected="0">
            <x v="0"/>
          </reference>
        </references>
      </pivotArea>
    </format>
    <format dxfId="17095">
      <pivotArea type="all" dataOnly="0" outline="0" fieldPosition="0"/>
    </format>
    <format dxfId="17094">
      <pivotArea outline="0" collapsedLevelsAreSubtotals="1" fieldPosition="0"/>
    </format>
    <format dxfId="17093">
      <pivotArea type="origin" dataOnly="0" labelOnly="1" outline="0" fieldPosition="0"/>
    </format>
    <format dxfId="17092">
      <pivotArea field="12" type="button" dataOnly="0" labelOnly="1" outline="0" axis="axisCol" fieldPosition="0"/>
    </format>
    <format dxfId="17091">
      <pivotArea field="-2" type="button" dataOnly="0" labelOnly="1" outline="0" axis="axisCol" fieldPosition="1"/>
    </format>
    <format dxfId="17090">
      <pivotArea type="topRight" dataOnly="0" labelOnly="1" outline="0" fieldPosition="0"/>
    </format>
    <format dxfId="17089">
      <pivotArea field="13" type="button" dataOnly="0" labelOnly="1" outline="0" axis="axisRow" fieldPosition="0"/>
    </format>
    <format dxfId="17088">
      <pivotArea dataOnly="0" labelOnly="1" fieldPosition="0">
        <references count="1">
          <reference field="13" count="14">
            <x v="1"/>
            <x v="2"/>
            <x v="3"/>
            <x v="6"/>
            <x v="7"/>
            <x v="8"/>
            <x v="9"/>
            <x v="10"/>
            <x v="11"/>
            <x v="14"/>
            <x v="15"/>
            <x v="16"/>
            <x v="17"/>
            <x v="18"/>
          </reference>
        </references>
      </pivotArea>
    </format>
    <format dxfId="17087">
      <pivotArea dataOnly="0" labelOnly="1" grandRow="1" outline="0" fieldPosition="0"/>
    </format>
    <format dxfId="17086">
      <pivotArea dataOnly="0" labelOnly="1" fieldPosition="0">
        <references count="1">
          <reference field="12" count="0"/>
        </references>
      </pivotArea>
    </format>
    <format dxfId="17085">
      <pivotArea field="12" dataOnly="0" labelOnly="1" grandCol="1" outline="0" axis="axisCol" fieldPosition="0">
        <references count="1">
          <reference field="4294967294" count="1" selected="0">
            <x v="0"/>
          </reference>
        </references>
      </pivotArea>
    </format>
    <format dxfId="17084">
      <pivotArea field="12" dataOnly="0" labelOnly="1" grandCol="1" outline="0" axis="axisCol" fieldPosition="0">
        <references count="1">
          <reference field="4294967294" count="1" selected="0">
            <x v="1"/>
          </reference>
        </references>
      </pivotArea>
    </format>
    <format dxfId="17083">
      <pivotArea field="12" dataOnly="0" labelOnly="1" grandCol="1" outline="0" axis="axisCol" fieldPosition="0">
        <references count="1">
          <reference field="4294967294" count="1" selected="0">
            <x v="0"/>
          </reference>
        </references>
      </pivotArea>
    </format>
    <format dxfId="17082">
      <pivotArea field="12" dataOnly="0" labelOnly="1" grandCol="1" outline="0" axis="axisCol" fieldPosition="0">
        <references count="1">
          <reference field="4294967294" count="1" selected="0">
            <x v="1"/>
          </reference>
        </references>
      </pivotArea>
    </format>
    <format dxfId="17081">
      <pivotArea dataOnly="0" labelOnly="1" outline="0" fieldPosition="0">
        <references count="2">
          <reference field="4294967294" count="2">
            <x v="0"/>
            <x v="1"/>
          </reference>
          <reference field="12" count="1" selected="0">
            <x v="0"/>
          </reference>
        </references>
      </pivotArea>
    </format>
    <format dxfId="17080">
      <pivotArea dataOnly="0" labelOnly="1" outline="0" fieldPosition="0">
        <references count="2">
          <reference field="4294967294" count="2">
            <x v="0"/>
            <x v="1"/>
          </reference>
          <reference field="12" count="1" selected="0">
            <x v="1"/>
          </reference>
        </references>
      </pivotArea>
    </format>
    <format dxfId="17079">
      <pivotArea type="all" dataOnly="0" outline="0" fieldPosition="0"/>
    </format>
    <format dxfId="17078">
      <pivotArea outline="0" collapsedLevelsAreSubtotals="1" fieldPosition="0"/>
    </format>
    <format dxfId="17077">
      <pivotArea type="origin" dataOnly="0" labelOnly="1" outline="0" fieldPosition="0"/>
    </format>
    <format dxfId="17076">
      <pivotArea field="12" type="button" dataOnly="0" labelOnly="1" outline="0" axis="axisCol" fieldPosition="0"/>
    </format>
    <format dxfId="17075">
      <pivotArea field="-2" type="button" dataOnly="0" labelOnly="1" outline="0" axis="axisCol" fieldPosition="1"/>
    </format>
    <format dxfId="17074">
      <pivotArea type="topRight" dataOnly="0" labelOnly="1" outline="0" fieldPosition="0"/>
    </format>
    <format dxfId="17073">
      <pivotArea field="13" type="button" dataOnly="0" labelOnly="1" outline="0" axis="axisRow" fieldPosition="0"/>
    </format>
    <format dxfId="17072">
      <pivotArea dataOnly="0" labelOnly="1" fieldPosition="0">
        <references count="1">
          <reference field="13" count="14">
            <x v="1"/>
            <x v="2"/>
            <x v="3"/>
            <x v="6"/>
            <x v="7"/>
            <x v="8"/>
            <x v="9"/>
            <x v="10"/>
            <x v="11"/>
            <x v="14"/>
            <x v="15"/>
            <x v="16"/>
            <x v="17"/>
            <x v="18"/>
          </reference>
        </references>
      </pivotArea>
    </format>
    <format dxfId="17071">
      <pivotArea dataOnly="0" labelOnly="1" grandRow="1" outline="0" fieldPosition="0"/>
    </format>
    <format dxfId="17070">
      <pivotArea dataOnly="0" labelOnly="1" fieldPosition="0">
        <references count="1">
          <reference field="12" count="0"/>
        </references>
      </pivotArea>
    </format>
    <format dxfId="17069">
      <pivotArea field="12" dataOnly="0" labelOnly="1" grandCol="1" outline="0" axis="axisCol" fieldPosition="0">
        <references count="1">
          <reference field="4294967294" count="1" selected="0">
            <x v="0"/>
          </reference>
        </references>
      </pivotArea>
    </format>
    <format dxfId="17068">
      <pivotArea field="12" dataOnly="0" labelOnly="1" grandCol="1" outline="0" axis="axisCol" fieldPosition="0">
        <references count="1">
          <reference field="4294967294" count="1" selected="0">
            <x v="1"/>
          </reference>
        </references>
      </pivotArea>
    </format>
    <format dxfId="17067">
      <pivotArea field="12" dataOnly="0" labelOnly="1" grandCol="1" outline="0" axis="axisCol" fieldPosition="0">
        <references count="1">
          <reference field="4294967294" count="1" selected="0">
            <x v="0"/>
          </reference>
        </references>
      </pivotArea>
    </format>
    <format dxfId="17066">
      <pivotArea field="12" dataOnly="0" labelOnly="1" grandCol="1" outline="0" axis="axisCol" fieldPosition="0">
        <references count="1">
          <reference field="4294967294" count="1" selected="0">
            <x v="1"/>
          </reference>
        </references>
      </pivotArea>
    </format>
    <format dxfId="17065">
      <pivotArea dataOnly="0" labelOnly="1" outline="0" fieldPosition="0">
        <references count="2">
          <reference field="4294967294" count="2">
            <x v="0"/>
            <x v="1"/>
          </reference>
          <reference field="12" count="1" selected="0">
            <x v="0"/>
          </reference>
        </references>
      </pivotArea>
    </format>
    <format dxfId="17064">
      <pivotArea dataOnly="0" labelOnly="1" outline="0" fieldPosition="0">
        <references count="2">
          <reference field="4294967294" count="2">
            <x v="0"/>
            <x v="1"/>
          </reference>
          <reference field="12" count="1" selected="0">
            <x v="1"/>
          </reference>
        </references>
      </pivotArea>
    </format>
    <format dxfId="17063">
      <pivotArea type="all" dataOnly="0" outline="0" fieldPosition="0"/>
    </format>
    <format dxfId="17062">
      <pivotArea outline="0" collapsedLevelsAreSubtotals="1" fieldPosition="0"/>
    </format>
    <format dxfId="17061">
      <pivotArea type="origin" dataOnly="0" labelOnly="1" outline="0" fieldPosition="0"/>
    </format>
    <format dxfId="17060">
      <pivotArea field="12" type="button" dataOnly="0" labelOnly="1" outline="0" axis="axisCol" fieldPosition="0"/>
    </format>
    <format dxfId="17059">
      <pivotArea field="-2" type="button" dataOnly="0" labelOnly="1" outline="0" axis="axisCol" fieldPosition="1"/>
    </format>
    <format dxfId="17058">
      <pivotArea type="topRight" dataOnly="0" labelOnly="1" outline="0" fieldPosition="0"/>
    </format>
    <format dxfId="17057">
      <pivotArea field="13" type="button" dataOnly="0" labelOnly="1" outline="0" axis="axisRow" fieldPosition="0"/>
    </format>
    <format dxfId="17056">
      <pivotArea dataOnly="0" labelOnly="1" fieldPosition="0">
        <references count="1">
          <reference field="13" count="14">
            <x v="1"/>
            <x v="2"/>
            <x v="3"/>
            <x v="6"/>
            <x v="7"/>
            <x v="8"/>
            <x v="9"/>
            <x v="10"/>
            <x v="11"/>
            <x v="14"/>
            <x v="15"/>
            <x v="16"/>
            <x v="17"/>
            <x v="18"/>
          </reference>
        </references>
      </pivotArea>
    </format>
    <format dxfId="17055">
      <pivotArea dataOnly="0" labelOnly="1" grandRow="1" outline="0" fieldPosition="0"/>
    </format>
    <format dxfId="17054">
      <pivotArea dataOnly="0" labelOnly="1" fieldPosition="0">
        <references count="1">
          <reference field="12" count="0"/>
        </references>
      </pivotArea>
    </format>
    <format dxfId="17053">
      <pivotArea field="12" dataOnly="0" labelOnly="1" grandCol="1" outline="0" axis="axisCol" fieldPosition="0">
        <references count="1">
          <reference field="4294967294" count="1" selected="0">
            <x v="0"/>
          </reference>
        </references>
      </pivotArea>
    </format>
    <format dxfId="17052">
      <pivotArea field="12" dataOnly="0" labelOnly="1" grandCol="1" outline="0" axis="axisCol" fieldPosition="0">
        <references count="1">
          <reference field="4294967294" count="1" selected="0">
            <x v="1"/>
          </reference>
        </references>
      </pivotArea>
    </format>
    <format dxfId="17051">
      <pivotArea field="12" dataOnly="0" labelOnly="1" grandCol="1" outline="0" axis="axisCol" fieldPosition="0">
        <references count="1">
          <reference field="4294967294" count="1" selected="0">
            <x v="0"/>
          </reference>
        </references>
      </pivotArea>
    </format>
    <format dxfId="17050">
      <pivotArea field="12" dataOnly="0" labelOnly="1" grandCol="1" outline="0" axis="axisCol" fieldPosition="0">
        <references count="1">
          <reference field="4294967294" count="1" selected="0">
            <x v="1"/>
          </reference>
        </references>
      </pivotArea>
    </format>
    <format dxfId="17049">
      <pivotArea dataOnly="0" labelOnly="1" outline="0" fieldPosition="0">
        <references count="2">
          <reference field="4294967294" count="2">
            <x v="0"/>
            <x v="1"/>
          </reference>
          <reference field="12" count="1" selected="0">
            <x v="0"/>
          </reference>
        </references>
      </pivotArea>
    </format>
    <format dxfId="17048">
      <pivotArea dataOnly="0" labelOnly="1" outline="0" fieldPosition="0">
        <references count="2">
          <reference field="4294967294" count="2">
            <x v="0"/>
            <x v="1"/>
          </reference>
          <reference field="12" count="1" selected="0">
            <x v="1"/>
          </reference>
        </references>
      </pivotArea>
    </format>
    <format dxfId="17047">
      <pivotArea outline="0" collapsedLevelsAreSubtotals="1" fieldPosition="0"/>
    </format>
    <format dxfId="17046">
      <pivotArea type="origin" dataOnly="0" labelOnly="1" outline="0" offset="A2" fieldPosition="0"/>
    </format>
    <format dxfId="17045">
      <pivotArea field="13" type="button" dataOnly="0" labelOnly="1" outline="0" axis="axisRow" fieldPosition="0"/>
    </format>
    <format dxfId="17044">
      <pivotArea dataOnly="0" labelOnly="1" fieldPosition="0">
        <references count="1">
          <reference field="13" count="14">
            <x v="1"/>
            <x v="2"/>
            <x v="3"/>
            <x v="6"/>
            <x v="7"/>
            <x v="8"/>
            <x v="9"/>
            <x v="10"/>
            <x v="11"/>
            <x v="14"/>
            <x v="15"/>
            <x v="16"/>
            <x v="17"/>
            <x v="18"/>
          </reference>
        </references>
      </pivotArea>
    </format>
    <format dxfId="17043">
      <pivotArea dataOnly="0" labelOnly="1" grandRow="1" outline="0" fieldPosition="0"/>
    </format>
    <format dxfId="17042">
      <pivotArea dataOnly="0" labelOnly="1" fieldPosition="0">
        <references count="1">
          <reference field="12" count="0"/>
        </references>
      </pivotArea>
    </format>
    <format dxfId="17041">
      <pivotArea field="12" dataOnly="0" labelOnly="1" grandCol="1" outline="0" axis="axisCol" fieldPosition="0">
        <references count="1">
          <reference field="4294967294" count="1" selected="0">
            <x v="0"/>
          </reference>
        </references>
      </pivotArea>
    </format>
    <format dxfId="17040">
      <pivotArea field="12" dataOnly="0" labelOnly="1" grandCol="1" outline="0" axis="axisCol" fieldPosition="0">
        <references count="1">
          <reference field="4294967294" count="1" selected="0">
            <x v="1"/>
          </reference>
        </references>
      </pivotArea>
    </format>
    <format dxfId="17039">
      <pivotArea field="12" dataOnly="0" labelOnly="1" grandCol="1" outline="0" axis="axisCol" fieldPosition="0">
        <references count="1">
          <reference field="4294967294" count="1" selected="0">
            <x v="0"/>
          </reference>
        </references>
      </pivotArea>
    </format>
    <format dxfId="17038">
      <pivotArea field="12" dataOnly="0" labelOnly="1" grandCol="1" outline="0" axis="axisCol" fieldPosition="0">
        <references count="1">
          <reference field="4294967294" count="1" selected="0">
            <x v="1"/>
          </reference>
        </references>
      </pivotArea>
    </format>
    <format dxfId="17037">
      <pivotArea dataOnly="0" labelOnly="1" outline="0" fieldPosition="0">
        <references count="2">
          <reference field="4294967294" count="2">
            <x v="0"/>
            <x v="1"/>
          </reference>
          <reference field="12" count="1" selected="0">
            <x v="0"/>
          </reference>
        </references>
      </pivotArea>
    </format>
    <format dxfId="17036">
      <pivotArea dataOnly="0" labelOnly="1" outline="0" fieldPosition="0">
        <references count="2">
          <reference field="4294967294" count="2">
            <x v="0"/>
            <x v="1"/>
          </reference>
          <reference field="12" count="1" selected="0">
            <x v="1"/>
          </reference>
        </references>
      </pivotArea>
    </format>
    <format dxfId="17035">
      <pivotArea collapsedLevelsAreSubtotals="1" fieldPosition="0">
        <references count="3">
          <reference field="4294967294" count="2" selected="0">
            <x v="0"/>
            <x v="1"/>
          </reference>
          <reference field="12" count="1" selected="0">
            <x v="1"/>
          </reference>
          <reference field="13" count="3">
            <x v="1"/>
            <x v="2"/>
            <x v="3"/>
          </reference>
        </references>
      </pivotArea>
    </format>
    <format dxfId="17034">
      <pivotArea field="13" grandCol="1" collapsedLevelsAreSubtotals="1" axis="axisRow" fieldPosition="0">
        <references count="2">
          <reference field="4294967294" count="2" selected="0">
            <x v="0"/>
            <x v="1"/>
          </reference>
          <reference field="13" count="3">
            <x v="1"/>
            <x v="2"/>
            <x v="3"/>
          </reference>
        </references>
      </pivotArea>
    </format>
    <format dxfId="17033">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17032">
      <pivotArea dataOnly="0" labelOnly="1" fieldPosition="0">
        <references count="1">
          <reference field="13" count="4">
            <x v="1"/>
            <x v="2"/>
            <x v="3"/>
            <x v="6"/>
          </reference>
        </references>
      </pivotArea>
    </format>
    <format dxfId="17031">
      <pivotArea outline="0" collapsedLevelsAreSubtotals="1" fieldPosition="0"/>
    </format>
    <format dxfId="17030">
      <pivotArea type="origin" dataOnly="0" labelOnly="1" outline="0" offset="A2" fieldPosition="0"/>
    </format>
    <format dxfId="17029">
      <pivotArea field="13" type="button" dataOnly="0" labelOnly="1" outline="0" axis="axisRow" fieldPosition="0"/>
    </format>
    <format dxfId="17028">
      <pivotArea dataOnly="0" labelOnly="1" fieldPosition="0">
        <references count="1">
          <reference field="13" count="14">
            <x v="1"/>
            <x v="2"/>
            <x v="3"/>
            <x v="6"/>
            <x v="7"/>
            <x v="8"/>
            <x v="9"/>
            <x v="10"/>
            <x v="11"/>
            <x v="14"/>
            <x v="15"/>
            <x v="16"/>
            <x v="17"/>
            <x v="18"/>
          </reference>
        </references>
      </pivotArea>
    </format>
    <format dxfId="17027">
      <pivotArea dataOnly="0" labelOnly="1" grandRow="1" outline="0" fieldPosition="0"/>
    </format>
    <format dxfId="17026">
      <pivotArea dataOnly="0" labelOnly="1" fieldPosition="0">
        <references count="1">
          <reference field="12" count="0"/>
        </references>
      </pivotArea>
    </format>
    <format dxfId="17025">
      <pivotArea field="12" dataOnly="0" labelOnly="1" grandCol="1" outline="0" axis="axisCol" fieldPosition="0">
        <references count="1">
          <reference field="4294967294" count="1" selected="0">
            <x v="0"/>
          </reference>
        </references>
      </pivotArea>
    </format>
    <format dxfId="17024">
      <pivotArea field="12" dataOnly="0" labelOnly="1" grandCol="1" outline="0" axis="axisCol" fieldPosition="0">
        <references count="1">
          <reference field="4294967294" count="1" selected="0">
            <x v="1"/>
          </reference>
        </references>
      </pivotArea>
    </format>
    <format dxfId="17023">
      <pivotArea field="12" dataOnly="0" labelOnly="1" grandCol="1" outline="0" axis="axisCol" fieldPosition="0">
        <references count="1">
          <reference field="4294967294" count="1" selected="0">
            <x v="0"/>
          </reference>
        </references>
      </pivotArea>
    </format>
    <format dxfId="17022">
      <pivotArea field="12" dataOnly="0" labelOnly="1" grandCol="1" outline="0" axis="axisCol" fieldPosition="0">
        <references count="1">
          <reference field="4294967294" count="1" selected="0">
            <x v="1"/>
          </reference>
        </references>
      </pivotArea>
    </format>
    <format dxfId="17021">
      <pivotArea dataOnly="0" labelOnly="1" outline="0" fieldPosition="0">
        <references count="2">
          <reference field="4294967294" count="2">
            <x v="0"/>
            <x v="1"/>
          </reference>
          <reference field="12" count="1" selected="0">
            <x v="0"/>
          </reference>
        </references>
      </pivotArea>
    </format>
    <format dxfId="17020">
      <pivotArea dataOnly="0" labelOnly="1" outline="0" fieldPosition="0">
        <references count="2">
          <reference field="4294967294" count="2">
            <x v="0"/>
            <x v="1"/>
          </reference>
          <reference field="12" count="1" selected="0">
            <x v="1"/>
          </reference>
        </references>
      </pivotArea>
    </format>
    <format dxfId="17019">
      <pivotArea grandRow="1" outline="0" collapsedLevelsAreSubtotals="1" fieldPosition="0"/>
    </format>
    <format dxfId="17018">
      <pivotArea dataOnly="0" labelOnly="1" grandRow="1" outline="0" fieldPosition="0"/>
    </format>
    <format dxfId="17017">
      <pivotArea type="origin" dataOnly="0" labelOnly="1" outline="0" offset="A2" fieldPosition="0"/>
    </format>
    <format dxfId="17016">
      <pivotArea dataOnly="0" labelOnly="1" fieldPosition="0">
        <references count="1">
          <reference field="12" count="0"/>
        </references>
      </pivotArea>
    </format>
    <format dxfId="17015">
      <pivotArea field="12" dataOnly="0" labelOnly="1" grandCol="1" outline="0" offset="IV1" axis="axisCol" fieldPosition="0">
        <references count="1">
          <reference field="4294967294" count="1" selected="0">
            <x v="0"/>
          </reference>
        </references>
      </pivotArea>
    </format>
    <format dxfId="17014">
      <pivotArea field="12" dataOnly="0" labelOnly="1" grandCol="1" outline="0" offset="IV1" axis="axisCol" fieldPosition="0">
        <references count="1">
          <reference field="4294967294" count="1" selected="0">
            <x v="1"/>
          </reference>
        </references>
      </pivotArea>
    </format>
    <format dxfId="17013">
      <pivotArea field="12" dataOnly="0" labelOnly="1" grandCol="1" outline="0" offset="IV1" axis="axisCol" fieldPosition="0">
        <references count="1">
          <reference field="4294967294" count="1" selected="0">
            <x v="0"/>
          </reference>
        </references>
      </pivotArea>
    </format>
    <format dxfId="17012">
      <pivotArea field="12" dataOnly="0" labelOnly="1" grandCol="1" outline="0" offset="IV1" axis="axisCol" fieldPosition="0">
        <references count="1">
          <reference field="4294967294" count="1" selected="0">
            <x v="1"/>
          </reference>
        </references>
      </pivotArea>
    </format>
    <format dxfId="17011">
      <pivotArea field="12" dataOnly="0" grandCol="1" outline="0" axis="axisCol" fieldPosition="0">
        <references count="1">
          <reference field="4294967294" count="1" selected="0">
            <x v="1"/>
          </reference>
        </references>
      </pivotArea>
    </format>
    <format dxfId="17010">
      <pivotArea collapsedLevelsAreSubtotals="1" fieldPosition="0">
        <references count="1">
          <reference field="13" count="14">
            <x v="1"/>
            <x v="2"/>
            <x v="3"/>
            <x v="6"/>
            <x v="7"/>
            <x v="8"/>
            <x v="9"/>
            <x v="10"/>
            <x v="11"/>
            <x v="14"/>
            <x v="15"/>
            <x v="16"/>
            <x v="17"/>
            <x v="18"/>
          </reference>
        </references>
      </pivotArea>
    </format>
    <format dxfId="17009">
      <pivotArea type="origin" dataOnly="0" labelOnly="1" outline="0" offset="A2" fieldPosition="0"/>
    </format>
    <format dxfId="17008">
      <pivotArea field="13" type="button" dataOnly="0" labelOnly="1" outline="0" axis="axisRow" fieldPosition="0"/>
    </format>
    <format dxfId="17007">
      <pivotArea dataOnly="0" labelOnly="1" fieldPosition="0">
        <references count="1">
          <reference field="13" count="14">
            <x v="1"/>
            <x v="2"/>
            <x v="3"/>
            <x v="6"/>
            <x v="7"/>
            <x v="8"/>
            <x v="9"/>
            <x v="10"/>
            <x v="11"/>
            <x v="14"/>
            <x v="15"/>
            <x v="16"/>
            <x v="17"/>
            <x v="18"/>
          </reference>
        </references>
      </pivotArea>
    </format>
    <format dxfId="17006">
      <pivotArea dataOnly="0" labelOnly="1" fieldPosition="0">
        <references count="1">
          <reference field="12" count="0"/>
        </references>
      </pivotArea>
    </format>
    <format dxfId="17005">
      <pivotArea field="12" dataOnly="0" labelOnly="1" grandCol="1" outline="0" axis="axisCol" fieldPosition="0">
        <references count="1">
          <reference field="4294967294" count="1" selected="0">
            <x v="0"/>
          </reference>
        </references>
      </pivotArea>
    </format>
    <format dxfId="17004">
      <pivotArea field="12" dataOnly="0" labelOnly="1" grandCol="1" outline="0" axis="axisCol" fieldPosition="0">
        <references count="1">
          <reference field="4294967294" count="1" selected="0">
            <x v="1"/>
          </reference>
        </references>
      </pivotArea>
    </format>
    <format dxfId="17003">
      <pivotArea field="12" dataOnly="0" labelOnly="1" grandCol="1" outline="0" axis="axisCol" fieldPosition="0">
        <references count="1">
          <reference field="4294967294" count="1" selected="0">
            <x v="0"/>
          </reference>
        </references>
      </pivotArea>
    </format>
    <format dxfId="17002">
      <pivotArea field="12" dataOnly="0" labelOnly="1" grandCol="1" outline="0" axis="axisCol" fieldPosition="0">
        <references count="1">
          <reference field="4294967294" count="1" selected="0">
            <x v="1"/>
          </reference>
        </references>
      </pivotArea>
    </format>
    <format dxfId="17001">
      <pivotArea dataOnly="0" labelOnly="1" outline="0" fieldPosition="0">
        <references count="2">
          <reference field="4294967294" count="2">
            <x v="0"/>
            <x v="1"/>
          </reference>
          <reference field="12" count="1" selected="0">
            <x v="0"/>
          </reference>
        </references>
      </pivotArea>
    </format>
    <format dxfId="17000">
      <pivotArea dataOnly="0" labelOnly="1" outline="0" fieldPosition="0">
        <references count="2">
          <reference field="4294967294" count="2">
            <x v="0"/>
            <x v="1"/>
          </reference>
          <reference field="12" count="1" selected="0">
            <x v="1"/>
          </reference>
        </references>
      </pivotArea>
    </format>
    <format dxfId="16999">
      <pivotArea collapsedLevelsAreSubtotals="1" fieldPosition="0">
        <references count="1">
          <reference field="13" count="14">
            <x v="1"/>
            <x v="2"/>
            <x v="3"/>
            <x v="6"/>
            <x v="7"/>
            <x v="8"/>
            <x v="9"/>
            <x v="10"/>
            <x v="11"/>
            <x v="14"/>
            <x v="15"/>
            <x v="16"/>
            <x v="17"/>
            <x v="18"/>
          </reference>
        </references>
      </pivotArea>
    </format>
    <format dxfId="16998">
      <pivotArea type="origin" dataOnly="0" labelOnly="1" outline="0" offset="A2" fieldPosition="0"/>
    </format>
    <format dxfId="16997">
      <pivotArea field="13" type="button" dataOnly="0" labelOnly="1" outline="0" axis="axisRow" fieldPosition="0"/>
    </format>
    <format dxfId="16996">
      <pivotArea dataOnly="0" labelOnly="1" fieldPosition="0">
        <references count="1">
          <reference field="13" count="14">
            <x v="1"/>
            <x v="2"/>
            <x v="3"/>
            <x v="6"/>
            <x v="7"/>
            <x v="8"/>
            <x v="9"/>
            <x v="10"/>
            <x v="11"/>
            <x v="14"/>
            <x v="15"/>
            <x v="16"/>
            <x v="17"/>
            <x v="18"/>
          </reference>
        </references>
      </pivotArea>
    </format>
    <format dxfId="16995">
      <pivotArea dataOnly="0" labelOnly="1" fieldPosition="0">
        <references count="1">
          <reference field="12" count="0"/>
        </references>
      </pivotArea>
    </format>
    <format dxfId="16994">
      <pivotArea field="12" dataOnly="0" labelOnly="1" grandCol="1" outline="0" axis="axisCol" fieldPosition="0">
        <references count="1">
          <reference field="4294967294" count="1" selected="0">
            <x v="0"/>
          </reference>
        </references>
      </pivotArea>
    </format>
    <format dxfId="16993">
      <pivotArea field="12" dataOnly="0" labelOnly="1" grandCol="1" outline="0" axis="axisCol" fieldPosition="0">
        <references count="1">
          <reference field="4294967294" count="1" selected="0">
            <x v="1"/>
          </reference>
        </references>
      </pivotArea>
    </format>
    <format dxfId="16992">
      <pivotArea field="12" dataOnly="0" labelOnly="1" grandCol="1" outline="0" axis="axisCol" fieldPosition="0">
        <references count="1">
          <reference field="4294967294" count="1" selected="0">
            <x v="0"/>
          </reference>
        </references>
      </pivotArea>
    </format>
    <format dxfId="16991">
      <pivotArea field="12" dataOnly="0" labelOnly="1" grandCol="1" outline="0" axis="axisCol" fieldPosition="0">
        <references count="1">
          <reference field="4294967294" count="1" selected="0">
            <x v="1"/>
          </reference>
        </references>
      </pivotArea>
    </format>
    <format dxfId="16990">
      <pivotArea dataOnly="0" labelOnly="1" outline="0" fieldPosition="0">
        <references count="2">
          <reference field="4294967294" count="2">
            <x v="0"/>
            <x v="1"/>
          </reference>
          <reference field="12" count="1" selected="0">
            <x v="0"/>
          </reference>
        </references>
      </pivotArea>
    </format>
    <format dxfId="16989">
      <pivotArea dataOnly="0" labelOnly="1" outline="0" fieldPosition="0">
        <references count="2">
          <reference field="4294967294" count="2">
            <x v="0"/>
            <x v="1"/>
          </reference>
          <reference field="12" count="1" selected="0">
            <x v="1"/>
          </reference>
        </references>
      </pivotArea>
    </format>
    <format dxfId="16988">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16987">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16986">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16985">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17980">
      <pivotArea type="all" dataOnly="0" outline="0" fieldPosition="0"/>
    </format>
    <format dxfId="17979">
      <pivotArea outline="0" collapsedLevelsAreSubtotals="1" fieldPosition="0"/>
    </format>
    <format dxfId="17978">
      <pivotArea dataOnly="0" labelOnly="1" grandRow="1" outline="0" fieldPosition="0"/>
    </format>
    <format dxfId="17977">
      <pivotArea type="all" dataOnly="0" outline="0" fieldPosition="0"/>
    </format>
    <format dxfId="17976">
      <pivotArea outline="0" collapsedLevelsAreSubtotals="1" fieldPosition="0"/>
    </format>
    <format dxfId="17975">
      <pivotArea dataOnly="0" labelOnly="1" grandRow="1" outline="0" fieldPosition="0"/>
    </format>
    <format dxfId="17974">
      <pivotArea type="all" dataOnly="0" outline="0" fieldPosition="0"/>
    </format>
    <format dxfId="17973">
      <pivotArea type="all" dataOnly="0" outline="0" fieldPosition="0"/>
    </format>
    <format dxfId="17972">
      <pivotArea outline="0" collapsedLevelsAreSubtotals="1" fieldPosition="0"/>
    </format>
    <format dxfId="17971">
      <pivotArea grandRow="1" outline="0" collapsedLevelsAreSubtotals="1" fieldPosition="0"/>
    </format>
    <format dxfId="17970">
      <pivotArea dataOnly="0" labelOnly="1" grandRow="1" outline="0" fieldPosition="0"/>
    </format>
    <format dxfId="17969">
      <pivotArea type="all" dataOnly="0" outline="0" fieldPosition="0"/>
    </format>
    <format dxfId="17968">
      <pivotArea outline="0" collapsedLevelsAreSubtotals="1" fieldPosition="0"/>
    </format>
    <format dxfId="17967">
      <pivotArea dataOnly="0" labelOnly="1" grandRow="1" outline="0" fieldPosition="0"/>
    </format>
    <format dxfId="17966">
      <pivotArea type="all" dataOnly="0" outline="0" fieldPosition="0"/>
    </format>
    <format dxfId="17965">
      <pivotArea outline="0" collapsedLevelsAreSubtotals="1" fieldPosition="0"/>
    </format>
    <format dxfId="17964">
      <pivotArea type="all" dataOnly="0" outline="0" fieldPosition="0"/>
    </format>
    <format dxfId="17963">
      <pivotArea outline="0" collapsedLevelsAreSubtotals="1" fieldPosition="0"/>
    </format>
    <format dxfId="17962">
      <pivotArea grandRow="1" outline="0" collapsedLevelsAreSubtotals="1" fieldPosition="0"/>
    </format>
    <format dxfId="17961">
      <pivotArea dataOnly="0" labelOnly="1" grandRow="1" outline="0" fieldPosition="0"/>
    </format>
    <format dxfId="17960">
      <pivotArea grandRow="1" outline="0" collapsedLevelsAreSubtotals="1" fieldPosition="0"/>
    </format>
    <format dxfId="17959">
      <pivotArea dataOnly="0" labelOnly="1" grandRow="1" outline="0" fieldPosition="0"/>
    </format>
    <format dxfId="17958">
      <pivotArea outline="0" collapsedLevelsAreSubtotals="1" fieldPosition="0"/>
    </format>
    <format dxfId="17957">
      <pivotArea dataOnly="0" labelOnly="1" grandRow="1" outline="0" fieldPosition="0"/>
    </format>
    <format dxfId="17956">
      <pivotArea type="all" dataOnly="0" outline="0" fieldPosition="0"/>
    </format>
    <format dxfId="17955">
      <pivotArea outline="0" collapsedLevelsAreSubtotals="1" fieldPosition="0"/>
    </format>
    <format dxfId="17954">
      <pivotArea dataOnly="0" labelOnly="1" grandRow="1" outline="0" fieldPosition="0"/>
    </format>
    <format dxfId="17953">
      <pivotArea type="all" dataOnly="0" outline="0" fieldPosition="0"/>
    </format>
    <format dxfId="17952">
      <pivotArea outline="0" collapsedLevelsAreSubtotals="1" fieldPosition="0"/>
    </format>
    <format dxfId="17951">
      <pivotArea dataOnly="0" labelOnly="1" grandRow="1" outline="0" fieldPosition="0"/>
    </format>
    <format dxfId="17950">
      <pivotArea grandRow="1" outline="0" collapsedLevelsAreSubtotals="1" fieldPosition="0"/>
    </format>
    <format dxfId="17949">
      <pivotArea dataOnly="0" labelOnly="1" grandRow="1" outline="0" fieldPosition="0"/>
    </format>
    <format dxfId="17948">
      <pivotArea type="all" dataOnly="0" outline="0" fieldPosition="0"/>
    </format>
    <format dxfId="17947">
      <pivotArea outline="0" collapsedLevelsAreSubtotals="1" fieldPosition="0"/>
    </format>
    <format dxfId="17946">
      <pivotArea dataOnly="0" labelOnly="1" grandRow="1" outline="0" fieldPosition="0"/>
    </format>
    <format dxfId="17945">
      <pivotArea type="all" dataOnly="0" outline="0" fieldPosition="0"/>
    </format>
    <format dxfId="17944">
      <pivotArea outline="0" collapsedLevelsAreSubtotals="1" fieldPosition="0"/>
    </format>
    <format dxfId="17943">
      <pivotArea dataOnly="0" labelOnly="1" grandRow="1" outline="0" fieldPosition="0"/>
    </format>
    <format dxfId="17942">
      <pivotArea grandRow="1" outline="0" collapsedLevelsAreSubtotals="1" fieldPosition="0"/>
    </format>
    <format dxfId="17941">
      <pivotArea dataOnly="0" labelOnly="1" grandRow="1" outline="0" fieldPosition="0"/>
    </format>
    <format dxfId="17940">
      <pivotArea grandRow="1" outline="0" collapsedLevelsAreSubtotals="1" fieldPosition="0"/>
    </format>
    <format dxfId="17939">
      <pivotArea dataOnly="0" labelOnly="1" grandRow="1" outline="0" fieldPosition="0"/>
    </format>
    <format dxfId="17938">
      <pivotArea type="all" dataOnly="0" outline="0" fieldPosition="0"/>
    </format>
    <format dxfId="17937">
      <pivotArea outline="0" collapsedLevelsAreSubtotals="1" fieldPosition="0"/>
    </format>
    <format dxfId="17936">
      <pivotArea dataOnly="0" labelOnly="1" grandRow="1" outline="0" fieldPosition="0"/>
    </format>
    <format dxfId="17935">
      <pivotArea type="all" dataOnly="0" outline="0" fieldPosition="0"/>
    </format>
    <format dxfId="17934">
      <pivotArea outline="0" collapsedLevelsAreSubtotals="1" fieldPosition="0"/>
    </format>
    <format dxfId="17933">
      <pivotArea dataOnly="0" labelOnly="1" grandRow="1" outline="0" fieldPosition="0"/>
    </format>
    <format dxfId="17932">
      <pivotArea grandRow="1" outline="0" collapsedLevelsAreSubtotals="1" fieldPosition="0"/>
    </format>
    <format dxfId="17931">
      <pivotArea dataOnly="0" labelOnly="1" grandRow="1" outline="0" fieldPosition="0"/>
    </format>
    <format dxfId="17930">
      <pivotArea type="all" dataOnly="0" outline="0" fieldPosition="0"/>
    </format>
    <format dxfId="17929">
      <pivotArea outline="0" collapsedLevelsAreSubtotals="1" fieldPosition="0"/>
    </format>
    <format dxfId="17928">
      <pivotArea dataOnly="0" labelOnly="1" grandRow="1" outline="0" fieldPosition="0"/>
    </format>
    <format dxfId="17927">
      <pivotArea type="all" dataOnly="0" outline="0" fieldPosition="0"/>
    </format>
    <format dxfId="17926">
      <pivotArea outline="0" collapsedLevelsAreSubtotals="1" fieldPosition="0"/>
    </format>
    <format dxfId="17925">
      <pivotArea dataOnly="0" labelOnly="1" grandRow="1" outline="0" fieldPosition="0"/>
    </format>
    <format dxfId="17924">
      <pivotArea type="all" dataOnly="0" outline="0" fieldPosition="0"/>
    </format>
    <format dxfId="17923">
      <pivotArea outline="0" collapsedLevelsAreSubtotals="1" fieldPosition="0"/>
    </format>
    <format dxfId="17922">
      <pivotArea dataOnly="0" labelOnly="1" grandRow="1" outline="0" fieldPosition="0"/>
    </format>
    <format dxfId="17921">
      <pivotArea grandRow="1" outline="0" collapsedLevelsAreSubtotals="1" fieldPosition="0"/>
    </format>
    <format dxfId="17920">
      <pivotArea dataOnly="0" labelOnly="1" grandRow="1" outline="0" fieldPosition="0"/>
    </format>
    <format dxfId="17919">
      <pivotArea type="all" dataOnly="0" outline="0" fieldPosition="0"/>
    </format>
    <format dxfId="17918">
      <pivotArea outline="0" collapsedLevelsAreSubtotals="1" fieldPosition="0"/>
    </format>
    <format dxfId="17917">
      <pivotArea dataOnly="0" labelOnly="1" grandRow="1" outline="0" fieldPosition="0"/>
    </format>
    <format dxfId="17916">
      <pivotArea grandRow="1" outline="0" collapsedLevelsAreSubtotals="1" fieldPosition="0"/>
    </format>
    <format dxfId="17915">
      <pivotArea dataOnly="0" labelOnly="1" grandRow="1" outline="0" fieldPosition="0"/>
    </format>
    <format dxfId="17914">
      <pivotArea type="all" dataOnly="0" outline="0" fieldPosition="0"/>
    </format>
    <format dxfId="17913">
      <pivotArea outline="0" collapsedLevelsAreSubtotals="1" fieldPosition="0"/>
    </format>
    <format dxfId="17912">
      <pivotArea dataOnly="0" labelOnly="1" grandRow="1" outline="0" fieldPosition="0"/>
    </format>
    <format dxfId="17911">
      <pivotArea grandRow="1" outline="0" collapsedLevelsAreSubtotals="1" fieldPosition="0"/>
    </format>
    <format dxfId="17910">
      <pivotArea dataOnly="0" labelOnly="1" grandRow="1" outline="0" fieldPosition="0"/>
    </format>
    <format dxfId="17909">
      <pivotArea type="all" dataOnly="0" outline="0" fieldPosition="0"/>
    </format>
    <format dxfId="17908">
      <pivotArea outline="0" collapsedLevelsAreSubtotals="1" fieldPosition="0"/>
    </format>
    <format dxfId="17907">
      <pivotArea dataOnly="0" labelOnly="1" grandRow="1" outline="0" fieldPosition="0"/>
    </format>
    <format dxfId="17906">
      <pivotArea type="all" dataOnly="0" outline="0" fieldPosition="0"/>
    </format>
    <format dxfId="17905">
      <pivotArea outline="0" collapsedLevelsAreSubtotals="1" fieldPosition="0"/>
    </format>
    <format dxfId="17904">
      <pivotArea dataOnly="0" labelOnly="1" grandRow="1" outline="0" fieldPosition="0"/>
    </format>
    <format dxfId="17903">
      <pivotArea type="all" dataOnly="0" outline="0" fieldPosition="0"/>
    </format>
    <format dxfId="17902">
      <pivotArea outline="0" collapsedLevelsAreSubtotals="1" fieldPosition="0"/>
    </format>
    <format dxfId="17901">
      <pivotArea dataOnly="0" labelOnly="1" grandRow="1" outline="0" fieldPosition="0"/>
    </format>
    <format dxfId="17900">
      <pivotArea type="all" dataOnly="0" outline="0" fieldPosition="0"/>
    </format>
    <format dxfId="17899">
      <pivotArea outline="0" collapsedLevelsAreSubtotals="1" fieldPosition="0"/>
    </format>
    <format dxfId="17898">
      <pivotArea dataOnly="0" labelOnly="1" grandRow="1" outline="0" fieldPosition="0"/>
    </format>
    <format dxfId="17897">
      <pivotArea type="all" dataOnly="0" outline="0" fieldPosition="0"/>
    </format>
    <format dxfId="17896">
      <pivotArea outline="0" collapsedLevelsAreSubtotals="1" fieldPosition="0"/>
    </format>
    <format dxfId="17895">
      <pivotArea dataOnly="0" labelOnly="1" grandRow="1" outline="0" fieldPosition="0"/>
    </format>
    <format dxfId="17894">
      <pivotArea type="all" dataOnly="0" outline="0" fieldPosition="0"/>
    </format>
    <format dxfId="17893">
      <pivotArea outline="0" collapsedLevelsAreSubtotals="1" fieldPosition="0"/>
    </format>
    <format dxfId="17892">
      <pivotArea dataOnly="0" labelOnly="1" grandRow="1" outline="0" fieldPosition="0"/>
    </format>
    <format dxfId="17891">
      <pivotArea type="all" dataOnly="0" outline="0" fieldPosition="0"/>
    </format>
    <format dxfId="17890">
      <pivotArea outline="0" collapsedLevelsAreSubtotals="1" fieldPosition="0"/>
    </format>
    <format dxfId="17889">
      <pivotArea dataOnly="0" labelOnly="1" grandRow="1" outline="0" fieldPosition="0"/>
    </format>
    <format dxfId="17888">
      <pivotArea type="all" dataOnly="0" outline="0" fieldPosition="0"/>
    </format>
    <format dxfId="17887">
      <pivotArea outline="0" collapsedLevelsAreSubtotals="1" fieldPosition="0"/>
    </format>
    <format dxfId="17886">
      <pivotArea dataOnly="0" labelOnly="1" grandRow="1" outline="0" fieldPosition="0"/>
    </format>
    <format dxfId="17885">
      <pivotArea type="all" dataOnly="0" outline="0" fieldPosition="0"/>
    </format>
    <format dxfId="17884">
      <pivotArea outline="0" collapsedLevelsAreSubtotals="1" fieldPosition="0"/>
    </format>
    <format dxfId="17883">
      <pivotArea dataOnly="0" labelOnly="1" grandRow="1" outline="0" fieldPosition="0"/>
    </format>
    <format dxfId="17882">
      <pivotArea grandRow="1" outline="0" collapsedLevelsAreSubtotals="1" fieldPosition="0"/>
    </format>
    <format dxfId="17881">
      <pivotArea dataOnly="0" labelOnly="1" grandRow="1" outline="0" fieldPosition="0"/>
    </format>
    <format dxfId="17880">
      <pivotArea type="all" dataOnly="0" outline="0" fieldPosition="0"/>
    </format>
    <format dxfId="17879">
      <pivotArea outline="0" collapsedLevelsAreSubtotals="1" fieldPosition="0"/>
    </format>
    <format dxfId="17878">
      <pivotArea dataOnly="0" labelOnly="1" grandRow="1" outline="0" fieldPosition="0"/>
    </format>
    <format dxfId="17877">
      <pivotArea type="all" dataOnly="0" outline="0" fieldPosition="0"/>
    </format>
    <format dxfId="17876">
      <pivotArea outline="0" collapsedLevelsAreSubtotals="1" fieldPosition="0"/>
    </format>
    <format dxfId="17875">
      <pivotArea dataOnly="0" labelOnly="1" grandRow="1" outline="0" fieldPosition="0"/>
    </format>
    <format dxfId="17874">
      <pivotArea type="all" dataOnly="0" outline="0" fieldPosition="0"/>
    </format>
    <format dxfId="17873">
      <pivotArea outline="0" collapsedLevelsAreSubtotals="1" fieldPosition="0"/>
    </format>
    <format dxfId="17872">
      <pivotArea dataOnly="0" labelOnly="1" grandRow="1" outline="0" fieldPosition="0"/>
    </format>
    <format dxfId="17871">
      <pivotArea type="all" dataOnly="0" outline="0" fieldPosition="0"/>
    </format>
    <format dxfId="17870">
      <pivotArea outline="0" collapsedLevelsAreSubtotals="1" fieldPosition="0"/>
    </format>
    <format dxfId="17869">
      <pivotArea dataOnly="0" labelOnly="1" grandRow="1" outline="0" fieldPosition="0"/>
    </format>
    <format dxfId="17868">
      <pivotArea type="all" dataOnly="0" outline="0" fieldPosition="0"/>
    </format>
    <format dxfId="17867">
      <pivotArea outline="0" collapsedLevelsAreSubtotals="1" fieldPosition="0"/>
    </format>
    <format dxfId="17866">
      <pivotArea dataOnly="0" labelOnly="1" grandRow="1" outline="0" fieldPosition="0"/>
    </format>
    <format dxfId="17865">
      <pivotArea outline="0" fieldPosition="0">
        <references count="1">
          <reference field="4294967294" count="1">
            <x v="1"/>
          </reference>
        </references>
      </pivotArea>
    </format>
    <format dxfId="17864">
      <pivotArea type="all" dataOnly="0" outline="0" fieldPosition="0"/>
    </format>
    <format dxfId="17863">
      <pivotArea outline="0" collapsedLevelsAreSubtotals="1" fieldPosition="0"/>
    </format>
    <format dxfId="17862">
      <pivotArea field="24" type="button" dataOnly="0" labelOnly="1" outline="0" axis="axisRow" fieldPosition="0"/>
    </format>
    <format dxfId="17861">
      <pivotArea dataOnly="0" labelOnly="1" grandRow="1" outline="0" fieldPosition="0"/>
    </format>
    <format dxfId="17860">
      <pivotArea dataOnly="0" labelOnly="1" outline="0" fieldPosition="0">
        <references count="1">
          <reference field="4294967294" count="2">
            <x v="0"/>
            <x v="1"/>
          </reference>
        </references>
      </pivotArea>
    </format>
    <format dxfId="17859">
      <pivotArea type="all" dataOnly="0" outline="0" fieldPosition="0"/>
    </format>
    <format dxfId="17858">
      <pivotArea outline="0" collapsedLevelsAreSubtotals="1" fieldPosition="0"/>
    </format>
    <format dxfId="17857">
      <pivotArea field="24" type="button" dataOnly="0" labelOnly="1" outline="0" axis="axisRow" fieldPosition="0"/>
    </format>
    <format dxfId="17856">
      <pivotArea dataOnly="0" labelOnly="1" grandRow="1" outline="0" fieldPosition="0"/>
    </format>
    <format dxfId="17855">
      <pivotArea dataOnly="0" labelOnly="1" outline="0" fieldPosition="0">
        <references count="1">
          <reference field="4294967294" count="2">
            <x v="0"/>
            <x v="1"/>
          </reference>
        </references>
      </pivotArea>
    </format>
    <format dxfId="17854">
      <pivotArea type="all" dataOnly="0" outline="0" fieldPosition="0"/>
    </format>
    <format dxfId="17853">
      <pivotArea outline="0" collapsedLevelsAreSubtotals="1" fieldPosition="0"/>
    </format>
    <format dxfId="17852">
      <pivotArea field="24" type="button" dataOnly="0" labelOnly="1" outline="0" axis="axisRow" fieldPosition="0"/>
    </format>
    <format dxfId="17851">
      <pivotArea dataOnly="0" labelOnly="1" grandRow="1" outline="0" fieldPosition="0"/>
    </format>
    <format dxfId="17850">
      <pivotArea dataOnly="0" labelOnly="1" outline="0" fieldPosition="0">
        <references count="1">
          <reference field="4294967294" count="2">
            <x v="0"/>
            <x v="1"/>
          </reference>
        </references>
      </pivotArea>
    </format>
    <format dxfId="17849">
      <pivotArea type="all" dataOnly="0" outline="0" fieldPosition="0"/>
    </format>
    <format dxfId="17848">
      <pivotArea outline="0" collapsedLevelsAreSubtotals="1" fieldPosition="0"/>
    </format>
    <format dxfId="17847">
      <pivotArea field="24" type="button" dataOnly="0" labelOnly="1" outline="0" axis="axisRow" fieldPosition="0"/>
    </format>
    <format dxfId="17846">
      <pivotArea dataOnly="0" labelOnly="1" grandRow="1" outline="0" fieldPosition="0"/>
    </format>
    <format dxfId="17845">
      <pivotArea dataOnly="0" labelOnly="1" outline="0" fieldPosition="0">
        <references count="1">
          <reference field="4294967294" count="2">
            <x v="0"/>
            <x v="1"/>
          </reference>
        </references>
      </pivotArea>
    </format>
    <format dxfId="17844">
      <pivotArea type="all" dataOnly="0" outline="0" fieldPosition="0"/>
    </format>
    <format dxfId="17843">
      <pivotArea outline="0" collapsedLevelsAreSubtotals="1" fieldPosition="0"/>
    </format>
    <format dxfId="17842">
      <pivotArea field="24" type="button" dataOnly="0" labelOnly="1" outline="0" axis="axisRow" fieldPosition="0"/>
    </format>
    <format dxfId="17841">
      <pivotArea dataOnly="0" labelOnly="1" grandRow="1" outline="0" fieldPosition="0"/>
    </format>
    <format dxfId="17840">
      <pivotArea dataOnly="0" labelOnly="1" outline="0" fieldPosition="0">
        <references count="1">
          <reference field="4294967294" count="2">
            <x v="0"/>
            <x v="1"/>
          </reference>
        </references>
      </pivotArea>
    </format>
    <format dxfId="17839">
      <pivotArea type="all" dataOnly="0" outline="0" fieldPosition="0"/>
    </format>
    <format dxfId="17838">
      <pivotArea outline="0" collapsedLevelsAreSubtotals="1" fieldPosition="0"/>
    </format>
    <format dxfId="17837">
      <pivotArea field="24" type="button" dataOnly="0" labelOnly="1" outline="0" axis="axisRow" fieldPosition="0"/>
    </format>
    <format dxfId="17836">
      <pivotArea dataOnly="0" labelOnly="1" grandRow="1" outline="0" fieldPosition="0"/>
    </format>
    <format dxfId="17835">
      <pivotArea dataOnly="0" labelOnly="1" outline="0" fieldPosition="0">
        <references count="1">
          <reference field="4294967294" count="2">
            <x v="0"/>
            <x v="1"/>
          </reference>
        </references>
      </pivotArea>
    </format>
    <format dxfId="17834">
      <pivotArea type="all" dataOnly="0" outline="0" fieldPosition="0"/>
    </format>
    <format dxfId="17833">
      <pivotArea outline="0" collapsedLevelsAreSubtotals="1" fieldPosition="0"/>
    </format>
    <format dxfId="17832">
      <pivotArea field="24" type="button" dataOnly="0" labelOnly="1" outline="0" axis="axisRow" fieldPosition="0"/>
    </format>
    <format dxfId="17831">
      <pivotArea dataOnly="0" labelOnly="1" grandRow="1" outline="0" fieldPosition="0"/>
    </format>
    <format dxfId="17830">
      <pivotArea dataOnly="0" labelOnly="1" outline="0" fieldPosition="0">
        <references count="1">
          <reference field="4294967294" count="2">
            <x v="0"/>
            <x v="1"/>
          </reference>
        </references>
      </pivotArea>
    </format>
    <format dxfId="17829">
      <pivotArea type="all" dataOnly="0" outline="0" fieldPosition="0"/>
    </format>
    <format dxfId="17828">
      <pivotArea outline="0" collapsedLevelsAreSubtotals="1" fieldPosition="0"/>
    </format>
    <format dxfId="17827">
      <pivotArea field="24" type="button" dataOnly="0" labelOnly="1" outline="0" axis="axisRow" fieldPosition="0"/>
    </format>
    <format dxfId="17826">
      <pivotArea dataOnly="0" labelOnly="1" grandRow="1" outline="0" fieldPosition="0"/>
    </format>
    <format dxfId="17825">
      <pivotArea dataOnly="0" labelOnly="1" outline="0" fieldPosition="0">
        <references count="1">
          <reference field="4294967294" count="2">
            <x v="0"/>
            <x v="1"/>
          </reference>
        </references>
      </pivotArea>
    </format>
    <format dxfId="17824">
      <pivotArea field="24" type="button" dataOnly="0" labelOnly="1" outline="0" axis="axisRow" fieldPosition="0"/>
    </format>
    <format dxfId="17823">
      <pivotArea dataOnly="0" labelOnly="1" outline="0" fieldPosition="0">
        <references count="1">
          <reference field="4294967294" count="2">
            <x v="0"/>
            <x v="1"/>
          </reference>
        </references>
      </pivotArea>
    </format>
    <format dxfId="17822">
      <pivotArea grandRow="1" outline="0" collapsedLevelsAreSubtotals="1" fieldPosition="0"/>
    </format>
    <format dxfId="17821">
      <pivotArea dataOnly="0" labelOnly="1" grandRow="1" outline="0" fieldPosition="0"/>
    </format>
    <format dxfId="17820">
      <pivotArea dataOnly="0" labelOnly="1" outline="0" fieldPosition="0">
        <references count="1">
          <reference field="4294967294" count="1">
            <x v="1"/>
          </reference>
        </references>
      </pivotArea>
    </format>
    <format dxfId="17819">
      <pivotArea type="all" dataOnly="0" outline="0" fieldPosition="0"/>
    </format>
    <format dxfId="17818">
      <pivotArea outline="0" collapsedLevelsAreSubtotals="1" fieldPosition="0"/>
    </format>
    <format dxfId="17817">
      <pivotArea field="24" type="button" dataOnly="0" labelOnly="1" outline="0" axis="axisRow" fieldPosition="0"/>
    </format>
    <format dxfId="17816">
      <pivotArea dataOnly="0" labelOnly="1" grandRow="1" outline="0" fieldPosition="0"/>
    </format>
    <format dxfId="17815">
      <pivotArea dataOnly="0" labelOnly="1" outline="0" fieldPosition="0">
        <references count="1">
          <reference field="4294967294" count="2">
            <x v="0"/>
            <x v="1"/>
          </reference>
        </references>
      </pivotArea>
    </format>
    <format dxfId="17814">
      <pivotArea type="all" dataOnly="0" outline="0" fieldPosition="0"/>
    </format>
    <format dxfId="17813">
      <pivotArea outline="0" collapsedLevelsAreSubtotals="1" fieldPosition="0"/>
    </format>
    <format dxfId="17812">
      <pivotArea field="24" type="button" dataOnly="0" labelOnly="1" outline="0" axis="axisRow" fieldPosition="0"/>
    </format>
    <format dxfId="17811">
      <pivotArea dataOnly="0" labelOnly="1" grandRow="1" outline="0" fieldPosition="0"/>
    </format>
    <format dxfId="17810">
      <pivotArea dataOnly="0" labelOnly="1" outline="0" fieldPosition="0">
        <references count="1">
          <reference field="4294967294" count="2">
            <x v="0"/>
            <x v="1"/>
          </reference>
        </references>
      </pivotArea>
    </format>
    <format dxfId="17809">
      <pivotArea type="all" dataOnly="0" outline="0" fieldPosition="0"/>
    </format>
    <format dxfId="17808">
      <pivotArea outline="0" collapsedLevelsAreSubtotals="1" fieldPosition="0"/>
    </format>
    <format dxfId="17807">
      <pivotArea field="24" type="button" dataOnly="0" labelOnly="1" outline="0" axis="axisRow" fieldPosition="0"/>
    </format>
    <format dxfId="17806">
      <pivotArea dataOnly="0" labelOnly="1" grandRow="1" outline="0" fieldPosition="0"/>
    </format>
    <format dxfId="17805">
      <pivotArea dataOnly="0" labelOnly="1" outline="0" fieldPosition="0">
        <references count="1">
          <reference field="4294967294" count="2">
            <x v="0"/>
            <x v="1"/>
          </reference>
        </references>
      </pivotArea>
    </format>
    <format dxfId="17804">
      <pivotArea type="all" dataOnly="0" outline="0" fieldPosition="0"/>
    </format>
    <format dxfId="17803">
      <pivotArea outline="0" collapsedLevelsAreSubtotals="1" fieldPosition="0"/>
    </format>
    <format dxfId="17802">
      <pivotArea field="24" type="button" dataOnly="0" labelOnly="1" outline="0" axis="axisRow" fieldPosition="0"/>
    </format>
    <format dxfId="17801">
      <pivotArea dataOnly="0" labelOnly="1" grandRow="1" outline="0" fieldPosition="0"/>
    </format>
    <format dxfId="17800">
      <pivotArea dataOnly="0" labelOnly="1" outline="0" fieldPosition="0">
        <references count="1">
          <reference field="4294967294" count="2">
            <x v="0"/>
            <x v="1"/>
          </reference>
        </references>
      </pivotArea>
    </format>
    <format dxfId="17799">
      <pivotArea type="all" dataOnly="0" outline="0" fieldPosition="0"/>
    </format>
    <format dxfId="17798">
      <pivotArea outline="0" collapsedLevelsAreSubtotals="1" fieldPosition="0"/>
    </format>
    <format dxfId="17797">
      <pivotArea field="24" type="button" dataOnly="0" labelOnly="1" outline="0" axis="axisRow" fieldPosition="0"/>
    </format>
    <format dxfId="17796">
      <pivotArea dataOnly="0" labelOnly="1" grandRow="1" outline="0" fieldPosition="0"/>
    </format>
    <format dxfId="17795">
      <pivotArea dataOnly="0" labelOnly="1" outline="0" fieldPosition="0">
        <references count="1">
          <reference field="4294967294" count="2">
            <x v="0"/>
            <x v="1"/>
          </reference>
        </references>
      </pivotArea>
    </format>
    <format dxfId="17794">
      <pivotArea type="all" dataOnly="0" outline="0" fieldPosition="0"/>
    </format>
    <format dxfId="17793">
      <pivotArea outline="0" collapsedLevelsAreSubtotals="1" fieldPosition="0"/>
    </format>
    <format dxfId="17792">
      <pivotArea field="24" type="button" dataOnly="0" labelOnly="1" outline="0" axis="axisRow" fieldPosition="0"/>
    </format>
    <format dxfId="17791">
      <pivotArea dataOnly="0" labelOnly="1" grandRow="1" outline="0" fieldPosition="0"/>
    </format>
    <format dxfId="17790">
      <pivotArea dataOnly="0" labelOnly="1" outline="0" fieldPosition="0">
        <references count="1">
          <reference field="4294967294" count="2">
            <x v="0"/>
            <x v="1"/>
          </reference>
        </references>
      </pivotArea>
    </format>
    <format dxfId="17789">
      <pivotArea type="all" dataOnly="0" outline="0" fieldPosition="0"/>
    </format>
    <format dxfId="17788">
      <pivotArea outline="0" collapsedLevelsAreSubtotals="1" fieldPosition="0"/>
    </format>
    <format dxfId="17787">
      <pivotArea field="24" type="button" dataOnly="0" labelOnly="1" outline="0" axis="axisRow" fieldPosition="0"/>
    </format>
    <format dxfId="17786">
      <pivotArea dataOnly="0" labelOnly="1" grandRow="1" outline="0" fieldPosition="0"/>
    </format>
    <format dxfId="17785">
      <pivotArea dataOnly="0" labelOnly="1" outline="0" fieldPosition="0">
        <references count="1">
          <reference field="4294967294" count="2">
            <x v="0"/>
            <x v="1"/>
          </reference>
        </references>
      </pivotArea>
    </format>
    <format dxfId="17784">
      <pivotArea type="all" dataOnly="0" outline="0" fieldPosition="0"/>
    </format>
    <format dxfId="17783">
      <pivotArea outline="0" collapsedLevelsAreSubtotals="1" fieldPosition="0"/>
    </format>
    <format dxfId="17782">
      <pivotArea field="24" type="button" dataOnly="0" labelOnly="1" outline="0" axis="axisRow" fieldPosition="0"/>
    </format>
    <format dxfId="17781">
      <pivotArea dataOnly="0" labelOnly="1" grandRow="1" outline="0" fieldPosition="0"/>
    </format>
    <format dxfId="17780">
      <pivotArea dataOnly="0" labelOnly="1" outline="0" fieldPosition="0">
        <references count="1">
          <reference field="4294967294" count="2">
            <x v="0"/>
            <x v="1"/>
          </reference>
        </references>
      </pivotArea>
    </format>
    <format dxfId="17779">
      <pivotArea field="24" type="button" dataOnly="0" labelOnly="1" outline="0" axis="axisRow" fieldPosition="0"/>
    </format>
    <format dxfId="17778">
      <pivotArea dataOnly="0" labelOnly="1" outline="0" fieldPosition="0">
        <references count="1">
          <reference field="4294967294" count="2">
            <x v="0"/>
            <x v="1"/>
          </reference>
        </references>
      </pivotArea>
    </format>
    <format dxfId="17777">
      <pivotArea type="all" dataOnly="0" outline="0" fieldPosition="0"/>
    </format>
    <format dxfId="17776">
      <pivotArea outline="0" collapsedLevelsAreSubtotals="1" fieldPosition="0"/>
    </format>
    <format dxfId="17775">
      <pivotArea field="24" type="button" dataOnly="0" labelOnly="1" outline="0" axis="axisRow" fieldPosition="0"/>
    </format>
    <format dxfId="17774">
      <pivotArea dataOnly="0" labelOnly="1" grandRow="1" outline="0" fieldPosition="0"/>
    </format>
    <format dxfId="17773">
      <pivotArea dataOnly="0" labelOnly="1" outline="0" fieldPosition="0">
        <references count="1">
          <reference field="4294967294" count="2">
            <x v="0"/>
            <x v="1"/>
          </reference>
        </references>
      </pivotArea>
    </format>
    <format dxfId="17772">
      <pivotArea type="all" dataOnly="0" outline="0" fieldPosition="0"/>
    </format>
    <format dxfId="17771">
      <pivotArea outline="0" collapsedLevelsAreSubtotals="1" fieldPosition="0"/>
    </format>
    <format dxfId="17770">
      <pivotArea field="24" type="button" dataOnly="0" labelOnly="1" outline="0" axis="axisRow" fieldPosition="0"/>
    </format>
    <format dxfId="17769">
      <pivotArea dataOnly="0" labelOnly="1" grandRow="1" outline="0" fieldPosition="0"/>
    </format>
    <format dxfId="17768">
      <pivotArea dataOnly="0" labelOnly="1" outline="0" fieldPosition="0">
        <references count="1">
          <reference field="4294967294" count="2">
            <x v="0"/>
            <x v="1"/>
          </reference>
        </references>
      </pivotArea>
    </format>
    <format dxfId="17767">
      <pivotArea type="all" dataOnly="0" outline="0" fieldPosition="0"/>
    </format>
    <format dxfId="17766">
      <pivotArea outline="0" collapsedLevelsAreSubtotals="1" fieldPosition="0"/>
    </format>
    <format dxfId="17765">
      <pivotArea field="24" type="button" dataOnly="0" labelOnly="1" outline="0" axis="axisRow" fieldPosition="0"/>
    </format>
    <format dxfId="17764">
      <pivotArea dataOnly="0" labelOnly="1" grandRow="1" outline="0" fieldPosition="0"/>
    </format>
    <format dxfId="17763">
      <pivotArea dataOnly="0" labelOnly="1" outline="0" fieldPosition="0">
        <references count="1">
          <reference field="4294967294" count="2">
            <x v="0"/>
            <x v="1"/>
          </reference>
        </references>
      </pivotArea>
    </format>
    <format dxfId="17762">
      <pivotArea grandRow="1" outline="0" collapsedLevelsAreSubtotals="1" fieldPosition="0"/>
    </format>
    <format dxfId="17761">
      <pivotArea dataOnly="0" labelOnly="1" grandRow="1" outline="0" fieldPosition="0"/>
    </format>
    <format dxfId="17760">
      <pivotArea grandRow="1" outline="0" collapsedLevelsAreSubtotals="1" fieldPosition="0"/>
    </format>
    <format dxfId="17759">
      <pivotArea dataOnly="0" labelOnly="1" grandRow="1" outline="0" fieldPosition="0"/>
    </format>
    <format dxfId="17758">
      <pivotArea type="all" dataOnly="0" outline="0" fieldPosition="0"/>
    </format>
    <format dxfId="17757">
      <pivotArea outline="0" collapsedLevelsAreSubtotals="1" fieldPosition="0"/>
    </format>
    <format dxfId="17756">
      <pivotArea field="24" type="button" dataOnly="0" labelOnly="1" outline="0" axis="axisRow" fieldPosition="0"/>
    </format>
    <format dxfId="17755">
      <pivotArea dataOnly="0" labelOnly="1" grandRow="1" outline="0" fieldPosition="0"/>
    </format>
    <format dxfId="17754">
      <pivotArea dataOnly="0" labelOnly="1" outline="0" fieldPosition="0">
        <references count="1">
          <reference field="4294967294" count="2">
            <x v="0"/>
            <x v="1"/>
          </reference>
        </references>
      </pivotArea>
    </format>
    <format dxfId="17753">
      <pivotArea type="all" dataOnly="0" outline="0" fieldPosition="0"/>
    </format>
    <format dxfId="17752">
      <pivotArea outline="0" collapsedLevelsAreSubtotals="1" fieldPosition="0"/>
    </format>
    <format dxfId="17751">
      <pivotArea field="24" type="button" dataOnly="0" labelOnly="1" outline="0" axis="axisRow" fieldPosition="0"/>
    </format>
    <format dxfId="17750">
      <pivotArea dataOnly="0" labelOnly="1" grandRow="1" outline="0" fieldPosition="0"/>
    </format>
    <format dxfId="17749">
      <pivotArea dataOnly="0" labelOnly="1" outline="0" fieldPosition="0">
        <references count="1">
          <reference field="4294967294" count="2">
            <x v="0"/>
            <x v="1"/>
          </reference>
        </references>
      </pivotArea>
    </format>
    <format dxfId="17748">
      <pivotArea type="all" dataOnly="0" outline="0" fieldPosition="0"/>
    </format>
    <format dxfId="17747">
      <pivotArea outline="0" collapsedLevelsAreSubtotals="1" fieldPosition="0"/>
    </format>
    <format dxfId="17746">
      <pivotArea field="24" type="button" dataOnly="0" labelOnly="1" outline="0" axis="axisRow" fieldPosition="0"/>
    </format>
    <format dxfId="17745">
      <pivotArea dataOnly="0" labelOnly="1" grandRow="1" outline="0" fieldPosition="0"/>
    </format>
    <format dxfId="17744">
      <pivotArea dataOnly="0" labelOnly="1" outline="0" fieldPosition="0">
        <references count="1">
          <reference field="4294967294" count="2">
            <x v="0"/>
            <x v="1"/>
          </reference>
        </references>
      </pivotArea>
    </format>
    <format dxfId="17743">
      <pivotArea type="all" dataOnly="0" outline="0" fieldPosition="0"/>
    </format>
    <format dxfId="17742">
      <pivotArea outline="0" collapsedLevelsAreSubtotals="1" fieldPosition="0"/>
    </format>
    <format dxfId="17741">
      <pivotArea field="24" type="button" dataOnly="0" labelOnly="1" outline="0" axis="axisRow" fieldPosition="0"/>
    </format>
    <format dxfId="17740">
      <pivotArea dataOnly="0" labelOnly="1" grandRow="1" outline="0" fieldPosition="0"/>
    </format>
    <format dxfId="17739">
      <pivotArea dataOnly="0" labelOnly="1" outline="0" fieldPosition="0">
        <references count="1">
          <reference field="4294967294" count="2">
            <x v="0"/>
            <x v="1"/>
          </reference>
        </references>
      </pivotArea>
    </format>
    <format dxfId="17738">
      <pivotArea type="all" dataOnly="0" outline="0" fieldPosition="0"/>
    </format>
    <format dxfId="17737">
      <pivotArea outline="0" collapsedLevelsAreSubtotals="1" fieldPosition="0"/>
    </format>
    <format dxfId="17736">
      <pivotArea field="24" type="button" dataOnly="0" labelOnly="1" outline="0" axis="axisRow" fieldPosition="0"/>
    </format>
    <format dxfId="17735">
      <pivotArea dataOnly="0" labelOnly="1" grandRow="1" outline="0" fieldPosition="0"/>
    </format>
    <format dxfId="17734">
      <pivotArea dataOnly="0" labelOnly="1" outline="0" fieldPosition="0">
        <references count="1">
          <reference field="4294967294" count="2">
            <x v="0"/>
            <x v="1"/>
          </reference>
        </references>
      </pivotArea>
    </format>
    <format dxfId="17733">
      <pivotArea type="all" dataOnly="0" outline="0" fieldPosition="0"/>
    </format>
    <format dxfId="17732">
      <pivotArea outline="0" collapsedLevelsAreSubtotals="1" fieldPosition="0"/>
    </format>
    <format dxfId="17731">
      <pivotArea field="24" type="button" dataOnly="0" labelOnly="1" outline="0" axis="axisRow" fieldPosition="0"/>
    </format>
    <format dxfId="17730">
      <pivotArea dataOnly="0" labelOnly="1" grandRow="1" outline="0" fieldPosition="0"/>
    </format>
    <format dxfId="17729">
      <pivotArea dataOnly="0" labelOnly="1" outline="0" fieldPosition="0">
        <references count="1">
          <reference field="4294967294" count="2">
            <x v="0"/>
            <x v="1"/>
          </reference>
        </references>
      </pivotArea>
    </format>
    <format dxfId="17728">
      <pivotArea type="all" dataOnly="0" outline="0" fieldPosition="0"/>
    </format>
    <format dxfId="17727">
      <pivotArea outline="0" collapsedLevelsAreSubtotals="1" fieldPosition="0"/>
    </format>
    <format dxfId="17726">
      <pivotArea field="24" type="button" dataOnly="0" labelOnly="1" outline="0" axis="axisRow" fieldPosition="0"/>
    </format>
    <format dxfId="17725">
      <pivotArea dataOnly="0" labelOnly="1" grandRow="1" outline="0" fieldPosition="0"/>
    </format>
    <format dxfId="17724">
      <pivotArea dataOnly="0" labelOnly="1" outline="0" fieldPosition="0">
        <references count="1">
          <reference field="4294967294" count="2">
            <x v="0"/>
            <x v="1"/>
          </reference>
        </references>
      </pivotArea>
    </format>
    <format dxfId="17723">
      <pivotArea type="all" dataOnly="0" outline="0" fieldPosition="0"/>
    </format>
    <format dxfId="17722">
      <pivotArea outline="0" collapsedLevelsAreSubtotals="1" fieldPosition="0"/>
    </format>
    <format dxfId="17721">
      <pivotArea field="24" type="button" dataOnly="0" labelOnly="1" outline="0" axis="axisRow" fieldPosition="0"/>
    </format>
    <format dxfId="17720">
      <pivotArea dataOnly="0" labelOnly="1" grandRow="1" outline="0" fieldPosition="0"/>
    </format>
    <format dxfId="17719">
      <pivotArea dataOnly="0" labelOnly="1" outline="0" fieldPosition="0">
        <references count="1">
          <reference field="4294967294" count="2">
            <x v="0"/>
            <x v="1"/>
          </reference>
        </references>
      </pivotArea>
    </format>
    <format dxfId="17718">
      <pivotArea type="all" dataOnly="0" outline="0" fieldPosition="0"/>
    </format>
    <format dxfId="17717">
      <pivotArea outline="0" collapsedLevelsAreSubtotals="1" fieldPosition="0"/>
    </format>
    <format dxfId="17716">
      <pivotArea field="24" type="button" dataOnly="0" labelOnly="1" outline="0" axis="axisRow" fieldPosition="0"/>
    </format>
    <format dxfId="17715">
      <pivotArea dataOnly="0" labelOnly="1" grandRow="1" outline="0" fieldPosition="0"/>
    </format>
    <format dxfId="17714">
      <pivotArea dataOnly="0" labelOnly="1" outline="0" fieldPosition="0">
        <references count="1">
          <reference field="4294967294" count="2">
            <x v="0"/>
            <x v="1"/>
          </reference>
        </references>
      </pivotArea>
    </format>
    <format dxfId="17713">
      <pivotArea type="all" dataOnly="0" outline="0" fieldPosition="0"/>
    </format>
    <format dxfId="17712">
      <pivotArea outline="0" collapsedLevelsAreSubtotals="1" fieldPosition="0"/>
    </format>
    <format dxfId="17711">
      <pivotArea field="24" type="button" dataOnly="0" labelOnly="1" outline="0" axis="axisRow" fieldPosition="0"/>
    </format>
    <format dxfId="17710">
      <pivotArea dataOnly="0" labelOnly="1" grandRow="1" outline="0" fieldPosition="0"/>
    </format>
    <format dxfId="17709">
      <pivotArea dataOnly="0" labelOnly="1" outline="0" fieldPosition="0">
        <references count="1">
          <reference field="4294967294" count="2">
            <x v="0"/>
            <x v="1"/>
          </reference>
        </references>
      </pivotArea>
    </format>
    <format dxfId="17708">
      <pivotArea type="all" dataOnly="0" outline="0" fieldPosition="0"/>
    </format>
    <format dxfId="17707">
      <pivotArea outline="0" collapsedLevelsAreSubtotals="1" fieldPosition="0"/>
    </format>
    <format dxfId="17706">
      <pivotArea field="24" type="button" dataOnly="0" labelOnly="1" outline="0" axis="axisRow" fieldPosition="0"/>
    </format>
    <format dxfId="17705">
      <pivotArea dataOnly="0" labelOnly="1" grandRow="1" outline="0" fieldPosition="0"/>
    </format>
    <format dxfId="17704">
      <pivotArea dataOnly="0" labelOnly="1" outline="0" fieldPosition="0">
        <references count="1">
          <reference field="4294967294" count="2">
            <x v="0"/>
            <x v="1"/>
          </reference>
        </references>
      </pivotArea>
    </format>
    <format dxfId="17703">
      <pivotArea type="all" dataOnly="0" outline="0" fieldPosition="0"/>
    </format>
    <format dxfId="17702">
      <pivotArea outline="0" collapsedLevelsAreSubtotals="1" fieldPosition="0"/>
    </format>
    <format dxfId="17701">
      <pivotArea field="24" type="button" dataOnly="0" labelOnly="1" outline="0" axis="axisRow" fieldPosition="0"/>
    </format>
    <format dxfId="17700">
      <pivotArea dataOnly="0" labelOnly="1" grandRow="1" outline="0" fieldPosition="0"/>
    </format>
    <format dxfId="17699">
      <pivotArea dataOnly="0" labelOnly="1" outline="0" fieldPosition="0">
        <references count="1">
          <reference field="4294967294" count="2">
            <x v="0"/>
            <x v="1"/>
          </reference>
        </references>
      </pivotArea>
    </format>
    <format dxfId="17698">
      <pivotArea type="all" dataOnly="0" outline="0" fieldPosition="0"/>
    </format>
    <format dxfId="17697">
      <pivotArea outline="0" collapsedLevelsAreSubtotals="1" fieldPosition="0"/>
    </format>
    <format dxfId="17696">
      <pivotArea field="24" type="button" dataOnly="0" labelOnly="1" outline="0" axis="axisRow" fieldPosition="0"/>
    </format>
    <format dxfId="17695">
      <pivotArea dataOnly="0" labelOnly="1" grandRow="1" outline="0" fieldPosition="0"/>
    </format>
    <format dxfId="17694">
      <pivotArea dataOnly="0" labelOnly="1" outline="0" fieldPosition="0">
        <references count="1">
          <reference field="4294967294" count="2">
            <x v="0"/>
            <x v="1"/>
          </reference>
        </references>
      </pivotArea>
    </format>
    <format dxfId="17693">
      <pivotArea type="all" dataOnly="0" outline="0" fieldPosition="0"/>
    </format>
    <format dxfId="17692">
      <pivotArea outline="0" collapsedLevelsAreSubtotals="1" fieldPosition="0"/>
    </format>
    <format dxfId="17691">
      <pivotArea field="24" type="button" dataOnly="0" labelOnly="1" outline="0" axis="axisRow" fieldPosition="0"/>
    </format>
    <format dxfId="17690">
      <pivotArea dataOnly="0" labelOnly="1" grandRow="1" outline="0" fieldPosition="0"/>
    </format>
    <format dxfId="17689">
      <pivotArea dataOnly="0" labelOnly="1" outline="0" fieldPosition="0">
        <references count="1">
          <reference field="4294967294" count="2">
            <x v="0"/>
            <x v="1"/>
          </reference>
        </references>
      </pivotArea>
    </format>
    <format dxfId="17688">
      <pivotArea type="all" dataOnly="0" outline="0" fieldPosition="0"/>
    </format>
    <format dxfId="17687">
      <pivotArea outline="0" collapsedLevelsAreSubtotals="1" fieldPosition="0"/>
    </format>
    <format dxfId="17686">
      <pivotArea field="24" type="button" dataOnly="0" labelOnly="1" outline="0" axis="axisRow" fieldPosition="0"/>
    </format>
    <format dxfId="17685">
      <pivotArea dataOnly="0" labelOnly="1" grandRow="1" outline="0" fieldPosition="0"/>
    </format>
    <format dxfId="17684">
      <pivotArea dataOnly="0" labelOnly="1" outline="0" fieldPosition="0">
        <references count="1">
          <reference field="4294967294" count="2">
            <x v="0"/>
            <x v="1"/>
          </reference>
        </references>
      </pivotArea>
    </format>
    <format dxfId="17683">
      <pivotArea type="all" dataOnly="0" outline="0" fieldPosition="0"/>
    </format>
    <format dxfId="17682">
      <pivotArea outline="0" collapsedLevelsAreSubtotals="1" fieldPosition="0"/>
    </format>
    <format dxfId="17681">
      <pivotArea field="24" type="button" dataOnly="0" labelOnly="1" outline="0" axis="axisRow" fieldPosition="0"/>
    </format>
    <format dxfId="17680">
      <pivotArea dataOnly="0" labelOnly="1" grandRow="1" outline="0" fieldPosition="0"/>
    </format>
    <format dxfId="17679">
      <pivotArea dataOnly="0" labelOnly="1" outline="0" fieldPosition="0">
        <references count="1">
          <reference field="4294967294" count="2">
            <x v="0"/>
            <x v="1"/>
          </reference>
        </references>
      </pivotArea>
    </format>
    <format dxfId="17678">
      <pivotArea type="all" dataOnly="0" outline="0" fieldPosition="0"/>
    </format>
    <format dxfId="17677">
      <pivotArea outline="0" collapsedLevelsAreSubtotals="1" fieldPosition="0"/>
    </format>
    <format dxfId="17676">
      <pivotArea field="24" type="button" dataOnly="0" labelOnly="1" outline="0" axis="axisRow" fieldPosition="0"/>
    </format>
    <format dxfId="17675">
      <pivotArea dataOnly="0" labelOnly="1" grandRow="1" outline="0" fieldPosition="0"/>
    </format>
    <format dxfId="17674">
      <pivotArea dataOnly="0" labelOnly="1" outline="0" fieldPosition="0">
        <references count="1">
          <reference field="4294967294" count="2">
            <x v="0"/>
            <x v="1"/>
          </reference>
        </references>
      </pivotArea>
    </format>
    <format dxfId="17673">
      <pivotArea type="all" dataOnly="0" outline="0" fieldPosition="0"/>
    </format>
    <format dxfId="17672">
      <pivotArea outline="0" collapsedLevelsAreSubtotals="1" fieldPosition="0"/>
    </format>
    <format dxfId="17671">
      <pivotArea field="24" type="button" dataOnly="0" labelOnly="1" outline="0" axis="axisRow" fieldPosition="0"/>
    </format>
    <format dxfId="17670">
      <pivotArea dataOnly="0" labelOnly="1" grandRow="1" outline="0" fieldPosition="0"/>
    </format>
    <format dxfId="17669">
      <pivotArea dataOnly="0" labelOnly="1" outline="0" fieldPosition="0">
        <references count="1">
          <reference field="4294967294" count="2">
            <x v="0"/>
            <x v="1"/>
          </reference>
        </references>
      </pivotArea>
    </format>
    <format dxfId="17668">
      <pivotArea type="all" dataOnly="0" outline="0" fieldPosition="0"/>
    </format>
    <format dxfId="17667">
      <pivotArea outline="0" collapsedLevelsAreSubtotals="1" fieldPosition="0"/>
    </format>
    <format dxfId="17666">
      <pivotArea field="24" type="button" dataOnly="0" labelOnly="1" outline="0" axis="axisRow" fieldPosition="0"/>
    </format>
    <format dxfId="17665">
      <pivotArea dataOnly="0" labelOnly="1" grandRow="1" outline="0" fieldPosition="0"/>
    </format>
    <format dxfId="17664">
      <pivotArea dataOnly="0" labelOnly="1" outline="0" fieldPosition="0">
        <references count="1">
          <reference field="4294967294" count="2">
            <x v="0"/>
            <x v="1"/>
          </reference>
        </references>
      </pivotArea>
    </format>
    <format dxfId="17663">
      <pivotArea type="all" dataOnly="0" outline="0" fieldPosition="0"/>
    </format>
    <format dxfId="17662">
      <pivotArea outline="0" collapsedLevelsAreSubtotals="1" fieldPosition="0"/>
    </format>
    <format dxfId="17661">
      <pivotArea field="24" type="button" dataOnly="0" labelOnly="1" outline="0" axis="axisRow" fieldPosition="0"/>
    </format>
    <format dxfId="17660">
      <pivotArea dataOnly="0" labelOnly="1" grandRow="1" outline="0" fieldPosition="0"/>
    </format>
    <format dxfId="17659">
      <pivotArea dataOnly="0" labelOnly="1" outline="0" fieldPosition="0">
        <references count="1">
          <reference field="4294967294" count="2">
            <x v="0"/>
            <x v="1"/>
          </reference>
        </references>
      </pivotArea>
    </format>
    <format dxfId="17658">
      <pivotArea type="all" dataOnly="0" outline="0" fieldPosition="0"/>
    </format>
    <format dxfId="17657">
      <pivotArea outline="0" collapsedLevelsAreSubtotals="1" fieldPosition="0"/>
    </format>
    <format dxfId="17656">
      <pivotArea field="24" type="button" dataOnly="0" labelOnly="1" outline="0" axis="axisRow" fieldPosition="0"/>
    </format>
    <format dxfId="17655">
      <pivotArea dataOnly="0" labelOnly="1" grandRow="1" outline="0" fieldPosition="0"/>
    </format>
    <format dxfId="17654">
      <pivotArea dataOnly="0" labelOnly="1" outline="0" fieldPosition="0">
        <references count="1">
          <reference field="4294967294" count="2">
            <x v="0"/>
            <x v="1"/>
          </reference>
        </references>
      </pivotArea>
    </format>
    <format dxfId="17653">
      <pivotArea type="all" dataOnly="0" outline="0" fieldPosition="0"/>
    </format>
    <format dxfId="17652">
      <pivotArea outline="0" collapsedLevelsAreSubtotals="1" fieldPosition="0"/>
    </format>
    <format dxfId="17651">
      <pivotArea field="24" type="button" dataOnly="0" labelOnly="1" outline="0" axis="axisRow" fieldPosition="0"/>
    </format>
    <format dxfId="17650">
      <pivotArea dataOnly="0" labelOnly="1" grandRow="1" outline="0" fieldPosition="0"/>
    </format>
    <format dxfId="17649">
      <pivotArea dataOnly="0" labelOnly="1" outline="0" fieldPosition="0">
        <references count="1">
          <reference field="4294967294" count="2">
            <x v="0"/>
            <x v="1"/>
          </reference>
        </references>
      </pivotArea>
    </format>
    <format dxfId="17648">
      <pivotArea type="all" dataOnly="0" outline="0" fieldPosition="0"/>
    </format>
    <format dxfId="17647">
      <pivotArea outline="0" collapsedLevelsAreSubtotals="1" fieldPosition="0"/>
    </format>
    <format dxfId="17646">
      <pivotArea field="24" type="button" dataOnly="0" labelOnly="1" outline="0" axis="axisRow" fieldPosition="0"/>
    </format>
    <format dxfId="17645">
      <pivotArea dataOnly="0" labelOnly="1" grandRow="1" outline="0" fieldPosition="0"/>
    </format>
    <format dxfId="17644">
      <pivotArea dataOnly="0" labelOnly="1" outline="0" fieldPosition="0">
        <references count="1">
          <reference field="4294967294" count="2">
            <x v="0"/>
            <x v="1"/>
          </reference>
        </references>
      </pivotArea>
    </format>
    <format dxfId="17643">
      <pivotArea grandRow="1" outline="0" collapsedLevelsAreSubtotals="1" fieldPosition="0"/>
    </format>
    <format dxfId="17642">
      <pivotArea dataOnly="0" labelOnly="1" grandRow="1" outline="0" fieldPosition="0"/>
    </format>
    <format dxfId="17641">
      <pivotArea type="all" dataOnly="0" outline="0" fieldPosition="0"/>
    </format>
    <format dxfId="17640">
      <pivotArea outline="0" collapsedLevelsAreSubtotals="1" fieldPosition="0"/>
    </format>
    <format dxfId="17639">
      <pivotArea field="24" type="button" dataOnly="0" labelOnly="1" outline="0" axis="axisRow" fieldPosition="0"/>
    </format>
    <format dxfId="17638">
      <pivotArea dataOnly="0" labelOnly="1" grandRow="1" outline="0" fieldPosition="0"/>
    </format>
    <format dxfId="17637">
      <pivotArea dataOnly="0" labelOnly="1" outline="0" fieldPosition="0">
        <references count="1">
          <reference field="4294967294" count="2">
            <x v="0"/>
            <x v="1"/>
          </reference>
        </references>
      </pivotArea>
    </format>
    <format dxfId="17636">
      <pivotArea grandRow="1" outline="0" collapsedLevelsAreSubtotals="1" fieldPosition="0"/>
    </format>
    <format dxfId="17635">
      <pivotArea dataOnly="0" labelOnly="1" grandRow="1" outline="0" fieldPosition="0"/>
    </format>
    <format dxfId="17634">
      <pivotArea type="all" dataOnly="0" outline="0" fieldPosition="0"/>
    </format>
    <format dxfId="17633">
      <pivotArea outline="0" collapsedLevelsAreSubtotals="1" fieldPosition="0"/>
    </format>
    <format dxfId="17632">
      <pivotArea field="24" type="button" dataOnly="0" labelOnly="1" outline="0" axis="axisRow" fieldPosition="0"/>
    </format>
    <format dxfId="17631">
      <pivotArea dataOnly="0" labelOnly="1" fieldPosition="0">
        <references count="1">
          <reference field="24" count="6">
            <x v="1"/>
            <x v="4"/>
            <x v="5"/>
            <x v="9"/>
            <x v="10"/>
            <x v="11"/>
          </reference>
        </references>
      </pivotArea>
    </format>
    <format dxfId="17630">
      <pivotArea dataOnly="0" labelOnly="1" grandRow="1" outline="0" fieldPosition="0"/>
    </format>
    <format dxfId="17629">
      <pivotArea dataOnly="0" labelOnly="1" outline="0" fieldPosition="0">
        <references count="1">
          <reference field="4294967294" count="2">
            <x v="0"/>
            <x v="1"/>
          </reference>
        </references>
      </pivotArea>
    </format>
    <format dxfId="17628">
      <pivotArea type="all" dataOnly="0" outline="0" fieldPosition="0"/>
    </format>
    <format dxfId="17627">
      <pivotArea outline="0" collapsedLevelsAreSubtotals="1" fieldPosition="0"/>
    </format>
    <format dxfId="17626">
      <pivotArea field="24" type="button" dataOnly="0" labelOnly="1" outline="0" axis="axisRow" fieldPosition="0"/>
    </format>
    <format dxfId="17625">
      <pivotArea dataOnly="0" labelOnly="1" fieldPosition="0">
        <references count="1">
          <reference field="24" count="8">
            <x v="0"/>
            <x v="1"/>
            <x v="3"/>
            <x v="4"/>
            <x v="5"/>
            <x v="9"/>
            <x v="10"/>
            <x v="11"/>
          </reference>
        </references>
      </pivotArea>
    </format>
    <format dxfId="17624">
      <pivotArea dataOnly="0" labelOnly="1" grandRow="1" outline="0" fieldPosition="0"/>
    </format>
    <format dxfId="1762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18306">
      <pivotArea dataOnly="0" labelOnly="1" outline="0" fieldPosition="0">
        <references count="1">
          <reference field="13" count="0"/>
        </references>
      </pivotArea>
    </format>
    <format dxfId="18305">
      <pivotArea dataOnly="0" labelOnly="1" grandCol="1" outline="0" fieldPosition="0"/>
    </format>
    <format dxfId="18304">
      <pivotArea dataOnly="0" labelOnly="1" outline="0" fieldPosition="0">
        <references count="1">
          <reference field="13" count="0"/>
        </references>
      </pivotArea>
    </format>
    <format dxfId="18303">
      <pivotArea dataOnly="0" labelOnly="1" grandCol="1" outline="0" fieldPosition="0"/>
    </format>
    <format dxfId="18302">
      <pivotArea dataOnly="0" labelOnly="1" outline="0" fieldPosition="0">
        <references count="1">
          <reference field="13" count="0"/>
        </references>
      </pivotArea>
    </format>
    <format dxfId="18301">
      <pivotArea dataOnly="0" labelOnly="1" grandCol="1" outline="0" fieldPosition="0"/>
    </format>
    <format dxfId="18300">
      <pivotArea outline="0" collapsedLevelsAreSubtotals="1" fieldPosition="0"/>
    </format>
    <format dxfId="18299">
      <pivotArea dataOnly="0" labelOnly="1" grandRow="1" outline="0" fieldPosition="0"/>
    </format>
    <format dxfId="18298">
      <pivotArea outline="0" collapsedLevelsAreSubtotals="1" fieldPosition="0"/>
    </format>
    <format dxfId="18297">
      <pivotArea dataOnly="0" labelOnly="1" grandRow="1" outline="0" fieldPosition="0"/>
    </format>
    <format dxfId="18296">
      <pivotArea type="all" dataOnly="0" outline="0" fieldPosition="0"/>
    </format>
    <format dxfId="18295">
      <pivotArea dataOnly="0" labelOnly="1" outline="0" fieldPosition="0">
        <references count="1">
          <reference field="12" count="0"/>
        </references>
      </pivotArea>
    </format>
    <format dxfId="18294">
      <pivotArea dataOnly="0" labelOnly="1" outline="0" fieldPosition="0">
        <references count="1">
          <reference field="12" count="0"/>
        </references>
      </pivotArea>
    </format>
    <format dxfId="18293">
      <pivotArea type="all" dataOnly="0" outline="0" fieldPosition="0"/>
    </format>
    <format dxfId="18292">
      <pivotArea grandCol="1" outline="0" collapsedLevelsAreSubtotals="1" fieldPosition="0"/>
    </format>
    <format dxfId="18291">
      <pivotArea grandRow="1" grandCol="1" outline="0" collapsedLevelsAreSubtotals="1" fieldPosition="0"/>
    </format>
    <format dxfId="18290">
      <pivotArea dataOnly="0" labelOnly="1" grandRow="1" outline="0" fieldPosition="0"/>
    </format>
    <format dxfId="18289">
      <pivotArea dataOnly="0" labelOnly="1" grandRow="1" outline="0" fieldPosition="0"/>
    </format>
    <format dxfId="18288">
      <pivotArea field="13" grandRow="1" outline="0" collapsedLevelsAreSubtotals="1" axis="axisCol" fieldPosition="0">
        <references count="1">
          <reference field="13" count="1" selected="0">
            <x v="1"/>
          </reference>
        </references>
      </pivotArea>
    </format>
    <format dxfId="18287">
      <pivotArea dataOnly="0" labelOnly="1" grandRow="1" outline="0" fieldPosition="0"/>
    </format>
    <format dxfId="18286">
      <pivotArea dataOnly="0" labelOnly="1" grandRow="1" outline="0" fieldPosition="0"/>
    </format>
    <format dxfId="18285">
      <pivotArea dataOnly="0" labelOnly="1" grandRow="1" outline="0" fieldPosition="0"/>
    </format>
    <format dxfId="18284">
      <pivotArea dataOnly="0" labelOnly="1" grandRow="1" outline="0" fieldPosition="0"/>
    </format>
    <format dxfId="18283">
      <pivotArea dataOnly="0" labelOnly="1" grandRow="1" outline="0" fieldPosition="0"/>
    </format>
    <format dxfId="18282">
      <pivotArea dataOnly="0" labelOnly="1" grandRow="1" outline="0" fieldPosition="0"/>
    </format>
    <format dxfId="18281">
      <pivotArea outline="0" collapsedLevelsAreSubtotals="1" fieldPosition="0"/>
    </format>
    <format dxfId="18280">
      <pivotArea grandRow="1" outline="0" collapsedLevelsAreSubtotals="1" fieldPosition="0"/>
    </format>
    <format dxfId="18279">
      <pivotArea outline="0" collapsedLevelsAreSubtotals="1" fieldPosition="0"/>
    </format>
    <format dxfId="18278">
      <pivotArea outline="0" collapsedLevelsAreSubtotals="1" fieldPosition="0"/>
    </format>
    <format dxfId="18277">
      <pivotArea grandRow="1" grandCol="1" outline="0" collapsedLevelsAreSubtotals="1" fieldPosition="0"/>
    </format>
    <format dxfId="18276">
      <pivotArea dataOnly="0" labelOnly="1" outline="0" fieldPosition="0">
        <references count="1">
          <reference field="13" count="0"/>
        </references>
      </pivotArea>
    </format>
    <format dxfId="18275">
      <pivotArea dataOnly="0" labelOnly="1" grandCol="1" outline="0" fieldPosition="0"/>
    </format>
    <format dxfId="18274">
      <pivotArea dataOnly="0" labelOnly="1" outline="0" fieldPosition="0">
        <references count="1">
          <reference field="13" count="0"/>
        </references>
      </pivotArea>
    </format>
    <format dxfId="18273">
      <pivotArea dataOnly="0" labelOnly="1" grandCol="1" outline="0" fieldPosition="0"/>
    </format>
    <format dxfId="18272">
      <pivotArea dataOnly="0" labelOnly="1" outline="0" fieldPosition="0">
        <references count="1">
          <reference field="13" count="0"/>
        </references>
      </pivotArea>
    </format>
    <format dxfId="18271">
      <pivotArea dataOnly="0" labelOnly="1" grandCol="1" outline="0" fieldPosition="0"/>
    </format>
    <format dxfId="18270">
      <pivotArea outline="0" collapsedLevelsAreSubtotals="1" fieldPosition="0"/>
    </format>
    <format dxfId="18269">
      <pivotArea dataOnly="0" labelOnly="1" grandRow="1" outline="0" fieldPosition="0"/>
    </format>
    <format dxfId="18268">
      <pivotArea dataOnly="0" labelOnly="1" outline="0" fieldPosition="0">
        <references count="1">
          <reference field="13" count="0"/>
        </references>
      </pivotArea>
    </format>
    <format dxfId="18267">
      <pivotArea dataOnly="0" labelOnly="1" grandCol="1" outline="0" fieldPosition="0"/>
    </format>
    <format dxfId="18266">
      <pivotArea dataOnly="0" labelOnly="1" grandRow="1" outline="0" fieldPosition="0"/>
    </format>
    <format dxfId="18265">
      <pivotArea grandRow="1" outline="0" collapsedLevelsAreSubtotals="1" fieldPosition="0"/>
    </format>
    <format dxfId="18264">
      <pivotArea dataOnly="0" labelOnly="1" grandRow="1" outline="0" fieldPosition="0"/>
    </format>
    <format dxfId="18263">
      <pivotArea type="all" dataOnly="0" outline="0" fieldPosition="0"/>
    </format>
    <format dxfId="18262">
      <pivotArea outline="0" collapsedLevelsAreSubtotals="1" fieldPosition="0"/>
    </format>
    <format dxfId="18261">
      <pivotArea dataOnly="0" labelOnly="1" grandRow="1" outline="0" fieldPosition="0"/>
    </format>
    <format dxfId="18260">
      <pivotArea dataOnly="0" labelOnly="1" outline="0" fieldPosition="0">
        <references count="1">
          <reference field="13" count="0"/>
        </references>
      </pivotArea>
    </format>
    <format dxfId="18259">
      <pivotArea dataOnly="0" labelOnly="1" grandCol="1" outline="0" fieldPosition="0"/>
    </format>
    <format dxfId="18258">
      <pivotArea outline="0" collapsedLevelsAreSubtotals="1" fieldPosition="0"/>
    </format>
    <format dxfId="18257">
      <pivotArea dataOnly="0" labelOnly="1" grandRow="1" outline="0" fieldPosition="0"/>
    </format>
    <format dxfId="18256">
      <pivotArea dataOnly="0" labelOnly="1" outline="0" fieldPosition="0">
        <references count="1">
          <reference field="13" count="0"/>
        </references>
      </pivotArea>
    </format>
    <format dxfId="18255">
      <pivotArea dataOnly="0" labelOnly="1" grandCol="1" outline="0" fieldPosition="0"/>
    </format>
    <format dxfId="18254">
      <pivotArea outline="0" collapsedLevelsAreSubtotals="1" fieldPosition="0"/>
    </format>
    <format dxfId="18253">
      <pivotArea dataOnly="0" labelOnly="1" grandRow="1" outline="0" fieldPosition="0"/>
    </format>
    <format dxfId="18252">
      <pivotArea dataOnly="0" labelOnly="1" outline="0" fieldPosition="0">
        <references count="1">
          <reference field="13" count="0"/>
        </references>
      </pivotArea>
    </format>
    <format dxfId="18251">
      <pivotArea dataOnly="0" labelOnly="1" grandCol="1" outline="0" fieldPosition="0"/>
    </format>
    <format dxfId="18250">
      <pivotArea outline="0" collapsedLevelsAreSubtotals="1" fieldPosition="0"/>
    </format>
    <format dxfId="18249">
      <pivotArea dataOnly="0" labelOnly="1" grandRow="1" outline="0" fieldPosition="0"/>
    </format>
    <format dxfId="18248">
      <pivotArea dataOnly="0" labelOnly="1" outline="0" fieldPosition="0">
        <references count="1">
          <reference field="13" count="0"/>
        </references>
      </pivotArea>
    </format>
    <format dxfId="18247">
      <pivotArea dataOnly="0" labelOnly="1" grandCol="1" outline="0" fieldPosition="0"/>
    </format>
    <format dxfId="18246">
      <pivotArea dataOnly="0" labelOnly="1" outline="0" fieldPosition="0">
        <references count="1">
          <reference field="13" count="0"/>
        </references>
      </pivotArea>
    </format>
    <format dxfId="18245">
      <pivotArea dataOnly="0" labelOnly="1" grandCol="1" outline="0" fieldPosition="0"/>
    </format>
    <format dxfId="18244">
      <pivotArea dataOnly="0" labelOnly="1" outline="0" fieldPosition="0">
        <references count="1">
          <reference field="13" count="0"/>
        </references>
      </pivotArea>
    </format>
    <format dxfId="18243">
      <pivotArea dataOnly="0" labelOnly="1" grandCol="1" outline="0" fieldPosition="0"/>
    </format>
    <format dxfId="18242">
      <pivotArea dataOnly="0" labelOnly="1" outline="0" fieldPosition="0">
        <references count="1">
          <reference field="13" count="0"/>
        </references>
      </pivotArea>
    </format>
    <format dxfId="18241">
      <pivotArea dataOnly="0" labelOnly="1" grandCol="1" outline="0" fieldPosition="0"/>
    </format>
    <format dxfId="18240">
      <pivotArea dataOnly="0" labelOnly="1" outline="0" fieldPosition="0">
        <references count="1">
          <reference field="13" count="0"/>
        </references>
      </pivotArea>
    </format>
    <format dxfId="18239">
      <pivotArea dataOnly="0" labelOnly="1" grandCol="1" outline="0" fieldPosition="0"/>
    </format>
    <format dxfId="18238">
      <pivotArea grandRow="1" outline="0" collapsedLevelsAreSubtotals="1" fieldPosition="0"/>
    </format>
    <format dxfId="18237">
      <pivotArea dataOnly="0" labelOnly="1" grandRow="1" outline="0" fieldPosition="0"/>
    </format>
    <format dxfId="18236">
      <pivotArea dataOnly="0" labelOnly="1" outline="0" fieldPosition="0">
        <references count="1">
          <reference field="13" count="0"/>
        </references>
      </pivotArea>
    </format>
    <format dxfId="18235">
      <pivotArea dataOnly="0" labelOnly="1" grandCol="1" outline="0" fieldPosition="0"/>
    </format>
    <format dxfId="18234">
      <pivotArea dataOnly="0" labelOnly="1" outline="0" fieldPosition="0">
        <references count="1">
          <reference field="13" count="0"/>
        </references>
      </pivotArea>
    </format>
    <format dxfId="18233">
      <pivotArea dataOnly="0" labelOnly="1" grandCol="1" outline="0" fieldPosition="0"/>
    </format>
    <format dxfId="18232">
      <pivotArea grandRow="1" outline="0" collapsedLevelsAreSubtotals="1" fieldPosition="0"/>
    </format>
    <format dxfId="18231">
      <pivotArea dataOnly="0" labelOnly="1" grandRow="1" outline="0" fieldPosition="0"/>
    </format>
    <format dxfId="18230">
      <pivotArea grandRow="1" outline="0" collapsedLevelsAreSubtotals="1" fieldPosition="0"/>
    </format>
    <format dxfId="18229">
      <pivotArea dataOnly="0" labelOnly="1" grandRow="1" outline="0" fieldPosition="0"/>
    </format>
    <format dxfId="18228">
      <pivotArea dataOnly="0" labelOnly="1" outline="0" fieldPosition="0">
        <references count="1">
          <reference field="13" count="0"/>
        </references>
      </pivotArea>
    </format>
    <format dxfId="18227">
      <pivotArea dataOnly="0" labelOnly="1" grandCol="1" outline="0" fieldPosition="0"/>
    </format>
    <format dxfId="18226">
      <pivotArea dataOnly="0" labelOnly="1" outline="0" fieldPosition="0">
        <references count="1">
          <reference field="13" count="0"/>
        </references>
      </pivotArea>
    </format>
    <format dxfId="18225">
      <pivotArea dataOnly="0" labelOnly="1" grandCol="1" outline="0" fieldPosition="0"/>
    </format>
    <format dxfId="18224">
      <pivotArea dataOnly="0" labelOnly="1" outline="0" fieldPosition="0">
        <references count="1">
          <reference field="13" count="0"/>
        </references>
      </pivotArea>
    </format>
    <format dxfId="18223">
      <pivotArea dataOnly="0" labelOnly="1" grandCol="1" outline="0" fieldPosition="0"/>
    </format>
    <format dxfId="18222">
      <pivotArea grandRow="1" outline="0" collapsedLevelsAreSubtotals="1" fieldPosition="0"/>
    </format>
    <format dxfId="18221">
      <pivotArea dataOnly="0" labelOnly="1" grandRow="1" outline="0" fieldPosition="0"/>
    </format>
    <format dxfId="18220">
      <pivotArea dataOnly="0" labelOnly="1" outline="0" fieldPosition="0">
        <references count="1">
          <reference field="13" count="0"/>
        </references>
      </pivotArea>
    </format>
    <format dxfId="18219">
      <pivotArea dataOnly="0" labelOnly="1" grandCol="1" outline="0" fieldPosition="0"/>
    </format>
    <format dxfId="18218">
      <pivotArea grandRow="1" outline="0" collapsedLevelsAreSubtotals="1" fieldPosition="0"/>
    </format>
    <format dxfId="18217">
      <pivotArea dataOnly="0" labelOnly="1" grandRow="1" outline="0" fieldPosition="0"/>
    </format>
    <format dxfId="18216">
      <pivotArea type="origin" dataOnly="0" labelOnly="1" outline="0" fieldPosition="0"/>
    </format>
    <format dxfId="18215">
      <pivotArea dataOnly="0" labelOnly="1" grandRow="1" outline="0" fieldPosition="0"/>
    </format>
    <format dxfId="18214">
      <pivotArea type="origin" dataOnly="0" labelOnly="1" outline="0" fieldPosition="0"/>
    </format>
    <format dxfId="18213">
      <pivotArea dataOnly="0" labelOnly="1" grandRow="1" outline="0" fieldPosition="0"/>
    </format>
    <format dxfId="18212">
      <pivotArea type="origin" dataOnly="0" labelOnly="1" outline="0" fieldPosition="0"/>
    </format>
    <format dxfId="18211">
      <pivotArea dataOnly="0" labelOnly="1" grandRow="1" outline="0" fieldPosition="0"/>
    </format>
    <format dxfId="18210">
      <pivotArea type="origin" dataOnly="0" labelOnly="1" outline="0" fieldPosition="0"/>
    </format>
    <format dxfId="18209">
      <pivotArea dataOnly="0" labelOnly="1" grandRow="1" outline="0" fieldPosition="0"/>
    </format>
    <format dxfId="18208">
      <pivotArea type="all" dataOnly="0" outline="0" fieldPosition="0"/>
    </format>
    <format dxfId="18207">
      <pivotArea outline="0" collapsedLevelsAreSubtotals="1" fieldPosition="0"/>
    </format>
    <format dxfId="18206">
      <pivotArea field="13" type="button" dataOnly="0" labelOnly="1" outline="0" axis="axisCol" fieldPosition="0"/>
    </format>
    <format dxfId="18205">
      <pivotArea type="topRight" dataOnly="0" labelOnly="1" outline="0" fieldPosition="0"/>
    </format>
    <format dxfId="18204">
      <pivotArea dataOnly="0" labelOnly="1" grandRow="1" outline="0" fieldPosition="0"/>
    </format>
    <format dxfId="18203">
      <pivotArea dataOnly="0" labelOnly="1" outline="0" fieldPosition="0">
        <references count="1">
          <reference field="13" count="0"/>
        </references>
      </pivotArea>
    </format>
    <format dxfId="18202">
      <pivotArea dataOnly="0" labelOnly="1" grandCol="1" outline="0" fieldPosition="0"/>
    </format>
    <format dxfId="18201">
      <pivotArea type="all" dataOnly="0" outline="0" fieldPosition="0"/>
    </format>
    <format dxfId="18200">
      <pivotArea outline="0" collapsedLevelsAreSubtotals="1" fieldPosition="0"/>
    </format>
    <format dxfId="18199">
      <pivotArea field="13" type="button" dataOnly="0" labelOnly="1" outline="0" axis="axisCol" fieldPosition="0"/>
    </format>
    <format dxfId="18198">
      <pivotArea type="topRight" dataOnly="0" labelOnly="1" outline="0" fieldPosition="0"/>
    </format>
    <format dxfId="18197">
      <pivotArea dataOnly="0" labelOnly="1" grandRow="1" outline="0" fieldPosition="0"/>
    </format>
    <format dxfId="18196">
      <pivotArea dataOnly="0" labelOnly="1" outline="0" fieldPosition="0">
        <references count="1">
          <reference field="13" count="0"/>
        </references>
      </pivotArea>
    </format>
    <format dxfId="18195">
      <pivotArea dataOnly="0" labelOnly="1" grandCol="1" outline="0" fieldPosition="0"/>
    </format>
    <format dxfId="18194">
      <pivotArea outline="0" collapsedLevelsAreSubtotals="1" fieldPosition="0"/>
    </format>
    <format dxfId="18193">
      <pivotArea dataOnly="0" labelOnly="1" grandRow="1" outline="0" fieldPosition="0"/>
    </format>
    <format dxfId="18192">
      <pivotArea dataOnly="0" labelOnly="1" outline="0" fieldPosition="0">
        <references count="1">
          <reference field="13" count="0"/>
        </references>
      </pivotArea>
    </format>
    <format dxfId="18191">
      <pivotArea dataOnly="0" labelOnly="1" grandCol="1" outline="0" fieldPosition="0"/>
    </format>
    <format dxfId="18190">
      <pivotArea outline="0" collapsedLevelsAreSubtotals="1" fieldPosition="0"/>
    </format>
    <format dxfId="18189">
      <pivotArea dataOnly="0" labelOnly="1" grandRow="1" outline="0" fieldPosition="0"/>
    </format>
    <format dxfId="18188">
      <pivotArea dataOnly="0" labelOnly="1" outline="0" fieldPosition="0">
        <references count="1">
          <reference field="13" count="0"/>
        </references>
      </pivotArea>
    </format>
    <format dxfId="18187">
      <pivotArea dataOnly="0" labelOnly="1" grandCol="1" outline="0" fieldPosition="0"/>
    </format>
    <format dxfId="18186">
      <pivotArea grandRow="1" outline="0" collapsedLevelsAreSubtotals="1" fieldPosition="0"/>
    </format>
    <format dxfId="18185">
      <pivotArea dataOnly="0" labelOnly="1" grandRow="1" outline="0" fieldPosition="0"/>
    </format>
    <format dxfId="18184">
      <pivotArea outline="0" collapsedLevelsAreSubtotals="1" fieldPosition="0"/>
    </format>
    <format dxfId="18183">
      <pivotArea dataOnly="0" labelOnly="1" grandRow="1" outline="0" fieldPosition="0"/>
    </format>
    <format dxfId="18182">
      <pivotArea grandRow="1" outline="0" collapsedLevelsAreSubtotals="1" fieldPosition="0"/>
    </format>
    <format dxfId="18181">
      <pivotArea dataOnly="0" labelOnly="1" grandRow="1" outline="0" fieldPosition="0"/>
    </format>
    <format dxfId="18180">
      <pivotArea dataOnly="0" labelOnly="1" grandRow="1" outline="0" fieldPosition="0"/>
    </format>
    <format dxfId="18179">
      <pivotArea dataOnly="0" labelOnly="1" grandRow="1" outline="0" fieldPosition="0"/>
    </format>
    <format dxfId="18178">
      <pivotArea grandRow="1" outline="0" collapsedLevelsAreSubtotals="1" fieldPosition="0"/>
    </format>
    <format dxfId="18177">
      <pivotArea dataOnly="0" labelOnly="1" grandRow="1" outline="0" fieldPosition="0"/>
    </format>
    <format dxfId="18176">
      <pivotArea outline="0" collapsedLevelsAreSubtotals="1" fieldPosition="0"/>
    </format>
    <format dxfId="18175">
      <pivotArea dataOnly="0" labelOnly="1" grandRow="1" outline="0" fieldPosition="0"/>
    </format>
    <format dxfId="18174">
      <pivotArea type="all" dataOnly="0" outline="0" fieldPosition="0"/>
    </format>
    <format dxfId="18173">
      <pivotArea outline="0" collapsedLevelsAreSubtotals="1" fieldPosition="0"/>
    </format>
    <format dxfId="18172">
      <pivotArea field="13" type="button" dataOnly="0" labelOnly="1" outline="0" axis="axisCol" fieldPosition="0"/>
    </format>
    <format dxfId="18171">
      <pivotArea type="topRight" dataOnly="0" labelOnly="1" outline="0" fieldPosition="0"/>
    </format>
    <format dxfId="18170">
      <pivotArea dataOnly="0" labelOnly="1" grandRow="1" outline="0" fieldPosition="0"/>
    </format>
    <format dxfId="18169">
      <pivotArea dataOnly="0" labelOnly="1" outline="0" fieldPosition="0">
        <references count="1">
          <reference field="13" count="0"/>
        </references>
      </pivotArea>
    </format>
    <format dxfId="18168">
      <pivotArea dataOnly="0" labelOnly="1" grandCol="1" outline="0" fieldPosition="0"/>
    </format>
    <format dxfId="18167">
      <pivotArea type="all" dataOnly="0" outline="0" fieldPosition="0"/>
    </format>
    <format dxfId="18166">
      <pivotArea outline="0" collapsedLevelsAreSubtotals="1" fieldPosition="0"/>
    </format>
    <format dxfId="18165">
      <pivotArea field="13" type="button" dataOnly="0" labelOnly="1" outline="0" axis="axisCol" fieldPosition="0"/>
    </format>
    <format dxfId="18164">
      <pivotArea type="topRight" dataOnly="0" labelOnly="1" outline="0" fieldPosition="0"/>
    </format>
    <format dxfId="18163">
      <pivotArea dataOnly="0" labelOnly="1" grandRow="1" outline="0" fieldPosition="0"/>
    </format>
    <format dxfId="18162">
      <pivotArea dataOnly="0" labelOnly="1" outline="0" fieldPosition="0">
        <references count="1">
          <reference field="13" count="0"/>
        </references>
      </pivotArea>
    </format>
    <format dxfId="18161">
      <pivotArea dataOnly="0" labelOnly="1" grandCol="1" outline="0" fieldPosition="0"/>
    </format>
    <format dxfId="18160">
      <pivotArea outline="0" collapsedLevelsAreSubtotals="1" fieldPosition="0"/>
    </format>
    <format dxfId="18159">
      <pivotArea dataOnly="0" labelOnly="1" grandRow="1" outline="0" fieldPosition="0"/>
    </format>
    <format dxfId="18158">
      <pivotArea outline="0" collapsedLevelsAreSubtotals="1" fieldPosition="0"/>
    </format>
    <format dxfId="18157">
      <pivotArea outline="0" collapsedLevelsAreSubtotals="1" fieldPosition="0"/>
    </format>
    <format dxfId="18156">
      <pivotArea outline="0" collapsedLevelsAreSubtotals="1" fieldPosition="0"/>
    </format>
    <format dxfId="18155">
      <pivotArea outline="0" fieldPosition="0">
        <references count="1">
          <reference field="13" count="1" selected="0">
            <x v="1"/>
          </reference>
        </references>
      </pivotArea>
    </format>
    <format dxfId="18154">
      <pivotArea outline="0" fieldPosition="0">
        <references count="1">
          <reference field="13" count="1" selected="0">
            <x v="2"/>
          </reference>
        </references>
      </pivotArea>
    </format>
    <format dxfId="18153">
      <pivotArea grandCol="1" outline="0" collapsedLevelsAreSubtotals="1" fieldPosition="0"/>
    </format>
    <format dxfId="18152">
      <pivotArea field="13" grandRow="1" outline="0" axis="axisCol" fieldPosition="0">
        <references count="1">
          <reference field="13" count="1" selected="0">
            <x v="0"/>
          </reference>
        </references>
      </pivotArea>
    </format>
    <format dxfId="18151">
      <pivotArea field="13" type="button" dataOnly="0" labelOnly="1" outline="0" axis="axisCol" fieldPosition="0"/>
    </format>
    <format dxfId="18150">
      <pivotArea field="13" type="button" dataOnly="0" labelOnly="1" outline="0" axis="axisCol" fieldPosition="0"/>
    </format>
    <format dxfId="18149">
      <pivotArea dataOnly="0" labelOnly="1" outline="0" fieldPosition="0">
        <references count="1">
          <reference field="51" count="0"/>
        </references>
      </pivotArea>
    </format>
    <format dxfId="18148">
      <pivotArea dataOnly="0" labelOnly="1" outline="0" fieldPosition="0">
        <references count="1">
          <reference field="13" count="0"/>
        </references>
      </pivotArea>
    </format>
    <format dxfId="18147">
      <pivotArea dataOnly="0" labelOnly="1" grandCol="1" outline="0" fieldPosition="0"/>
    </format>
    <format dxfId="18146">
      <pivotArea outline="0" collapsedLevelsAreSubtotals="1" fieldPosition="0"/>
    </format>
    <format dxfId="18145">
      <pivotArea field="13" type="button" dataOnly="0" labelOnly="1" outline="0" axis="axisCol" fieldPosition="0"/>
    </format>
    <format dxfId="18144">
      <pivotArea type="topRight" dataOnly="0" labelOnly="1" outline="0" fieldPosition="0"/>
    </format>
    <format dxfId="18143">
      <pivotArea dataOnly="0" labelOnly="1" outline="0" fieldPosition="0">
        <references count="1">
          <reference field="13" count="0"/>
        </references>
      </pivotArea>
    </format>
    <format dxfId="18142">
      <pivotArea dataOnly="0" labelOnly="1" grandCol="1" outline="0" fieldPosition="0"/>
    </format>
    <format dxfId="18141">
      <pivotArea outline="0" collapsedLevelsAreSubtotals="1" fieldPosition="0"/>
    </format>
    <format dxfId="18140">
      <pivotArea dataOnly="0" labelOnly="1" grandRow="1" outline="0" fieldPosition="0"/>
    </format>
    <format dxfId="18139">
      <pivotArea dataOnly="0" labelOnly="1" outline="0" fieldPosition="0">
        <references count="1">
          <reference field="13" count="0"/>
        </references>
      </pivotArea>
    </format>
    <format dxfId="18138">
      <pivotArea dataOnly="0" labelOnly="1" grandCol="1" outline="0" fieldPosition="0"/>
    </format>
    <format dxfId="18137">
      <pivotArea outline="0" collapsedLevelsAreSubtotals="1" fieldPosition="0"/>
    </format>
    <format dxfId="18136">
      <pivotArea dataOnly="0" labelOnly="1" grandRow="1" outline="0" fieldPosition="0"/>
    </format>
    <format dxfId="18135">
      <pivotArea dataOnly="0" labelOnly="1" outline="0" fieldPosition="0">
        <references count="1">
          <reference field="13" count="0"/>
        </references>
      </pivotArea>
    </format>
    <format dxfId="18134">
      <pivotArea dataOnly="0" labelOnly="1" grandCol="1" outline="0" fieldPosition="0"/>
    </format>
    <format dxfId="18133">
      <pivotArea dataOnly="0" labelOnly="1" outline="0" fieldPosition="0">
        <references count="1">
          <reference field="13" count="0"/>
        </references>
      </pivotArea>
    </format>
    <format dxfId="18132">
      <pivotArea dataOnly="0" labelOnly="1" grandCol="1" outline="0" fieldPosition="0"/>
    </format>
    <format dxfId="18131">
      <pivotArea grandRow="1" outline="0" collapsedLevelsAreSubtotals="1" fieldPosition="0"/>
    </format>
    <format dxfId="18130">
      <pivotArea dataOnly="0" labelOnly="1" grandRow="1" outline="0" fieldPosition="0"/>
    </format>
    <format dxfId="18129">
      <pivotArea outline="0" collapsedLevelsAreSubtotals="1" fieldPosition="0"/>
    </format>
    <format dxfId="18128">
      <pivotArea dataOnly="0" labelOnly="1" grandRow="1" outline="0" fieldPosition="0"/>
    </format>
    <format dxfId="18127">
      <pivotArea dataOnly="0" labelOnly="1" outline="0" fieldPosition="0">
        <references count="1">
          <reference field="13" count="0"/>
        </references>
      </pivotArea>
    </format>
    <format dxfId="18126">
      <pivotArea dataOnly="0" labelOnly="1" grandCol="1" outline="0" fieldPosition="0"/>
    </format>
    <format dxfId="18125">
      <pivotArea outline="0" collapsedLevelsAreSubtotals="1" fieldPosition="0"/>
    </format>
    <format dxfId="18124">
      <pivotArea dataOnly="0" labelOnly="1" grandRow="1" outline="0" fieldPosition="0"/>
    </format>
    <format dxfId="18123">
      <pivotArea dataOnly="0" labelOnly="1" outline="0" fieldPosition="0">
        <references count="1">
          <reference field="13" count="0"/>
        </references>
      </pivotArea>
    </format>
    <format dxfId="18122">
      <pivotArea dataOnly="0" labelOnly="1" grandCol="1" outline="0" fieldPosition="0"/>
    </format>
    <format dxfId="18121">
      <pivotArea outline="0" collapsedLevelsAreSubtotals="1" fieldPosition="0"/>
    </format>
    <format dxfId="18120">
      <pivotArea dataOnly="0" labelOnly="1" grandRow="1" outline="0" fieldPosition="0"/>
    </format>
    <format dxfId="18119">
      <pivotArea dataOnly="0" labelOnly="1" outline="0" fieldPosition="0">
        <references count="1">
          <reference field="13" count="0"/>
        </references>
      </pivotArea>
    </format>
    <format dxfId="18118">
      <pivotArea dataOnly="0" labelOnly="1" grandCol="1" outline="0" fieldPosition="0"/>
    </format>
    <format dxfId="18117">
      <pivotArea outline="0" collapsedLevelsAreSubtotals="1" fieldPosition="0"/>
    </format>
    <format dxfId="18116">
      <pivotArea dataOnly="0" labelOnly="1" grandRow="1" outline="0" fieldPosition="0"/>
    </format>
    <format dxfId="18115">
      <pivotArea dataOnly="0" labelOnly="1" outline="0" fieldPosition="0">
        <references count="1">
          <reference field="13" count="0"/>
        </references>
      </pivotArea>
    </format>
    <format dxfId="18114">
      <pivotArea dataOnly="0" labelOnly="1" grandCol="1" outline="0" fieldPosition="0"/>
    </format>
    <format dxfId="18113">
      <pivotArea outline="0" collapsedLevelsAreSubtotals="1" fieldPosition="0"/>
    </format>
    <format dxfId="18112">
      <pivotArea dataOnly="0" labelOnly="1" grandRow="1" outline="0" fieldPosition="0"/>
    </format>
    <format dxfId="18111">
      <pivotArea dataOnly="0" labelOnly="1" outline="0" fieldPosition="0">
        <references count="1">
          <reference field="13" count="0"/>
        </references>
      </pivotArea>
    </format>
    <format dxfId="18110">
      <pivotArea dataOnly="0" labelOnly="1" grandCol="1" outline="0" fieldPosition="0"/>
    </format>
    <format dxfId="18109">
      <pivotArea outline="0" collapsedLevelsAreSubtotals="1" fieldPosition="0"/>
    </format>
    <format dxfId="18108">
      <pivotArea dataOnly="0" labelOnly="1" grandRow="1" outline="0" fieldPosition="0"/>
    </format>
    <format dxfId="18107">
      <pivotArea dataOnly="0" labelOnly="1" outline="0" fieldPosition="0">
        <references count="1">
          <reference field="13" count="0"/>
        </references>
      </pivotArea>
    </format>
    <format dxfId="18106">
      <pivotArea dataOnly="0" labelOnly="1" grandCol="1" outline="0" fieldPosition="0"/>
    </format>
    <format dxfId="18105">
      <pivotArea dataOnly="0" labelOnly="1" outline="0" fieldPosition="0">
        <references count="1">
          <reference field="13" count="0"/>
        </references>
      </pivotArea>
    </format>
    <format dxfId="18104">
      <pivotArea dataOnly="0" labelOnly="1" grandCol="1" outline="0" fieldPosition="0"/>
    </format>
    <format dxfId="18103">
      <pivotArea grandRow="1" outline="0" collapsedLevelsAreSubtotals="1" fieldPosition="0"/>
    </format>
    <format dxfId="18102">
      <pivotArea dataOnly="0" labelOnly="1" grandRow="1" outline="0" fieldPosition="0"/>
    </format>
    <format dxfId="18101">
      <pivotArea outline="0" collapsedLevelsAreSubtotals="1" fieldPosition="0"/>
    </format>
    <format dxfId="18100">
      <pivotArea dataOnly="0" labelOnly="1" grandRow="1" outline="0" fieldPosition="0"/>
    </format>
    <format dxfId="18099">
      <pivotArea dataOnly="0" labelOnly="1" outline="0" fieldPosition="0">
        <references count="1">
          <reference field="13" count="0"/>
        </references>
      </pivotArea>
    </format>
    <format dxfId="18098">
      <pivotArea dataOnly="0" labelOnly="1" grandCol="1" outline="0" fieldPosition="0"/>
    </format>
    <format dxfId="18097">
      <pivotArea outline="0" collapsedLevelsAreSubtotals="1" fieldPosition="0"/>
    </format>
    <format dxfId="18096">
      <pivotArea dataOnly="0" labelOnly="1" grandRow="1" outline="0" fieldPosition="0"/>
    </format>
    <format dxfId="18095">
      <pivotArea dataOnly="0" labelOnly="1" outline="0" fieldPosition="0">
        <references count="1">
          <reference field="13" count="0"/>
        </references>
      </pivotArea>
    </format>
    <format dxfId="18094">
      <pivotArea dataOnly="0" labelOnly="1" grandCol="1" outline="0" fieldPosition="0"/>
    </format>
    <format dxfId="18093">
      <pivotArea dataOnly="0" labelOnly="1" outline="0" fieldPosition="0">
        <references count="1">
          <reference field="13" count="0"/>
        </references>
      </pivotArea>
    </format>
    <format dxfId="18092">
      <pivotArea dataOnly="0" labelOnly="1" grandCol="1" outline="0" fieldPosition="0"/>
    </format>
    <format dxfId="18091">
      <pivotArea grandRow="1" outline="0" collapsedLevelsAreSubtotals="1" fieldPosition="0"/>
    </format>
    <format dxfId="18090">
      <pivotArea dataOnly="0" labelOnly="1" grandRow="1" outline="0" fieldPosition="0"/>
    </format>
    <format dxfId="18089">
      <pivotArea outline="0" collapsedLevelsAreSubtotals="1" fieldPosition="0"/>
    </format>
    <format dxfId="18088">
      <pivotArea dataOnly="0" labelOnly="1" grandRow="1" outline="0" fieldPosition="0"/>
    </format>
    <format dxfId="18087">
      <pivotArea dataOnly="0" labelOnly="1" outline="0" fieldPosition="0">
        <references count="1">
          <reference field="13" count="0"/>
        </references>
      </pivotArea>
    </format>
    <format dxfId="18086">
      <pivotArea dataOnly="0" labelOnly="1" grandCol="1" outline="0" fieldPosition="0"/>
    </format>
    <format dxfId="18085">
      <pivotArea outline="0" collapsedLevelsAreSubtotals="1" fieldPosition="0"/>
    </format>
    <format dxfId="18084">
      <pivotArea dataOnly="0" labelOnly="1" grandRow="1" outline="0" fieldPosition="0"/>
    </format>
    <format dxfId="18083">
      <pivotArea dataOnly="0" labelOnly="1" outline="0" fieldPosition="0">
        <references count="1">
          <reference field="13" count="0"/>
        </references>
      </pivotArea>
    </format>
    <format dxfId="18082">
      <pivotArea dataOnly="0" labelOnly="1" grandCol="1" outline="0" fieldPosition="0"/>
    </format>
    <format dxfId="18081">
      <pivotArea grandRow="1" outline="0" collapsedLevelsAreSubtotals="1" fieldPosition="0"/>
    </format>
    <format dxfId="18080">
      <pivotArea dataOnly="0" labelOnly="1" grandRow="1" outline="0" fieldPosition="0"/>
    </format>
    <format dxfId="18079">
      <pivotArea dataOnly="0" labelOnly="1" outline="0" fieldPosition="0">
        <references count="1">
          <reference field="13" count="0"/>
        </references>
      </pivotArea>
    </format>
    <format dxfId="18078">
      <pivotArea dataOnly="0" labelOnly="1" grandCol="1" outline="0" fieldPosition="0"/>
    </format>
    <format dxfId="18077">
      <pivotArea outline="0" collapsedLevelsAreSubtotals="1" fieldPosition="0"/>
    </format>
    <format dxfId="18076">
      <pivotArea dataOnly="0" labelOnly="1" grandRow="1" outline="0" fieldPosition="0"/>
    </format>
    <format dxfId="18075">
      <pivotArea dataOnly="0" labelOnly="1" outline="0" fieldPosition="0">
        <references count="1">
          <reference field="13" count="0"/>
        </references>
      </pivotArea>
    </format>
    <format dxfId="18074">
      <pivotArea dataOnly="0" labelOnly="1" grandCol="1" outline="0" fieldPosition="0"/>
    </format>
    <format dxfId="18073">
      <pivotArea grandRow="1" outline="0" collapsedLevelsAreSubtotals="1" fieldPosition="0"/>
    </format>
    <format dxfId="18072">
      <pivotArea dataOnly="0" labelOnly="1" grandRow="1" outline="0" fieldPosition="0"/>
    </format>
    <format dxfId="18071">
      <pivotArea grandRow="1" outline="0" collapsedLevelsAreSubtotals="1" fieldPosition="0"/>
    </format>
    <format dxfId="18070">
      <pivotArea dataOnly="0" labelOnly="1" grandRow="1" outline="0" fieldPosition="0"/>
    </format>
    <format dxfId="18069">
      <pivotArea field="15" type="button" dataOnly="0" labelOnly="1" outline="0" axis="axisRow" fieldPosition="0"/>
    </format>
    <format dxfId="18068">
      <pivotArea dataOnly="0" labelOnly="1" outline="0" fieldPosition="0">
        <references count="1">
          <reference field="13" count="0"/>
        </references>
      </pivotArea>
    </format>
    <format dxfId="18067">
      <pivotArea dataOnly="0" labelOnly="1" grandCol="1" outline="0" fieldPosition="0"/>
    </format>
    <format dxfId="18066">
      <pivotArea outline="0" collapsedLevelsAreSubtotals="1" fieldPosition="0"/>
    </format>
    <format dxfId="18065">
      <pivotArea field="15" type="button" dataOnly="0" labelOnly="1" outline="0" axis="axisRow" fieldPosition="0"/>
    </format>
    <format dxfId="18064">
      <pivotArea dataOnly="0" labelOnly="1" outline="0" fieldPosition="0">
        <references count="1">
          <reference field="15" count="0"/>
        </references>
      </pivotArea>
    </format>
    <format dxfId="18063">
      <pivotArea dataOnly="0" labelOnly="1" grandRow="1" outline="0" fieldPosition="0"/>
    </format>
    <format dxfId="18062">
      <pivotArea dataOnly="0" labelOnly="1" outline="0" fieldPosition="0">
        <references count="1">
          <reference field="13" count="0"/>
        </references>
      </pivotArea>
    </format>
    <format dxfId="18061">
      <pivotArea dataOnly="0" labelOnly="1" grandCol="1" outline="0" fieldPosition="0"/>
    </format>
    <format dxfId="18060">
      <pivotArea outline="0" collapsedLevelsAreSubtotals="1" fieldPosition="0"/>
    </format>
    <format dxfId="18059">
      <pivotArea field="15" type="button" dataOnly="0" labelOnly="1" outline="0" axis="axisRow" fieldPosition="0"/>
    </format>
    <format dxfId="18058">
      <pivotArea dataOnly="0" labelOnly="1" outline="0" fieldPosition="0">
        <references count="1">
          <reference field="15" count="0"/>
        </references>
      </pivotArea>
    </format>
    <format dxfId="18057">
      <pivotArea dataOnly="0" labelOnly="1" grandRow="1" outline="0" fieldPosition="0"/>
    </format>
    <format dxfId="18056">
      <pivotArea dataOnly="0" labelOnly="1" outline="0" fieldPosition="0">
        <references count="1">
          <reference field="13" count="0"/>
        </references>
      </pivotArea>
    </format>
    <format dxfId="18055">
      <pivotArea dataOnly="0" labelOnly="1" grandCol="1" outline="0" fieldPosition="0"/>
    </format>
    <format dxfId="18054">
      <pivotArea field="15" type="button" dataOnly="0" labelOnly="1" outline="0" axis="axisRow" fieldPosition="0"/>
    </format>
    <format dxfId="18053">
      <pivotArea dataOnly="0" labelOnly="1" outline="0" fieldPosition="0">
        <references count="1">
          <reference field="13" count="0"/>
        </references>
      </pivotArea>
    </format>
    <format dxfId="18052">
      <pivotArea dataOnly="0" labelOnly="1" grandCol="1" outline="0" fieldPosition="0"/>
    </format>
    <format dxfId="18051">
      <pivotArea dataOnly="0" labelOnly="1" grandRow="1" outline="0" fieldPosition="0"/>
    </format>
    <format dxfId="18050">
      <pivotArea outline="0" collapsedLevelsAreSubtotals="1" fieldPosition="0"/>
    </format>
    <format dxfId="18049">
      <pivotArea field="15" type="button" dataOnly="0" labelOnly="1" outline="0" axis="axisRow" fieldPosition="0"/>
    </format>
    <format dxfId="18048">
      <pivotArea dataOnly="0" labelOnly="1" outline="0" fieldPosition="0">
        <references count="1">
          <reference field="15" count="0"/>
        </references>
      </pivotArea>
    </format>
    <format dxfId="18047">
      <pivotArea dataOnly="0" labelOnly="1" grandRow="1" outline="0" fieldPosition="0"/>
    </format>
    <format dxfId="18046">
      <pivotArea dataOnly="0" labelOnly="1" outline="0" fieldPosition="0">
        <references count="1">
          <reference field="13" count="0"/>
        </references>
      </pivotArea>
    </format>
    <format dxfId="18045">
      <pivotArea dataOnly="0" labelOnly="1" grandCol="1" outline="0" fieldPosition="0"/>
    </format>
    <format dxfId="18044">
      <pivotArea outline="0" collapsedLevelsAreSubtotals="1" fieldPosition="0"/>
    </format>
    <format dxfId="18043">
      <pivotArea field="15" type="button" dataOnly="0" labelOnly="1" outline="0" axis="axisRow" fieldPosition="0"/>
    </format>
    <format dxfId="18042">
      <pivotArea dataOnly="0" labelOnly="1" outline="0" fieldPosition="0">
        <references count="1">
          <reference field="15" count="0"/>
        </references>
      </pivotArea>
    </format>
    <format dxfId="18041">
      <pivotArea dataOnly="0" labelOnly="1" grandRow="1" outline="0" fieldPosition="0"/>
    </format>
    <format dxfId="18040">
      <pivotArea dataOnly="0" labelOnly="1" outline="0" fieldPosition="0">
        <references count="1">
          <reference field="13" count="0"/>
        </references>
      </pivotArea>
    </format>
    <format dxfId="18039">
      <pivotArea dataOnly="0" labelOnly="1" grandCol="1" outline="0" fieldPosition="0"/>
    </format>
    <format dxfId="18038">
      <pivotArea dataOnly="0" labelOnly="1" grandRow="1" outline="0" fieldPosition="0"/>
    </format>
    <format dxfId="18037">
      <pivotArea field="15" type="button" dataOnly="0" labelOnly="1" outline="0" axis="axisRow" fieldPosition="0"/>
    </format>
    <format dxfId="18036">
      <pivotArea dataOnly="0" labelOnly="1" outline="0" fieldPosition="0">
        <references count="1">
          <reference field="13" count="0"/>
        </references>
      </pivotArea>
    </format>
    <format dxfId="18035">
      <pivotArea dataOnly="0" labelOnly="1" grandCol="1" outline="0" fieldPosition="0"/>
    </format>
    <format dxfId="18034">
      <pivotArea type="all" dataOnly="0" outline="0" fieldPosition="0"/>
    </format>
    <format dxfId="18033">
      <pivotArea outline="0" collapsedLevelsAreSubtotals="1" fieldPosition="0"/>
    </format>
    <format dxfId="18032">
      <pivotArea field="15" type="button" dataOnly="0" labelOnly="1" outline="0" axis="axisRow" fieldPosition="0"/>
    </format>
    <format dxfId="18031">
      <pivotArea dataOnly="0" labelOnly="1" outline="0" fieldPosition="0">
        <references count="1">
          <reference field="15" count="0"/>
        </references>
      </pivotArea>
    </format>
    <format dxfId="18030">
      <pivotArea dataOnly="0" labelOnly="1" grandRow="1" outline="0" fieldPosition="0"/>
    </format>
    <format dxfId="18029">
      <pivotArea dataOnly="0" labelOnly="1" outline="0" fieldPosition="0">
        <references count="1">
          <reference field="13" count="0"/>
        </references>
      </pivotArea>
    </format>
    <format dxfId="18028">
      <pivotArea dataOnly="0" labelOnly="1" grandCol="1" outline="0" fieldPosition="0"/>
    </format>
    <format dxfId="18027">
      <pivotArea type="all" dataOnly="0" outline="0" fieldPosition="0"/>
    </format>
    <format dxfId="18026">
      <pivotArea outline="0" collapsedLevelsAreSubtotals="1" fieldPosition="0"/>
    </format>
    <format dxfId="18025">
      <pivotArea field="15" type="button" dataOnly="0" labelOnly="1" outline="0" axis="axisRow" fieldPosition="0"/>
    </format>
    <format dxfId="18024">
      <pivotArea dataOnly="0" labelOnly="1" outline="0" fieldPosition="0">
        <references count="1">
          <reference field="15" count="0"/>
        </references>
      </pivotArea>
    </format>
    <format dxfId="18023">
      <pivotArea dataOnly="0" labelOnly="1" grandRow="1" outline="0" fieldPosition="0"/>
    </format>
    <format dxfId="18022">
      <pivotArea dataOnly="0" labelOnly="1" outline="0" fieldPosition="0">
        <references count="1">
          <reference field="13" count="0"/>
        </references>
      </pivotArea>
    </format>
    <format dxfId="18021">
      <pivotArea dataOnly="0" labelOnly="1" grandCol="1" outline="0" fieldPosition="0"/>
    </format>
    <format dxfId="18020">
      <pivotArea outline="0" collapsedLevelsAreSubtotals="1" fieldPosition="0"/>
    </format>
    <format dxfId="18019">
      <pivotArea field="15" type="button" dataOnly="0" labelOnly="1" outline="0" axis="axisRow" fieldPosition="0"/>
    </format>
    <format dxfId="18018">
      <pivotArea dataOnly="0" labelOnly="1" outline="0" fieldPosition="0">
        <references count="1">
          <reference field="15" count="0"/>
        </references>
      </pivotArea>
    </format>
    <format dxfId="18017">
      <pivotArea dataOnly="0" labelOnly="1" grandRow="1" outline="0" fieldPosition="0"/>
    </format>
    <format dxfId="18016">
      <pivotArea dataOnly="0" labelOnly="1" outline="0" fieldPosition="0">
        <references count="1">
          <reference field="13" count="0"/>
        </references>
      </pivotArea>
    </format>
    <format dxfId="18015">
      <pivotArea dataOnly="0" labelOnly="1" grandCol="1" outline="0" fieldPosition="0"/>
    </format>
    <format dxfId="18014">
      <pivotArea dataOnly="0" labelOnly="1" grandRow="1" outline="0" fieldPosition="0"/>
    </format>
    <format dxfId="18013">
      <pivotArea field="15" type="button" dataOnly="0" labelOnly="1" outline="0" axis="axisRow" fieldPosition="0"/>
    </format>
    <format dxfId="18012">
      <pivotArea dataOnly="0" labelOnly="1" outline="0" fieldPosition="0">
        <references count="1">
          <reference field="13" count="0"/>
        </references>
      </pivotArea>
    </format>
    <format dxfId="18011">
      <pivotArea dataOnly="0" labelOnly="1" grandCol="1" outline="0" fieldPosition="0"/>
    </format>
    <format dxfId="18010">
      <pivotArea field="15" type="button" dataOnly="0" labelOnly="1" outline="0" axis="axisRow" fieldPosition="0"/>
    </format>
    <format dxfId="18009">
      <pivotArea dataOnly="0" labelOnly="1" outline="0" fieldPosition="0">
        <references count="1">
          <reference field="13" count="0"/>
        </references>
      </pivotArea>
    </format>
    <format dxfId="18008">
      <pivotArea dataOnly="0" labelOnly="1" grandCol="1" outline="0" fieldPosition="0"/>
    </format>
    <format dxfId="18007">
      <pivotArea field="15" type="button" dataOnly="0" labelOnly="1" outline="0" axis="axisRow" fieldPosition="0"/>
    </format>
    <format dxfId="18006">
      <pivotArea dataOnly="0" labelOnly="1" outline="0" fieldPosition="0">
        <references count="1">
          <reference field="13" count="0"/>
        </references>
      </pivotArea>
    </format>
    <format dxfId="18005">
      <pivotArea dataOnly="0" labelOnly="1" grandCol="1" outline="0" fieldPosition="0"/>
    </format>
    <format dxfId="18004">
      <pivotArea type="all" dataOnly="0" outline="0" fieldPosition="0"/>
    </format>
    <format dxfId="18003">
      <pivotArea outline="0" collapsedLevelsAreSubtotals="1" fieldPosition="0"/>
    </format>
    <format dxfId="18002">
      <pivotArea type="origin" dataOnly="0" labelOnly="1" outline="0" fieldPosition="0"/>
    </format>
    <format dxfId="18001">
      <pivotArea field="13" type="button" dataOnly="0" labelOnly="1" outline="0" axis="axisCol" fieldPosition="0"/>
    </format>
    <format dxfId="18000">
      <pivotArea type="topRight" dataOnly="0" labelOnly="1" outline="0" fieldPosition="0"/>
    </format>
    <format dxfId="17999">
      <pivotArea field="15" type="button" dataOnly="0" labelOnly="1" outline="0" axis="axisRow" fieldPosition="0"/>
    </format>
    <format dxfId="17998">
      <pivotArea dataOnly="0" labelOnly="1" outline="0" fieldPosition="0">
        <references count="1">
          <reference field="15" count="0"/>
        </references>
      </pivotArea>
    </format>
    <format dxfId="17997">
      <pivotArea dataOnly="0" labelOnly="1" grandRow="1" outline="0" fieldPosition="0"/>
    </format>
    <format dxfId="17996">
      <pivotArea dataOnly="0" labelOnly="1" outline="0" fieldPosition="0">
        <references count="1">
          <reference field="13" count="0"/>
        </references>
      </pivotArea>
    </format>
    <format dxfId="17995">
      <pivotArea dataOnly="0" labelOnly="1" grandCol="1" outline="0" fieldPosition="0"/>
    </format>
    <format dxfId="17994">
      <pivotArea outline="0" collapsedLevelsAreSubtotals="1" fieldPosition="0"/>
    </format>
    <format dxfId="17993">
      <pivotArea field="15" type="button" dataOnly="0" labelOnly="1" outline="0" axis="axisRow" fieldPosition="0"/>
    </format>
    <format dxfId="17992">
      <pivotArea dataOnly="0" labelOnly="1" outline="0" fieldPosition="0">
        <references count="1">
          <reference field="15" count="18">
            <x v="0"/>
            <x v="1"/>
            <x v="2"/>
            <x v="3"/>
            <x v="4"/>
            <x v="5"/>
            <x v="6"/>
            <x v="7"/>
            <x v="8"/>
            <x v="9"/>
            <x v="10"/>
            <x v="11"/>
            <x v="12"/>
            <x v="13"/>
            <x v="14"/>
            <x v="15"/>
            <x v="16"/>
            <x v="17"/>
          </reference>
        </references>
      </pivotArea>
    </format>
    <format dxfId="17991">
      <pivotArea dataOnly="0" labelOnly="1" grandRow="1" outline="0" fieldPosition="0"/>
    </format>
    <format dxfId="17990">
      <pivotArea dataOnly="0" labelOnly="1" outline="0" fieldPosition="0">
        <references count="1">
          <reference field="13" count="0"/>
        </references>
      </pivotArea>
    </format>
    <format dxfId="17989">
      <pivotArea dataOnly="0" labelOnly="1" grandCol="1" outline="0" fieldPosition="0"/>
    </format>
    <format dxfId="17988">
      <pivotArea outline="0" collapsedLevelsAreSubtotals="1" fieldPosition="0"/>
    </format>
    <format dxfId="17987">
      <pivotArea field="15" type="button" dataOnly="0" labelOnly="1" outline="0" axis="axisRow" fieldPosition="0"/>
    </format>
    <format dxfId="17986">
      <pivotArea dataOnly="0" labelOnly="1" outline="0" fieldPosition="0">
        <references count="1">
          <reference field="15" count="0"/>
        </references>
      </pivotArea>
    </format>
    <format dxfId="17985">
      <pivotArea dataOnly="0" labelOnly="1" grandRow="1" outline="0" fieldPosition="0"/>
    </format>
    <format dxfId="17984">
      <pivotArea dataOnly="0" labelOnly="1" outline="0" fieldPosition="0">
        <references count="1">
          <reference field="13" count="0"/>
        </references>
      </pivotArea>
    </format>
    <format dxfId="17983">
      <pivotArea dataOnly="0" labelOnly="1" grandCol="1" outline="0" fieldPosition="0"/>
    </format>
    <format dxfId="17982">
      <pivotArea grandRow="1" outline="0" collapsedLevelsAreSubtotals="1" fieldPosition="0"/>
    </format>
    <format dxfId="1798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86"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9" firstHeaderRow="1" firstDataRow="2" firstDataCol="1" rowPageCount="2" colPageCount="1"/>
  <pivotFields count="162">
    <pivotField showAll="0"/>
    <pivotField showAll="0" defaultSubtotal="0"/>
    <pivotField showAll="0"/>
    <pivotField axis="axisPage" multipleItemSelectionAllowed="1" showAll="0">
      <items count="28">
        <item h="1" x="1"/>
        <item h="1" x="15"/>
        <item h="1" x="14"/>
        <item h="1" x="4"/>
        <item h="1" x="16"/>
        <item h="1" x="7"/>
        <item h="1" x="10"/>
        <item h="1" x="24"/>
        <item h="1" x="5"/>
        <item h="1" x="12"/>
        <item h="1" x="17"/>
        <item h="1" x="6"/>
        <item h="1" x="19"/>
        <item h="1" x="3"/>
        <item h="1" x="9"/>
        <item h="1" x="11"/>
        <item h="1" x="21"/>
        <item h="1" x="18"/>
        <item h="1" x="0"/>
        <item h="1" m="1" x="26"/>
        <item h="1" x="23"/>
        <item h="1" x="13"/>
        <item h="1" x="8"/>
        <item h="1" x="25"/>
        <item x="2"/>
        <item h="1" x="20"/>
        <item h="1" x="22"/>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2">
    <i>
      <x v="1"/>
    </i>
    <i>
      <x v="2"/>
    </i>
    <i>
      <x v="3"/>
    </i>
    <i>
      <x v="4"/>
    </i>
    <i>
      <x v="7"/>
    </i>
    <i>
      <x v="8"/>
    </i>
    <i>
      <x v="9"/>
    </i>
    <i>
      <x v="13"/>
    </i>
    <i>
      <x v="15"/>
    </i>
    <i>
      <x v="16"/>
    </i>
    <i>
      <x v="17"/>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18398">
      <pivotArea grandRow="1" outline="0" collapsedLevelsAreSubtotals="1" fieldPosition="0"/>
    </format>
    <format dxfId="18397">
      <pivotArea outline="0" collapsedLevelsAreSubtotals="1" fieldPosition="0"/>
    </format>
    <format dxfId="18396">
      <pivotArea dataOnly="0" labelOnly="1" grandCol="1" outline="0" fieldPosition="0"/>
    </format>
    <format dxfId="18395">
      <pivotArea outline="0" collapsedLevelsAreSubtotals="1" fieldPosition="0"/>
    </format>
    <format dxfId="18394">
      <pivotArea dataOnly="0" labelOnly="1" grandRow="1" outline="0" fieldPosition="0"/>
    </format>
    <format dxfId="18393">
      <pivotArea dataOnly="0" labelOnly="1" grandCol="1" outline="0" fieldPosition="0"/>
    </format>
    <format dxfId="18392">
      <pivotArea outline="0" collapsedLevelsAreSubtotals="1" fieldPosition="0"/>
    </format>
    <format dxfId="18391">
      <pivotArea dataOnly="0" labelOnly="1" grandRow="1" outline="0" fieldPosition="0"/>
    </format>
    <format dxfId="18390">
      <pivotArea dataOnly="0" labelOnly="1" grandCol="1" outline="0" fieldPosition="0"/>
    </format>
    <format dxfId="18389">
      <pivotArea outline="0" collapsedLevelsAreSubtotals="1" fieldPosition="0"/>
    </format>
    <format dxfId="18388">
      <pivotArea dataOnly="0" labelOnly="1" grandRow="1" outline="0" fieldPosition="0"/>
    </format>
    <format dxfId="18387">
      <pivotArea dataOnly="0" labelOnly="1" grandCol="1" outline="0" fieldPosition="0"/>
    </format>
    <format dxfId="18386">
      <pivotArea outline="0" collapsedLevelsAreSubtotals="1" fieldPosition="0"/>
    </format>
    <format dxfId="18385">
      <pivotArea dataOnly="0" labelOnly="1" grandRow="1" outline="0" fieldPosition="0"/>
    </format>
    <format dxfId="18384">
      <pivotArea dataOnly="0" labelOnly="1" grandCol="1" outline="0" fieldPosition="0"/>
    </format>
    <format dxfId="18383">
      <pivotArea type="all" dataOnly="0" outline="0" fieldPosition="0"/>
    </format>
    <format dxfId="18382">
      <pivotArea outline="0" collapsedLevelsAreSubtotals="1" fieldPosition="0"/>
    </format>
    <format dxfId="18381">
      <pivotArea dataOnly="0" labelOnly="1" grandRow="1" outline="0" fieldPosition="0"/>
    </format>
    <format dxfId="18380">
      <pivotArea outline="0" collapsedLevelsAreSubtotals="1" fieldPosition="0"/>
    </format>
    <format dxfId="18379">
      <pivotArea dataOnly="0" labelOnly="1" grandRow="1" outline="0" fieldPosition="0"/>
    </format>
    <format dxfId="18378">
      <pivotArea outline="0" collapsedLevelsAreSubtotals="1" fieldPosition="0"/>
    </format>
    <format dxfId="18377">
      <pivotArea dataOnly="0" labelOnly="1" grandRow="1" outline="0" fieldPosition="0"/>
    </format>
    <format dxfId="18376">
      <pivotArea type="all" dataOnly="0" outline="0" fieldPosition="0"/>
    </format>
    <format dxfId="18375">
      <pivotArea outline="0" collapsedLevelsAreSubtotals="1" fieldPosition="0"/>
    </format>
    <format dxfId="18374">
      <pivotArea dataOnly="0" labelOnly="1" grandRow="1" outline="0" fieldPosition="0"/>
    </format>
    <format dxfId="18373">
      <pivotArea grandRow="1" outline="0" collapsedLevelsAreSubtotals="1" fieldPosition="0"/>
    </format>
    <format dxfId="18372">
      <pivotArea dataOnly="0" labelOnly="1" grandRow="1" outline="0" fieldPosition="0"/>
    </format>
    <format dxfId="18371">
      <pivotArea outline="0" collapsedLevelsAreSubtotals="1" fieldPosition="0"/>
    </format>
    <format dxfId="18370">
      <pivotArea dataOnly="0" labelOnly="1" grandRow="1" outline="0" fieldPosition="0"/>
    </format>
    <format dxfId="18369">
      <pivotArea outline="0" collapsedLevelsAreSubtotals="1" fieldPosition="0"/>
    </format>
    <format dxfId="18368">
      <pivotArea dataOnly="0" labelOnly="1" grandRow="1" outline="0" fieldPosition="0"/>
    </format>
    <format dxfId="18367">
      <pivotArea type="all" dataOnly="0" outline="0" fieldPosition="0"/>
    </format>
    <format dxfId="18366">
      <pivotArea outline="0" collapsedLevelsAreSubtotals="1" fieldPosition="0"/>
    </format>
    <format dxfId="18365">
      <pivotArea dataOnly="0" labelOnly="1" grandRow="1" outline="0" fieldPosition="0"/>
    </format>
    <format dxfId="18364">
      <pivotArea grandRow="1" outline="0" collapsedLevelsAreSubtotals="1" fieldPosition="0"/>
    </format>
    <format dxfId="18363">
      <pivotArea type="all" dataOnly="0" outline="0" fieldPosition="0"/>
    </format>
    <format dxfId="18362">
      <pivotArea outline="0" collapsedLevelsAreSubtotals="1" fieldPosition="0"/>
    </format>
    <format dxfId="18361">
      <pivotArea dataOnly="0" labelOnly="1" grandRow="1" outline="0" fieldPosition="0"/>
    </format>
    <format dxfId="18360">
      <pivotArea type="all" dataOnly="0" outline="0" fieldPosition="0"/>
    </format>
    <format dxfId="18359">
      <pivotArea outline="0" collapsedLevelsAreSubtotals="1" fieldPosition="0"/>
    </format>
    <format dxfId="18358">
      <pivotArea dataOnly="0" labelOnly="1" grandRow="1" outline="0" fieldPosition="0"/>
    </format>
    <format dxfId="18357">
      <pivotArea grandRow="1" outline="0" collapsedLevelsAreSubtotals="1" fieldPosition="0"/>
    </format>
    <format dxfId="18356">
      <pivotArea outline="0" collapsedLevelsAreSubtotals="1" fieldPosition="0"/>
    </format>
    <format dxfId="18355">
      <pivotArea dataOnly="0" labelOnly="1" fieldPosition="0">
        <references count="1">
          <reference field="12" count="1">
            <x v="0"/>
          </reference>
        </references>
      </pivotArea>
    </format>
    <format dxfId="18354">
      <pivotArea outline="0" collapsedLevelsAreSubtotals="1" fieldPosition="0"/>
    </format>
    <format dxfId="18353">
      <pivotArea grandRow="1" outline="0" collapsedLevelsAreSubtotals="1" fieldPosition="0"/>
    </format>
    <format dxfId="18352">
      <pivotArea outline="0" collapsedLevelsAreSubtotals="1" fieldPosition="0"/>
    </format>
    <format dxfId="18351">
      <pivotArea dataOnly="0" labelOnly="1" grandRow="1" outline="0" fieldPosition="0"/>
    </format>
    <format dxfId="18350">
      <pivotArea dataOnly="0" labelOnly="1" fieldPosition="0">
        <references count="1">
          <reference field="12" count="1">
            <x v="0"/>
          </reference>
        </references>
      </pivotArea>
    </format>
    <format dxfId="18349">
      <pivotArea dataOnly="0" labelOnly="1" fieldPosition="0">
        <references count="1">
          <reference field="12" count="0"/>
        </references>
      </pivotArea>
    </format>
    <format dxfId="18348">
      <pivotArea dataOnly="0" labelOnly="1" fieldPosition="0">
        <references count="1">
          <reference field="12" count="0"/>
        </references>
      </pivotArea>
    </format>
    <format dxfId="18347">
      <pivotArea grandRow="1" outline="0" collapsedLevelsAreSubtotals="1" fieldPosition="0"/>
    </format>
    <format dxfId="18346">
      <pivotArea dataOnly="0" labelOnly="1" grandRow="1" outline="0" fieldPosition="0"/>
    </format>
    <format dxfId="18345">
      <pivotArea dataOnly="0" labelOnly="1" fieldPosition="0">
        <references count="1">
          <reference field="12" count="0"/>
        </references>
      </pivotArea>
    </format>
    <format dxfId="18344">
      <pivotArea dataOnly="0" labelOnly="1" grandRow="1" outline="0" fieldPosition="0"/>
    </format>
    <format dxfId="18343">
      <pivotArea dataOnly="0" labelOnly="1" grandRow="1" outline="0" fieldPosition="0"/>
    </format>
    <format dxfId="18342">
      <pivotArea dataOnly="0" labelOnly="1" grandRow="1" outline="0" fieldPosition="0"/>
    </format>
    <format dxfId="18341">
      <pivotArea field="3" type="button" dataOnly="0" labelOnly="1" outline="0" axis="axisPage" fieldPosition="0"/>
    </format>
    <format dxfId="18340">
      <pivotArea type="origin" dataOnly="0" labelOnly="1" outline="0" fieldPosition="0"/>
    </format>
    <format dxfId="18339">
      <pivotArea dataOnly="0" labelOnly="1" grandRow="1" outline="0" fieldPosition="0"/>
    </format>
    <format dxfId="18338">
      <pivotArea field="3" type="button" dataOnly="0" labelOnly="1" outline="0" axis="axisPage" fieldPosition="0"/>
    </format>
    <format dxfId="18337">
      <pivotArea type="origin" dataOnly="0" labelOnly="1" outline="0" fieldPosition="0"/>
    </format>
    <format dxfId="18336">
      <pivotArea dataOnly="0" labelOnly="1" grandRow="1" outline="0" fieldPosition="0"/>
    </format>
    <format dxfId="18335">
      <pivotArea field="3" type="button" dataOnly="0" labelOnly="1" outline="0" axis="axisPage" fieldPosition="0"/>
    </format>
    <format dxfId="18334">
      <pivotArea type="origin" dataOnly="0" labelOnly="1" outline="0" fieldPosition="0"/>
    </format>
    <format dxfId="18333">
      <pivotArea dataOnly="0" labelOnly="1" grandRow="1" outline="0" fieldPosition="0"/>
    </format>
    <format dxfId="18332">
      <pivotArea field="3" type="button" dataOnly="0" labelOnly="1" outline="0" axis="axisPage" fieldPosition="0"/>
    </format>
    <format dxfId="18331">
      <pivotArea type="origin" dataOnly="0" labelOnly="1" outline="0" fieldPosition="0"/>
    </format>
    <format dxfId="18330">
      <pivotArea dataOnly="0" labelOnly="1" grandRow="1" outline="0" fieldPosition="0"/>
    </format>
    <format dxfId="18329">
      <pivotArea dataOnly="0" labelOnly="1" fieldPosition="0">
        <references count="1">
          <reference field="12" count="1">
            <x v="0"/>
          </reference>
        </references>
      </pivotArea>
    </format>
    <format dxfId="18328">
      <pivotArea dataOnly="0" labelOnly="1" fieldPosition="0">
        <references count="1">
          <reference field="12" count="1">
            <x v="1"/>
          </reference>
        </references>
      </pivotArea>
    </format>
    <format dxfId="18327">
      <pivotArea dataOnly="0" labelOnly="1" fieldPosition="0">
        <references count="1">
          <reference field="12" count="1">
            <x v="0"/>
          </reference>
        </references>
      </pivotArea>
    </format>
    <format dxfId="18326">
      <pivotArea dataOnly="0" labelOnly="1" fieldPosition="0">
        <references count="1">
          <reference field="12" count="1">
            <x v="1"/>
          </reference>
        </references>
      </pivotArea>
    </format>
    <format dxfId="18325">
      <pivotArea field="12" grandRow="1" outline="0" collapsedLevelsAreSubtotals="1" axis="axisCol" fieldPosition="0">
        <references count="1">
          <reference field="12" count="1" selected="0">
            <x v="0"/>
          </reference>
        </references>
      </pivotArea>
    </format>
    <format dxfId="18324">
      <pivotArea field="12" grandRow="1" outline="0" collapsedLevelsAreSubtotals="1" axis="axisCol" fieldPosition="0">
        <references count="1">
          <reference field="12" count="1" selected="0">
            <x v="0"/>
          </reference>
        </references>
      </pivotArea>
    </format>
    <format dxfId="18323">
      <pivotArea dataOnly="0" labelOnly="1" outline="0" fieldPosition="0">
        <references count="1">
          <reference field="3" count="0"/>
        </references>
      </pivotArea>
    </format>
    <format dxfId="18322">
      <pivotArea dataOnly="0" labelOnly="1" fieldPosition="0">
        <references count="1">
          <reference field="12" count="2">
            <x v="0"/>
            <x v="1"/>
          </reference>
        </references>
      </pivotArea>
    </format>
    <format dxfId="18321">
      <pivotArea collapsedLevelsAreSubtotals="1" fieldPosition="0">
        <references count="2">
          <reference field="12" count="1" selected="0">
            <x v="0"/>
          </reference>
          <reference field="15" count="1">
            <x v="0"/>
          </reference>
        </references>
      </pivotArea>
    </format>
    <format dxfId="18320">
      <pivotArea grandRow="1" outline="0" collapsedLevelsAreSubtotals="1" fieldPosition="0"/>
    </format>
    <format dxfId="18319">
      <pivotArea dataOnly="0" labelOnly="1" fieldPosition="0">
        <references count="1">
          <reference field="12" count="1">
            <x v="0"/>
          </reference>
        </references>
      </pivotArea>
    </format>
    <format dxfId="18318">
      <pivotArea type="all" dataOnly="0" outline="0" fieldPosition="0"/>
    </format>
    <format dxfId="18317">
      <pivotArea type="origin" dataOnly="0" labelOnly="1" outline="0" fieldPosition="0"/>
    </format>
    <format dxfId="18316">
      <pivotArea field="12" type="button" dataOnly="0" labelOnly="1" outline="0" axis="axisCol" fieldPosition="0"/>
    </format>
    <format dxfId="18315">
      <pivotArea type="topRight" dataOnly="0" labelOnly="1" outline="0" fieldPosition="0"/>
    </format>
    <format dxfId="18314">
      <pivotArea collapsedLevelsAreSubtotals="1" fieldPosition="0">
        <references count="1">
          <reference field="15" count="0"/>
        </references>
      </pivotArea>
    </format>
    <format dxfId="18313">
      <pivotArea outline="0" collapsedLevelsAreSubtotals="1" fieldPosition="0"/>
    </format>
    <format dxfId="18312">
      <pivotArea field="15" type="button" dataOnly="0" labelOnly="1" outline="0" axis="axisRow" fieldPosition="0"/>
    </format>
    <format dxfId="18311">
      <pivotArea dataOnly="0" labelOnly="1" fieldPosition="0">
        <references count="1">
          <reference field="15" count="0"/>
        </references>
      </pivotArea>
    </format>
    <format dxfId="18310">
      <pivotArea dataOnly="0" labelOnly="1" grandRow="1" outline="0" fieldPosition="0"/>
    </format>
    <format dxfId="18309">
      <pivotArea dataOnly="0" labelOnly="1" fieldPosition="0">
        <references count="1">
          <reference field="12" count="0"/>
        </references>
      </pivotArea>
    </format>
    <format dxfId="18308">
      <pivotArea field="15" type="button" dataOnly="0" labelOnly="1" outline="0" axis="axisRow" fieldPosition="0"/>
    </format>
    <format dxfId="18307">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86"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4"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8">
        <item h="1" x="1"/>
        <item h="1" x="14"/>
        <item h="1" x="15"/>
        <item h="1" x="4"/>
        <item h="1" x="16"/>
        <item h="1" x="7"/>
        <item h="1" x="10"/>
        <item h="1" x="24"/>
        <item h="1" x="5"/>
        <item h="1" x="12"/>
        <item h="1" x="17"/>
        <item h="1" x="6"/>
        <item h="1" x="19"/>
        <item h="1" x="3"/>
        <item h="1" x="9"/>
        <item h="1" x="11"/>
        <item h="1" x="21"/>
        <item h="1" x="18"/>
        <item h="1" x="0"/>
        <item h="1" m="1" x="26"/>
        <item h="1" x="23"/>
        <item h="1" x="13"/>
        <item h="1" x="8"/>
        <item h="1" x="25"/>
        <item x="2"/>
        <item h="1" x="20"/>
        <item h="1"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h="1" x="0"/>
        <item n="BUCKET 2" h="1"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2"/>
    </i>
    <i>
      <x v="3"/>
    </i>
    <i>
      <x v="4"/>
    </i>
    <i t="grand">
      <x/>
    </i>
  </rowItems>
  <colFields count="1">
    <field x="12"/>
  </colFields>
  <colItems count="3">
    <i>
      <x v="2"/>
    </i>
    <i>
      <x v="3"/>
    </i>
    <i t="grand">
      <x/>
    </i>
  </colItems>
  <pageFields count="2">
    <pageField fld="3" hier="-1"/>
    <pageField fld="14" hier="-1"/>
  </pageFields>
  <dataFields count="1">
    <dataField name="Count of RECEIPT CUT" fld="14" subtotal="count" baseField="0" baseItem="0"/>
  </dataFields>
  <formats count="688">
    <format dxfId="19086">
      <pivotArea type="all" dataOnly="0" outline="0" fieldPosition="0"/>
    </format>
    <format dxfId="19085">
      <pivotArea outline="0" collapsedLevelsAreSubtotals="1" fieldPosition="0"/>
    </format>
    <format dxfId="19084">
      <pivotArea dataOnly="0" labelOnly="1" grandRow="1" outline="0" fieldPosition="0"/>
    </format>
    <format dxfId="19083">
      <pivotArea dataOnly="0" labelOnly="1" outline="0" fieldPosition="0">
        <references count="1">
          <reference field="12" count="4">
            <x v="0"/>
            <x v="1"/>
            <x v="2"/>
            <x v="4"/>
          </reference>
        </references>
      </pivotArea>
    </format>
    <format dxfId="19082">
      <pivotArea dataOnly="0" labelOnly="1" grandCol="1" outline="0" fieldPosition="0"/>
    </format>
    <format dxfId="19081">
      <pivotArea type="all" dataOnly="0" outline="0" fieldPosition="0"/>
    </format>
    <format dxfId="19080">
      <pivotArea outline="0" collapsedLevelsAreSubtotals="1" fieldPosition="0"/>
    </format>
    <format dxfId="19079">
      <pivotArea dataOnly="0" labelOnly="1" grandRow="1" outline="0" fieldPosition="0"/>
    </format>
    <format dxfId="19078">
      <pivotArea dataOnly="0" labelOnly="1" outline="0" fieldPosition="0">
        <references count="1">
          <reference field="12" count="4">
            <x v="0"/>
            <x v="1"/>
            <x v="2"/>
            <x v="4"/>
          </reference>
        </references>
      </pivotArea>
    </format>
    <format dxfId="19077">
      <pivotArea dataOnly="0" labelOnly="1" grandCol="1" outline="0" fieldPosition="0"/>
    </format>
    <format dxfId="19076">
      <pivotArea type="all" dataOnly="0" outline="0" fieldPosition="0"/>
    </format>
    <format dxfId="19075">
      <pivotArea type="origin" dataOnly="0" labelOnly="1" outline="0" fieldPosition="0"/>
    </format>
    <format dxfId="19074">
      <pivotArea type="origin" dataOnly="0" labelOnly="1" outline="0" fieldPosition="0"/>
    </format>
    <format dxfId="19073">
      <pivotArea type="all" dataOnly="0" outline="0" fieldPosition="0"/>
    </format>
    <format dxfId="19072">
      <pivotArea outline="0" collapsedLevelsAreSubtotals="1" fieldPosition="0">
        <references count="1">
          <reference field="12" count="2" selected="0">
            <x v="1"/>
            <x v="2"/>
          </reference>
        </references>
      </pivotArea>
    </format>
    <format dxfId="19071">
      <pivotArea grandCol="1" outline="0" collapsedLevelsAreSubtotals="1" fieldPosition="0"/>
    </format>
    <format dxfId="19070">
      <pivotArea type="topRight" dataOnly="0" labelOnly="1" outline="0" offset="D1" fieldPosition="0"/>
    </format>
    <format dxfId="19069">
      <pivotArea dataOnly="0" labelOnly="1" outline="0" fieldPosition="0">
        <references count="1">
          <reference field="12" count="0"/>
        </references>
      </pivotArea>
    </format>
    <format dxfId="19068">
      <pivotArea dataOnly="0" labelOnly="1" outline="0" fieldPosition="0">
        <references count="1">
          <reference field="12" count="0"/>
        </references>
      </pivotArea>
    </format>
    <format dxfId="19067">
      <pivotArea dataOnly="0" labelOnly="1" outline="0" fieldPosition="0">
        <references count="1">
          <reference field="12" count="4">
            <x v="0"/>
            <x v="1"/>
            <x v="2"/>
            <x v="3"/>
          </reference>
        </references>
      </pivotArea>
    </format>
    <format dxfId="19066">
      <pivotArea outline="0" collapsedLevelsAreSubtotals="1" fieldPosition="0"/>
    </format>
    <format dxfId="19065">
      <pivotArea dataOnly="0" labelOnly="1" outline="0" fieldPosition="0">
        <references count="1">
          <reference field="12" count="2">
            <x v="0"/>
            <x v="4"/>
          </reference>
        </references>
      </pivotArea>
    </format>
    <format dxfId="19064">
      <pivotArea dataOnly="0" labelOnly="1" grandCol="1" outline="0" fieldPosition="0"/>
    </format>
    <format dxfId="19063">
      <pivotArea dataOnly="0" labelOnly="1" grandRow="1" outline="0" fieldPosition="0"/>
    </format>
    <format dxfId="19062">
      <pivotArea dataOnly="0" grandCol="1" outline="0" axis="axisCol" fieldPosition="0"/>
    </format>
    <format dxfId="19061">
      <pivotArea type="all" dataOnly="0" outline="0" fieldPosition="0"/>
    </format>
    <format dxfId="19060">
      <pivotArea outline="0" collapsedLevelsAreSubtotals="1" fieldPosition="0"/>
    </format>
    <format dxfId="19059">
      <pivotArea dataOnly="0" labelOnly="1" grandRow="1" outline="0" fieldPosition="0"/>
    </format>
    <format dxfId="19058">
      <pivotArea dataOnly="0" labelOnly="1" outline="0" fieldPosition="0">
        <references count="1">
          <reference field="12" count="2">
            <x v="0"/>
            <x v="4"/>
          </reference>
        </references>
      </pivotArea>
    </format>
    <format dxfId="19057">
      <pivotArea dataOnly="0" labelOnly="1" grandCol="1" outline="0" fieldPosition="0"/>
    </format>
    <format dxfId="19056">
      <pivotArea outline="0" collapsedLevelsAreSubtotals="1" fieldPosition="0"/>
    </format>
    <format dxfId="19055">
      <pivotArea dataOnly="0" labelOnly="1" grandRow="1" outline="0" fieldPosition="0"/>
    </format>
    <format dxfId="19054">
      <pivotArea dataOnly="0" labelOnly="1" outline="0" fieldPosition="0">
        <references count="1">
          <reference field="12" count="5">
            <x v="0"/>
            <x v="1"/>
            <x v="2"/>
            <x v="3"/>
            <x v="4"/>
          </reference>
        </references>
      </pivotArea>
    </format>
    <format dxfId="19053">
      <pivotArea dataOnly="0" labelOnly="1" grandCol="1" outline="0" fieldPosition="0"/>
    </format>
    <format dxfId="19052">
      <pivotArea outline="0" collapsedLevelsAreSubtotals="1" fieldPosition="0"/>
    </format>
    <format dxfId="19051">
      <pivotArea dataOnly="0" labelOnly="1" grandRow="1" outline="0" fieldPosition="0"/>
    </format>
    <format dxfId="19050">
      <pivotArea dataOnly="0" labelOnly="1" outline="0" fieldPosition="0">
        <references count="1">
          <reference field="12" count="0"/>
        </references>
      </pivotArea>
    </format>
    <format dxfId="19049">
      <pivotArea dataOnly="0" labelOnly="1" grandCol="1" outline="0" fieldPosition="0"/>
    </format>
    <format dxfId="19048">
      <pivotArea dataOnly="0" labelOnly="1" outline="0" fieldPosition="0">
        <references count="1">
          <reference field="12" count="5">
            <x v="0"/>
            <x v="1"/>
            <x v="2"/>
            <x v="3"/>
            <x v="4"/>
          </reference>
        </references>
      </pivotArea>
    </format>
    <format dxfId="19047">
      <pivotArea dataOnly="0" labelOnly="1" outline="0" fieldPosition="0">
        <references count="1">
          <reference field="12" count="4">
            <x v="0"/>
            <x v="1"/>
            <x v="3"/>
            <x v="4"/>
          </reference>
        </references>
      </pivotArea>
    </format>
    <format dxfId="19046">
      <pivotArea dataOnly="0" labelOnly="1" grandRow="1" outline="0" fieldPosition="0"/>
    </format>
    <format dxfId="19045">
      <pivotArea dataOnly="0" labelOnly="1" grandRow="1" outline="0" fieldPosition="0"/>
    </format>
    <format dxfId="19044">
      <pivotArea outline="0" collapsedLevelsAreSubtotals="1" fieldPosition="0"/>
    </format>
    <format dxfId="19043">
      <pivotArea dataOnly="0" labelOnly="1" outline="0" fieldPosition="0">
        <references count="1">
          <reference field="12" count="4">
            <x v="0"/>
            <x v="1"/>
            <x v="2"/>
            <x v="5"/>
          </reference>
        </references>
      </pivotArea>
    </format>
    <format dxfId="19042">
      <pivotArea dataOnly="0" labelOnly="1" grandCol="1" outline="0" fieldPosition="0"/>
    </format>
    <format dxfId="19041">
      <pivotArea dataOnly="0" labelOnly="1" outline="0" fieldPosition="0">
        <references count="1">
          <reference field="12" count="4">
            <x v="0"/>
            <x v="1"/>
            <x v="3"/>
            <x v="5"/>
          </reference>
        </references>
      </pivotArea>
    </format>
    <format dxfId="19040">
      <pivotArea type="all" dataOnly="0" outline="0" fieldPosition="0"/>
    </format>
    <format dxfId="19039">
      <pivotArea outline="0" collapsedLevelsAreSubtotals="1" fieldPosition="0"/>
    </format>
    <format dxfId="19038">
      <pivotArea dataOnly="0" labelOnly="1" grandRow="1" outline="0" fieldPosition="0"/>
    </format>
    <format dxfId="19037">
      <pivotArea dataOnly="0" labelOnly="1" outline="0" fieldPosition="0">
        <references count="1">
          <reference field="12" count="4">
            <x v="0"/>
            <x v="1"/>
            <x v="2"/>
            <x v="4"/>
          </reference>
        </references>
      </pivotArea>
    </format>
    <format dxfId="19036">
      <pivotArea dataOnly="0" labelOnly="1" grandCol="1" outline="0" fieldPosition="0"/>
    </format>
    <format dxfId="19035">
      <pivotArea outline="0" collapsedLevelsAreSubtotals="1" fieldPosition="0"/>
    </format>
    <format dxfId="19034">
      <pivotArea dataOnly="0" labelOnly="1" grandRow="1" outline="0" fieldPosition="0"/>
    </format>
    <format dxfId="19033">
      <pivotArea dataOnly="0" labelOnly="1" outline="0" fieldPosition="0">
        <references count="1">
          <reference field="12" count="4">
            <x v="0"/>
            <x v="1"/>
            <x v="2"/>
            <x v="4"/>
          </reference>
        </references>
      </pivotArea>
    </format>
    <format dxfId="19032">
      <pivotArea dataOnly="0" labelOnly="1" grandCol="1" outline="0" fieldPosition="0"/>
    </format>
    <format dxfId="19031">
      <pivotArea outline="0" collapsedLevelsAreSubtotals="1" fieldPosition="0"/>
    </format>
    <format dxfId="19030">
      <pivotArea dataOnly="0" labelOnly="1" grandRow="1" outline="0" fieldPosition="0"/>
    </format>
    <format dxfId="19029">
      <pivotArea dataOnly="0" labelOnly="1" outline="0" fieldPosition="0">
        <references count="1">
          <reference field="12" count="4">
            <x v="0"/>
            <x v="1"/>
            <x v="2"/>
            <x v="4"/>
          </reference>
        </references>
      </pivotArea>
    </format>
    <format dxfId="19028">
      <pivotArea dataOnly="0" labelOnly="1" grandCol="1" outline="0" fieldPosition="0"/>
    </format>
    <format dxfId="19027">
      <pivotArea dataOnly="0" grandCol="1" outline="0" axis="axisCol" fieldPosition="0"/>
    </format>
    <format dxfId="19026">
      <pivotArea dataOnly="0" labelOnly="1" outline="0" fieldPosition="0">
        <references count="1">
          <reference field="12" count="0"/>
        </references>
      </pivotArea>
    </format>
    <format dxfId="19025">
      <pivotArea dataOnly="0" grandCol="1" outline="0" axis="axisCol" fieldPosition="0"/>
    </format>
    <format dxfId="19024">
      <pivotArea dataOnly="0" labelOnly="1" outline="0" fieldPosition="0">
        <references count="1">
          <reference field="12" count="5">
            <x v="0"/>
            <x v="2"/>
            <x v="3"/>
            <x v="4"/>
            <x v="5"/>
          </reference>
        </references>
      </pivotArea>
    </format>
    <format dxfId="19023">
      <pivotArea dataOnly="0" labelOnly="1" grandCol="1" outline="0" fieldPosition="0"/>
    </format>
    <format dxfId="19022">
      <pivotArea dataOnly="0" labelOnly="1" grandCol="1" outline="0" fieldPosition="0"/>
    </format>
    <format dxfId="19021">
      <pivotArea dataOnly="0" labelOnly="1" outline="0" fieldPosition="0">
        <references count="1">
          <reference field="12" count="4">
            <x v="0"/>
            <x v="1"/>
            <x v="2"/>
            <x v="3"/>
          </reference>
        </references>
      </pivotArea>
    </format>
    <format dxfId="19020">
      <pivotArea dataOnly="0" labelOnly="1" grandCol="1" outline="0" fieldPosition="0"/>
    </format>
    <format dxfId="19019">
      <pivotArea dataOnly="0" labelOnly="1" grandCol="1" outline="0" fieldPosition="0"/>
    </format>
    <format dxfId="19018">
      <pivotArea dataOnly="0" labelOnly="1" outline="0" fieldPosition="0">
        <references count="1">
          <reference field="12" count="4">
            <x v="0"/>
            <x v="1"/>
            <x v="2"/>
            <x v="3"/>
          </reference>
        </references>
      </pivotArea>
    </format>
    <format dxfId="19017">
      <pivotArea dataOnly="0" labelOnly="1" grandCol="1" outline="0" fieldPosition="0"/>
    </format>
    <format dxfId="19016">
      <pivotArea outline="0" collapsedLevelsAreSubtotals="1" fieldPosition="0"/>
    </format>
    <format dxfId="19015">
      <pivotArea dataOnly="0" labelOnly="1" outline="0" fieldPosition="0">
        <references count="1">
          <reference field="12" count="4">
            <x v="0"/>
            <x v="1"/>
            <x v="3"/>
            <x v="4"/>
          </reference>
        </references>
      </pivotArea>
    </format>
    <format dxfId="19014">
      <pivotArea dataOnly="0" labelOnly="1" grandCol="1" outline="0" fieldPosition="0"/>
    </format>
    <format dxfId="19013">
      <pivotArea dataOnly="0" labelOnly="1" grandRow="1" outline="0" fieldPosition="0"/>
    </format>
    <format dxfId="19012">
      <pivotArea grandCol="1" outline="0" collapsedLevelsAreSubtotals="1" fieldPosition="0"/>
    </format>
    <format dxfId="19011">
      <pivotArea dataOnly="0" labelOnly="1" grandCol="1" outline="0" fieldPosition="0"/>
    </format>
    <format dxfId="19010">
      <pivotArea type="all" dataOnly="0" outline="0" fieldPosition="0"/>
    </format>
    <format dxfId="19009">
      <pivotArea outline="0" collapsedLevelsAreSubtotals="1" fieldPosition="0"/>
    </format>
    <format dxfId="19008">
      <pivotArea type="origin" dataOnly="0" labelOnly="1" outline="0" fieldPosition="0"/>
    </format>
    <format dxfId="19007">
      <pivotArea field="12" type="button" dataOnly="0" labelOnly="1" outline="0" axis="axisCol" fieldPosition="0"/>
    </format>
    <format dxfId="19006">
      <pivotArea type="topRight" dataOnly="0" labelOnly="1" outline="0" fieldPosition="0"/>
    </format>
    <format dxfId="19005">
      <pivotArea dataOnly="0" labelOnly="1" grandRow="1" outline="0" fieldPosition="0"/>
    </format>
    <format dxfId="19004">
      <pivotArea dataOnly="0" labelOnly="1" outline="0" fieldPosition="0">
        <references count="1">
          <reference field="12" count="4">
            <x v="0"/>
            <x v="1"/>
            <x v="2"/>
            <x v="4"/>
          </reference>
        </references>
      </pivotArea>
    </format>
    <format dxfId="19003">
      <pivotArea dataOnly="0" labelOnly="1" grandCol="1" outline="0" fieldPosition="0"/>
    </format>
    <format dxfId="19002">
      <pivotArea dataOnly="0" labelOnly="1" outline="0" fieldPosition="0">
        <references count="1">
          <reference field="12" count="1">
            <x v="2"/>
          </reference>
        </references>
      </pivotArea>
    </format>
    <format dxfId="19001">
      <pivotArea outline="0" collapsedLevelsAreSubtotals="1" fieldPosition="0"/>
    </format>
    <format dxfId="19000">
      <pivotArea dataOnly="0" labelOnly="1" outline="0" fieldPosition="0">
        <references count="1">
          <reference field="12" count="5">
            <x v="0"/>
            <x v="1"/>
            <x v="2"/>
            <x v="4"/>
            <x v="5"/>
          </reference>
        </references>
      </pivotArea>
    </format>
    <format dxfId="18999">
      <pivotArea dataOnly="0" labelOnly="1" grandCol="1" outline="0" fieldPosition="0"/>
    </format>
    <format dxfId="18998">
      <pivotArea grandRow="1" outline="0" collapsedLevelsAreSubtotals="1" fieldPosition="0"/>
    </format>
    <format dxfId="18997">
      <pivotArea dataOnly="0" labelOnly="1" grandRow="1" outline="0" fieldPosition="0"/>
    </format>
    <format dxfId="18996">
      <pivotArea outline="0" collapsedLevelsAreSubtotals="1" fieldPosition="0"/>
    </format>
    <format dxfId="18995">
      <pivotArea dataOnly="0" labelOnly="1" grandRow="1" outline="0" fieldPosition="0"/>
    </format>
    <format dxfId="18994">
      <pivotArea dataOnly="0" labelOnly="1" outline="0" fieldPosition="0">
        <references count="1">
          <reference field="12" count="6">
            <x v="0"/>
            <x v="1"/>
            <x v="2"/>
            <x v="3"/>
            <x v="4"/>
            <x v="5"/>
          </reference>
        </references>
      </pivotArea>
    </format>
    <format dxfId="18993">
      <pivotArea dataOnly="0" labelOnly="1" grandCol="1" outline="0" fieldPosition="0"/>
    </format>
    <format dxfId="18992">
      <pivotArea dataOnly="0" labelOnly="1" outline="0" fieldPosition="0">
        <references count="1">
          <reference field="12" count="4">
            <x v="0"/>
            <x v="1"/>
            <x v="2"/>
            <x v="3"/>
          </reference>
        </references>
      </pivotArea>
    </format>
    <format dxfId="18991">
      <pivotArea dataOnly="0" labelOnly="1" grandCol="1" outline="0" fieldPosition="0"/>
    </format>
    <format dxfId="18990">
      <pivotArea type="all" dataOnly="0" outline="0" fieldPosition="0"/>
    </format>
    <format dxfId="18989">
      <pivotArea outline="0" collapsedLevelsAreSubtotals="1" fieldPosition="0"/>
    </format>
    <format dxfId="18988">
      <pivotArea type="origin" dataOnly="0" labelOnly="1" outline="0" fieldPosition="0"/>
    </format>
    <format dxfId="18987">
      <pivotArea field="12" type="button" dataOnly="0" labelOnly="1" outline="0" axis="axisCol" fieldPosition="0"/>
    </format>
    <format dxfId="18986">
      <pivotArea type="topRight" dataOnly="0" labelOnly="1" outline="0" fieldPosition="0"/>
    </format>
    <format dxfId="18985">
      <pivotArea dataOnly="0" labelOnly="1" grandRow="1" outline="0" fieldPosition="0"/>
    </format>
    <format dxfId="18984">
      <pivotArea dataOnly="0" labelOnly="1" outline="0" fieldPosition="0">
        <references count="1">
          <reference field="12" count="5">
            <x v="0"/>
            <x v="1"/>
            <x v="2"/>
            <x v="3"/>
            <x v="4"/>
          </reference>
        </references>
      </pivotArea>
    </format>
    <format dxfId="18983">
      <pivotArea dataOnly="0" labelOnly="1" grandCol="1" outline="0" fieldPosition="0"/>
    </format>
    <format dxfId="18982">
      <pivotArea dataOnly="0" labelOnly="1" outline="0" fieldPosition="0">
        <references count="1">
          <reference field="12" count="4">
            <x v="0"/>
            <x v="1"/>
            <x v="2"/>
            <x v="3"/>
          </reference>
        </references>
      </pivotArea>
    </format>
    <format dxfId="18981">
      <pivotArea dataOnly="0" labelOnly="1" grandCol="1" outline="0" fieldPosition="0"/>
    </format>
    <format dxfId="18980">
      <pivotArea dataOnly="0" labelOnly="1" outline="0" fieldPosition="0">
        <references count="1">
          <reference field="12" count="5">
            <x v="0"/>
            <x v="1"/>
            <x v="2"/>
            <x v="3"/>
            <x v="5"/>
          </reference>
        </references>
      </pivotArea>
    </format>
    <format dxfId="18979">
      <pivotArea dataOnly="0" labelOnly="1" grandCol="1" outline="0" fieldPosition="0"/>
    </format>
    <format dxfId="18978">
      <pivotArea dataOnly="0" labelOnly="1" outline="0" fieldPosition="0">
        <references count="1">
          <reference field="12" count="5">
            <x v="0"/>
            <x v="1"/>
            <x v="2"/>
            <x v="3"/>
            <x v="5"/>
          </reference>
        </references>
      </pivotArea>
    </format>
    <format dxfId="18977">
      <pivotArea dataOnly="0" labelOnly="1" grandCol="1" outline="0" fieldPosition="0"/>
    </format>
    <format dxfId="18976">
      <pivotArea dataOnly="0" labelOnly="1" outline="0" fieldPosition="0">
        <references count="1">
          <reference field="12" count="5">
            <x v="0"/>
            <x v="1"/>
            <x v="2"/>
            <x v="3"/>
            <x v="5"/>
          </reference>
        </references>
      </pivotArea>
    </format>
    <format dxfId="18975">
      <pivotArea dataOnly="0" labelOnly="1" grandCol="1" outline="0" fieldPosition="0"/>
    </format>
    <format dxfId="18974">
      <pivotArea grandRow="1" outline="0" collapsedLevelsAreSubtotals="1" fieldPosition="0"/>
    </format>
    <format dxfId="18973">
      <pivotArea dataOnly="0" labelOnly="1" grandRow="1" outline="0" fieldPosition="0"/>
    </format>
    <format dxfId="18972">
      <pivotArea outline="0" collapsedLevelsAreSubtotals="1" fieldPosition="0"/>
    </format>
    <format dxfId="18971">
      <pivotArea dataOnly="0" labelOnly="1" grandRow="1" outline="0" fieldPosition="0"/>
    </format>
    <format dxfId="18970">
      <pivotArea dataOnly="0" labelOnly="1" outline="0" fieldPosition="0">
        <references count="1">
          <reference field="12" count="5">
            <x v="0"/>
            <x v="1"/>
            <x v="2"/>
            <x v="3"/>
            <x v="5"/>
          </reference>
        </references>
      </pivotArea>
    </format>
    <format dxfId="18969">
      <pivotArea dataOnly="0" labelOnly="1" grandCol="1" outline="0" fieldPosition="0"/>
    </format>
    <format dxfId="18968">
      <pivotArea outline="0" collapsedLevelsAreSubtotals="1" fieldPosition="0"/>
    </format>
    <format dxfId="18967">
      <pivotArea dataOnly="0" labelOnly="1" grandRow="1" outline="0" fieldPosition="0"/>
    </format>
    <format dxfId="18966">
      <pivotArea dataOnly="0" labelOnly="1" outline="0" fieldPosition="0">
        <references count="1">
          <reference field="12" count="4">
            <x v="0"/>
            <x v="1"/>
            <x v="2"/>
            <x v="3"/>
          </reference>
        </references>
      </pivotArea>
    </format>
    <format dxfId="18965">
      <pivotArea dataOnly="0" labelOnly="1" grandCol="1" outline="0" fieldPosition="0"/>
    </format>
    <format dxfId="18964">
      <pivotArea outline="0" collapsedLevelsAreSubtotals="1" fieldPosition="0"/>
    </format>
    <format dxfId="18963">
      <pivotArea dataOnly="0" labelOnly="1" grandRow="1" outline="0" fieldPosition="0"/>
    </format>
    <format dxfId="18962">
      <pivotArea dataOnly="0" labelOnly="1" outline="0" fieldPosition="0">
        <references count="1">
          <reference field="12" count="4">
            <x v="0"/>
            <x v="1"/>
            <x v="2"/>
            <x v="3"/>
          </reference>
        </references>
      </pivotArea>
    </format>
    <format dxfId="18961">
      <pivotArea dataOnly="0" labelOnly="1" grandCol="1" outline="0" fieldPosition="0"/>
    </format>
    <format dxfId="18960">
      <pivotArea dataOnly="0" labelOnly="1" outline="0" fieldPosition="0">
        <references count="1">
          <reference field="12" count="4">
            <x v="0"/>
            <x v="1"/>
            <x v="2"/>
            <x v="3"/>
          </reference>
        </references>
      </pivotArea>
    </format>
    <format dxfId="18959">
      <pivotArea dataOnly="0" labelOnly="1" grandCol="1" outline="0" fieldPosition="0"/>
    </format>
    <format dxfId="18958">
      <pivotArea grandRow="1" outline="0" collapsedLevelsAreSubtotals="1" fieldPosition="0"/>
    </format>
    <format dxfId="18957">
      <pivotArea dataOnly="0" labelOnly="1" grandRow="1" outline="0" fieldPosition="0"/>
    </format>
    <format dxfId="18956">
      <pivotArea grandCol="1" outline="0" collapsedLevelsAreSubtotals="1" fieldPosition="0"/>
    </format>
    <format dxfId="18955">
      <pivotArea dataOnly="0" labelOnly="1" grandCol="1" outline="0" fieldPosition="0"/>
    </format>
    <format dxfId="18954">
      <pivotArea outline="0" collapsedLevelsAreSubtotals="1" fieldPosition="0"/>
    </format>
    <format dxfId="18953">
      <pivotArea dataOnly="0" labelOnly="1" grandRow="1" outline="0" fieldPosition="0"/>
    </format>
    <format dxfId="18952">
      <pivotArea dataOnly="0" labelOnly="1" outline="0" fieldPosition="0">
        <references count="1">
          <reference field="12" count="5">
            <x v="0"/>
            <x v="1"/>
            <x v="2"/>
            <x v="3"/>
            <x v="4"/>
          </reference>
        </references>
      </pivotArea>
    </format>
    <format dxfId="18951">
      <pivotArea dataOnly="0" labelOnly="1" grandCol="1" outline="0" fieldPosition="0"/>
    </format>
    <format dxfId="18950">
      <pivotArea outline="0" collapsedLevelsAreSubtotals="1" fieldPosition="0"/>
    </format>
    <format dxfId="18949">
      <pivotArea dataOnly="0" labelOnly="1" grandRow="1" outline="0" fieldPosition="0"/>
    </format>
    <format dxfId="18948">
      <pivotArea dataOnly="0" labelOnly="1" outline="0" fieldPosition="0">
        <references count="1">
          <reference field="12" count="5">
            <x v="0"/>
            <x v="1"/>
            <x v="2"/>
            <x v="3"/>
            <x v="4"/>
          </reference>
        </references>
      </pivotArea>
    </format>
    <format dxfId="18947">
      <pivotArea dataOnly="0" labelOnly="1" grandCol="1" outline="0" fieldPosition="0"/>
    </format>
    <format dxfId="18946">
      <pivotArea dataOnly="0" labelOnly="1" outline="0" fieldPosition="0">
        <references count="1">
          <reference field="12" count="5">
            <x v="0"/>
            <x v="1"/>
            <x v="2"/>
            <x v="3"/>
            <x v="4"/>
          </reference>
        </references>
      </pivotArea>
    </format>
    <format dxfId="18945">
      <pivotArea dataOnly="0" labelOnly="1" grandCol="1" outline="0" fieldPosition="0"/>
    </format>
    <format dxfId="18944">
      <pivotArea outline="0" collapsedLevelsAreSubtotals="1" fieldPosition="0"/>
    </format>
    <format dxfId="18943">
      <pivotArea dataOnly="0" labelOnly="1" grandRow="1" outline="0" fieldPosition="0"/>
    </format>
    <format dxfId="18942">
      <pivotArea dataOnly="0" labelOnly="1" outline="0" fieldPosition="0">
        <references count="1">
          <reference field="12" count="5">
            <x v="0"/>
            <x v="1"/>
            <x v="2"/>
            <x v="3"/>
            <x v="4"/>
          </reference>
        </references>
      </pivotArea>
    </format>
    <format dxfId="18941">
      <pivotArea dataOnly="0" labelOnly="1" grandCol="1" outline="0" fieldPosition="0"/>
    </format>
    <format dxfId="18940">
      <pivotArea grandRow="1" outline="0" collapsedLevelsAreSubtotals="1" fieldPosition="0"/>
    </format>
    <format dxfId="18939">
      <pivotArea dataOnly="0" labelOnly="1" grandRow="1" outline="0" fieldPosition="0"/>
    </format>
    <format dxfId="18938">
      <pivotArea outline="0" collapsedLevelsAreSubtotals="1" fieldPosition="0"/>
    </format>
    <format dxfId="18937">
      <pivotArea dataOnly="0" labelOnly="1" grandRow="1" outline="0" fieldPosition="0"/>
    </format>
    <format dxfId="18936">
      <pivotArea dataOnly="0" labelOnly="1" outline="0" fieldPosition="0">
        <references count="1">
          <reference field="12" count="4">
            <x v="0"/>
            <x v="1"/>
            <x v="2"/>
            <x v="5"/>
          </reference>
        </references>
      </pivotArea>
    </format>
    <format dxfId="18935">
      <pivotArea dataOnly="0" labelOnly="1" grandCol="1" outline="0" fieldPosition="0"/>
    </format>
    <format dxfId="18934">
      <pivotArea outline="0" collapsedLevelsAreSubtotals="1" fieldPosition="0"/>
    </format>
    <format dxfId="18933">
      <pivotArea dataOnly="0" labelOnly="1" grandRow="1" outline="0" fieldPosition="0"/>
    </format>
    <format dxfId="18932">
      <pivotArea dataOnly="0" labelOnly="1" outline="0" fieldPosition="0">
        <references count="1">
          <reference field="12" count="4">
            <x v="0"/>
            <x v="1"/>
            <x v="2"/>
            <x v="5"/>
          </reference>
        </references>
      </pivotArea>
    </format>
    <format dxfId="18931">
      <pivotArea dataOnly="0" labelOnly="1" grandCol="1" outline="0" fieldPosition="0"/>
    </format>
    <format dxfId="18930">
      <pivotArea dataOnly="0" labelOnly="1" outline="0" fieldPosition="0">
        <references count="1">
          <reference field="12" count="4">
            <x v="0"/>
            <x v="1"/>
            <x v="2"/>
            <x v="5"/>
          </reference>
        </references>
      </pivotArea>
    </format>
    <format dxfId="18929">
      <pivotArea dataOnly="0" labelOnly="1" grandCol="1" outline="0" fieldPosition="0"/>
    </format>
    <format dxfId="18928">
      <pivotArea dataOnly="0" labelOnly="1" outline="0" fieldPosition="0">
        <references count="1">
          <reference field="12" count="4">
            <x v="0"/>
            <x v="1"/>
            <x v="3"/>
            <x v="5"/>
          </reference>
        </references>
      </pivotArea>
    </format>
    <format dxfId="18927">
      <pivotArea dataOnly="0" labelOnly="1" grandCol="1" outline="0" fieldPosition="0"/>
    </format>
    <format dxfId="18926">
      <pivotArea dataOnly="0" labelOnly="1" outline="0" fieldPosition="0">
        <references count="1">
          <reference field="12" count="4">
            <x v="0"/>
            <x v="1"/>
            <x v="3"/>
            <x v="5"/>
          </reference>
        </references>
      </pivotArea>
    </format>
    <format dxfId="18925">
      <pivotArea dataOnly="0" labelOnly="1" grandCol="1" outline="0" fieldPosition="0"/>
    </format>
    <format dxfId="18924">
      <pivotArea grandRow="1" outline="0" collapsedLevelsAreSubtotals="1" fieldPosition="0"/>
    </format>
    <format dxfId="18923">
      <pivotArea dataOnly="0" labelOnly="1" grandRow="1" outline="0" fieldPosition="0"/>
    </format>
    <format dxfId="18922">
      <pivotArea dataOnly="0" labelOnly="1" grandCol="1" outline="0" fieldPosition="0"/>
    </format>
    <format dxfId="18921">
      <pivotArea dataOnly="0" labelOnly="1" outline="0" fieldPosition="0">
        <references count="1">
          <reference field="12" count="3">
            <x v="0"/>
            <x v="1"/>
            <x v="3"/>
          </reference>
        </references>
      </pivotArea>
    </format>
    <format dxfId="18920">
      <pivotArea dataOnly="0" labelOnly="1" grandCol="1" outline="0" fieldPosition="0"/>
    </format>
    <format dxfId="18919">
      <pivotArea dataOnly="0" labelOnly="1" outline="0" fieldPosition="0">
        <references count="1">
          <reference field="12" count="3">
            <x v="0"/>
            <x v="1"/>
            <x v="3"/>
          </reference>
        </references>
      </pivotArea>
    </format>
    <format dxfId="18918">
      <pivotArea dataOnly="0" labelOnly="1" grandCol="1" outline="0" fieldPosition="0"/>
    </format>
    <format dxfId="18917">
      <pivotArea dataOnly="0" labelOnly="1" outline="0" fieldPosition="0">
        <references count="1">
          <reference field="12" count="3">
            <x v="0"/>
            <x v="1"/>
            <x v="3"/>
          </reference>
        </references>
      </pivotArea>
    </format>
    <format dxfId="18916">
      <pivotArea dataOnly="0" labelOnly="1" grandCol="1" outline="0" fieldPosition="0"/>
    </format>
    <format dxfId="18915">
      <pivotArea outline="0" collapsedLevelsAreSubtotals="1" fieldPosition="0"/>
    </format>
    <format dxfId="18914">
      <pivotArea dataOnly="0" labelOnly="1" grandRow="1" outline="0" fieldPosition="0"/>
    </format>
    <format dxfId="18913">
      <pivotArea dataOnly="0" labelOnly="1" outline="0" fieldPosition="0">
        <references count="1">
          <reference field="12" count="3">
            <x v="0"/>
            <x v="1"/>
            <x v="3"/>
          </reference>
        </references>
      </pivotArea>
    </format>
    <format dxfId="18912">
      <pivotArea dataOnly="0" labelOnly="1" grandCol="1" outline="0" fieldPosition="0"/>
    </format>
    <format dxfId="18911">
      <pivotArea dataOnly="0" labelOnly="1" outline="0" fieldPosition="0">
        <references count="1">
          <reference field="12" count="3">
            <x v="0"/>
            <x v="1"/>
            <x v="3"/>
          </reference>
        </references>
      </pivotArea>
    </format>
    <format dxfId="18910">
      <pivotArea dataOnly="0" labelOnly="1" grandCol="1" outline="0" fieldPosition="0"/>
    </format>
    <format dxfId="18909">
      <pivotArea dataOnly="0" labelOnly="1" outline="0" fieldPosition="0">
        <references count="1">
          <reference field="12" count="3">
            <x v="0"/>
            <x v="1"/>
            <x v="3"/>
          </reference>
        </references>
      </pivotArea>
    </format>
    <format dxfId="18908">
      <pivotArea dataOnly="0" labelOnly="1" grandCol="1" outline="0" fieldPosition="0"/>
    </format>
    <format dxfId="18907">
      <pivotArea grandRow="1" outline="0" collapsedLevelsAreSubtotals="1" fieldPosition="0"/>
    </format>
    <format dxfId="18906">
      <pivotArea dataOnly="0" labelOnly="1" grandRow="1" outline="0" fieldPosition="0"/>
    </format>
    <format dxfId="18905">
      <pivotArea dataOnly="0" labelOnly="1" outline="0" fieldPosition="0">
        <references count="1">
          <reference field="12" count="3">
            <x v="0"/>
            <x v="1"/>
            <x v="3"/>
          </reference>
        </references>
      </pivotArea>
    </format>
    <format dxfId="18904">
      <pivotArea dataOnly="0" labelOnly="1" grandCol="1" outline="0" fieldPosition="0"/>
    </format>
    <format dxfId="18903">
      <pivotArea dataOnly="0" labelOnly="1" grandRow="1" outline="0" fieldPosition="0"/>
    </format>
    <format dxfId="18902">
      <pivotArea dataOnly="0" labelOnly="1" grandRow="1" outline="0" fieldPosition="0"/>
    </format>
    <format dxfId="18901">
      <pivotArea dataOnly="0" labelOnly="1" grandRow="1" outline="0" fieldPosition="0"/>
    </format>
    <format dxfId="18900">
      <pivotArea outline="0" collapsedLevelsAreSubtotals="1" fieldPosition="0"/>
    </format>
    <format dxfId="18899">
      <pivotArea dataOnly="0" labelOnly="1" grandRow="1" outline="0" fieldPosition="0"/>
    </format>
    <format dxfId="18898">
      <pivotArea dataOnly="0" labelOnly="1" outline="0" fieldPosition="0">
        <references count="1">
          <reference field="12" count="0"/>
        </references>
      </pivotArea>
    </format>
    <format dxfId="18897">
      <pivotArea dataOnly="0" labelOnly="1" grandCol="1" outline="0" fieldPosition="0"/>
    </format>
    <format dxfId="18896">
      <pivotArea dataOnly="0" labelOnly="1" outline="0" fieldPosition="0">
        <references count="1">
          <reference field="12" count="0"/>
        </references>
      </pivotArea>
    </format>
    <format dxfId="18895">
      <pivotArea dataOnly="0" labelOnly="1" grandCol="1" outline="0" fieldPosition="0"/>
    </format>
    <format dxfId="18894">
      <pivotArea grandRow="1" outline="0" collapsedLevelsAreSubtotals="1" fieldPosition="0"/>
    </format>
    <format dxfId="18893">
      <pivotArea dataOnly="0" labelOnly="1" grandRow="1" outline="0" fieldPosition="0"/>
    </format>
    <format dxfId="18892">
      <pivotArea grandRow="1" outline="0" collapsedLevelsAreSubtotals="1" fieldPosition="0"/>
    </format>
    <format dxfId="18891">
      <pivotArea dataOnly="0" labelOnly="1" grandRow="1" outline="0" fieldPosition="0"/>
    </format>
    <format dxfId="18890">
      <pivotArea grandRow="1" outline="0" collapsedLevelsAreSubtotals="1" fieldPosition="0"/>
    </format>
    <format dxfId="18889">
      <pivotArea dataOnly="0" labelOnly="1" grandRow="1" outline="0" fieldPosition="0"/>
    </format>
    <format dxfId="18888">
      <pivotArea grandRow="1" outline="0" collapsedLevelsAreSubtotals="1" fieldPosition="0"/>
    </format>
    <format dxfId="18887">
      <pivotArea dataOnly="0" labelOnly="1" grandRow="1" outline="0" fieldPosition="0"/>
    </format>
    <format dxfId="18886">
      <pivotArea grandRow="1" outline="0" collapsedLevelsAreSubtotals="1" fieldPosition="0"/>
    </format>
    <format dxfId="18885">
      <pivotArea dataOnly="0" labelOnly="1" grandRow="1" outline="0" fieldPosition="0"/>
    </format>
    <format dxfId="18884">
      <pivotArea grandRow="1" outline="0" collapsedLevelsAreSubtotals="1" fieldPosition="0"/>
    </format>
    <format dxfId="18883">
      <pivotArea dataOnly="0" labelOnly="1" grandRow="1" outline="0" fieldPosition="0"/>
    </format>
    <format dxfId="18882">
      <pivotArea type="origin" dataOnly="0" labelOnly="1" outline="0" fieldPosition="0"/>
    </format>
    <format dxfId="18881">
      <pivotArea dataOnly="0" labelOnly="1" grandRow="1" outline="0" fieldPosition="0"/>
    </format>
    <format dxfId="18880">
      <pivotArea type="origin" dataOnly="0" labelOnly="1" outline="0" fieldPosition="0"/>
    </format>
    <format dxfId="18879">
      <pivotArea dataOnly="0" labelOnly="1" grandRow="1" outline="0" fieldPosition="0"/>
    </format>
    <format dxfId="18878">
      <pivotArea type="origin" dataOnly="0" labelOnly="1" outline="0" fieldPosition="0"/>
    </format>
    <format dxfId="18877">
      <pivotArea dataOnly="0" labelOnly="1" grandRow="1" outline="0" fieldPosition="0"/>
    </format>
    <format dxfId="18876">
      <pivotArea type="origin" dataOnly="0" labelOnly="1" outline="0" fieldPosition="0"/>
    </format>
    <format dxfId="18875">
      <pivotArea dataOnly="0" labelOnly="1" grandRow="1" outline="0" fieldPosition="0"/>
    </format>
    <format dxfId="18874">
      <pivotArea type="all" dataOnly="0" outline="0" fieldPosition="0"/>
    </format>
    <format dxfId="18873">
      <pivotArea outline="0" collapsedLevelsAreSubtotals="1" fieldPosition="0"/>
    </format>
    <format dxfId="18872">
      <pivotArea type="origin" dataOnly="0" labelOnly="1" outline="0" fieldPosition="0"/>
    </format>
    <format dxfId="18871">
      <pivotArea field="12" type="button" dataOnly="0" labelOnly="1" outline="0" axis="axisCol" fieldPosition="0"/>
    </format>
    <format dxfId="18870">
      <pivotArea type="topRight" dataOnly="0" labelOnly="1" outline="0" fieldPosition="0"/>
    </format>
    <format dxfId="18869">
      <pivotArea dataOnly="0" labelOnly="1" grandRow="1" outline="0" fieldPosition="0"/>
    </format>
    <format dxfId="18868">
      <pivotArea dataOnly="0" labelOnly="1" outline="0" fieldPosition="0">
        <references count="1">
          <reference field="12" count="0"/>
        </references>
      </pivotArea>
    </format>
    <format dxfId="18867">
      <pivotArea dataOnly="0" labelOnly="1" grandCol="1" outline="0" fieldPosition="0"/>
    </format>
    <format dxfId="18866">
      <pivotArea grandRow="1" outline="0" collapsedLevelsAreSubtotals="1" fieldPosition="0"/>
    </format>
    <format dxfId="18865">
      <pivotArea dataOnly="0" labelOnly="1" grandRow="1" outline="0" fieldPosition="0"/>
    </format>
    <format dxfId="18864">
      <pivotArea dataOnly="0" labelOnly="1" outline="0" fieldPosition="0">
        <references count="1">
          <reference field="12" count="3">
            <x v="0"/>
            <x v="1"/>
            <x v="3"/>
          </reference>
        </references>
      </pivotArea>
    </format>
    <format dxfId="18863">
      <pivotArea dataOnly="0" labelOnly="1" grandCol="1" outline="0" fieldPosition="0"/>
    </format>
    <format dxfId="18862">
      <pivotArea dataOnly="0" labelOnly="1" grandRow="1" outline="0" fieldPosition="0"/>
    </format>
    <format dxfId="18861">
      <pivotArea outline="0" collapsedLevelsAreSubtotals="1" fieldPosition="0"/>
    </format>
    <format dxfId="18860">
      <pivotArea dataOnly="0" labelOnly="1" grandRow="1" outline="0" fieldPosition="0"/>
    </format>
    <format dxfId="18859">
      <pivotArea dataOnly="0" labelOnly="1" outline="0" fieldPosition="0">
        <references count="1">
          <reference field="12" count="3">
            <x v="0"/>
            <x v="1"/>
            <x v="2"/>
          </reference>
        </references>
      </pivotArea>
    </format>
    <format dxfId="18858">
      <pivotArea dataOnly="0" labelOnly="1" grandCol="1" outline="0" fieldPosition="0"/>
    </format>
    <format dxfId="18857">
      <pivotArea outline="0" collapsedLevelsAreSubtotals="1" fieldPosition="0"/>
    </format>
    <format dxfId="18856">
      <pivotArea dataOnly="0" labelOnly="1" grandRow="1" outline="0" fieldPosition="0"/>
    </format>
    <format dxfId="18855">
      <pivotArea dataOnly="0" labelOnly="1" outline="0" fieldPosition="0">
        <references count="1">
          <reference field="12" count="3">
            <x v="0"/>
            <x v="1"/>
            <x v="2"/>
          </reference>
        </references>
      </pivotArea>
    </format>
    <format dxfId="18854">
      <pivotArea dataOnly="0" labelOnly="1" grandCol="1" outline="0" fieldPosition="0"/>
    </format>
    <format dxfId="18853">
      <pivotArea outline="0" collapsedLevelsAreSubtotals="1" fieldPosition="0"/>
    </format>
    <format dxfId="18852">
      <pivotArea dataOnly="0" labelOnly="1" grandRow="1" outline="0" fieldPosition="0"/>
    </format>
    <format dxfId="18851">
      <pivotArea dataOnly="0" labelOnly="1" outline="0" fieldPosition="0">
        <references count="1">
          <reference field="12" count="5">
            <x v="0"/>
            <x v="1"/>
            <x v="2"/>
            <x v="3"/>
            <x v="5"/>
          </reference>
        </references>
      </pivotArea>
    </format>
    <format dxfId="18850">
      <pivotArea dataOnly="0" labelOnly="1" grandCol="1" outline="0" fieldPosition="0"/>
    </format>
    <format dxfId="18849">
      <pivotArea outline="0" collapsedLevelsAreSubtotals="1" fieldPosition="0"/>
    </format>
    <format dxfId="18848">
      <pivotArea dataOnly="0" labelOnly="1" grandRow="1" outline="0" fieldPosition="0"/>
    </format>
    <format dxfId="18847">
      <pivotArea dataOnly="0" labelOnly="1" outline="0" fieldPosition="0">
        <references count="1">
          <reference field="12" count="5">
            <x v="0"/>
            <x v="1"/>
            <x v="2"/>
            <x v="3"/>
            <x v="5"/>
          </reference>
        </references>
      </pivotArea>
    </format>
    <format dxfId="18846">
      <pivotArea dataOnly="0" labelOnly="1" grandCol="1" outline="0" fieldPosition="0"/>
    </format>
    <format dxfId="18845">
      <pivotArea dataOnly="0" labelOnly="1" outline="0" fieldPosition="0">
        <references count="1">
          <reference field="12" count="5">
            <x v="0"/>
            <x v="1"/>
            <x v="2"/>
            <x v="3"/>
            <x v="5"/>
          </reference>
        </references>
      </pivotArea>
    </format>
    <format dxfId="18844">
      <pivotArea dataOnly="0" labelOnly="1" grandCol="1" outline="0" fieldPosition="0"/>
    </format>
    <format dxfId="18843">
      <pivotArea outline="0" collapsedLevelsAreSubtotals="1" fieldPosition="0"/>
    </format>
    <format dxfId="18842">
      <pivotArea dataOnly="0" labelOnly="1" grandRow="1" outline="0" fieldPosition="0"/>
    </format>
    <format dxfId="18841">
      <pivotArea dataOnly="0" labelOnly="1" outline="0" fieldPosition="0">
        <references count="1">
          <reference field="12" count="4">
            <x v="0"/>
            <x v="1"/>
            <x v="2"/>
            <x v="3"/>
          </reference>
        </references>
      </pivotArea>
    </format>
    <format dxfId="18840">
      <pivotArea dataOnly="0" labelOnly="1" grandCol="1" outline="0" fieldPosition="0"/>
    </format>
    <format dxfId="18839">
      <pivotArea outline="0" collapsedLevelsAreSubtotals="1" fieldPosition="0"/>
    </format>
    <format dxfId="18838">
      <pivotArea dataOnly="0" labelOnly="1" grandRow="1" outline="0" fieldPosition="0"/>
    </format>
    <format dxfId="18837">
      <pivotArea dataOnly="0" labelOnly="1" outline="0" fieldPosition="0">
        <references count="1">
          <reference field="12" count="4">
            <x v="0"/>
            <x v="1"/>
            <x v="2"/>
            <x v="3"/>
          </reference>
        </references>
      </pivotArea>
    </format>
    <format dxfId="18836">
      <pivotArea dataOnly="0" labelOnly="1" grandCol="1" outline="0" fieldPosition="0"/>
    </format>
    <format dxfId="18835">
      <pivotArea dataOnly="0" labelOnly="1" outline="0" fieldPosition="0">
        <references count="1">
          <reference field="12" count="4">
            <x v="0"/>
            <x v="1"/>
            <x v="2"/>
            <x v="3"/>
          </reference>
        </references>
      </pivotArea>
    </format>
    <format dxfId="18834">
      <pivotArea dataOnly="0" labelOnly="1" grandCol="1" outline="0" fieldPosition="0"/>
    </format>
    <format dxfId="18833">
      <pivotArea grandRow="1" outline="0" collapsedLevelsAreSubtotals="1" fieldPosition="0"/>
    </format>
    <format dxfId="18832">
      <pivotArea dataOnly="0" labelOnly="1" grandRow="1" outline="0" fieldPosition="0"/>
    </format>
    <format dxfId="18831">
      <pivotArea outline="0" collapsedLevelsAreSubtotals="1" fieldPosition="0"/>
    </format>
    <format dxfId="18830">
      <pivotArea dataOnly="0" labelOnly="1" grandRow="1" outline="0" fieldPosition="0"/>
    </format>
    <format dxfId="18829">
      <pivotArea dataOnly="0" labelOnly="1" outline="0" fieldPosition="0">
        <references count="1">
          <reference field="12" count="5">
            <x v="0"/>
            <x v="1"/>
            <x v="2"/>
            <x v="3"/>
            <x v="4"/>
          </reference>
        </references>
      </pivotArea>
    </format>
    <format dxfId="18828">
      <pivotArea dataOnly="0" labelOnly="1" grandCol="1" outline="0" fieldPosition="0"/>
    </format>
    <format dxfId="18827">
      <pivotArea outline="0" collapsedLevelsAreSubtotals="1" fieldPosition="0"/>
    </format>
    <format dxfId="18826">
      <pivotArea dataOnly="0" labelOnly="1" grandRow="1" outline="0" fieldPosition="0"/>
    </format>
    <format dxfId="18825">
      <pivotArea dataOnly="0" labelOnly="1" outline="0" fieldPosition="0">
        <references count="1">
          <reference field="12" count="5">
            <x v="0"/>
            <x v="1"/>
            <x v="2"/>
            <x v="3"/>
            <x v="4"/>
          </reference>
        </references>
      </pivotArea>
    </format>
    <format dxfId="18824">
      <pivotArea dataOnly="0" labelOnly="1" grandCol="1" outline="0" fieldPosition="0"/>
    </format>
    <format dxfId="18823">
      <pivotArea type="all" dataOnly="0" outline="0" fieldPosition="0"/>
    </format>
    <format dxfId="18822">
      <pivotArea outline="0" collapsedLevelsAreSubtotals="1" fieldPosition="0"/>
    </format>
    <format dxfId="18821">
      <pivotArea type="origin" dataOnly="0" labelOnly="1" outline="0" fieldPosition="0"/>
    </format>
    <format dxfId="18820">
      <pivotArea field="12" type="button" dataOnly="0" labelOnly="1" outline="0" axis="axisCol" fieldPosition="0"/>
    </format>
    <format dxfId="18819">
      <pivotArea type="topRight" dataOnly="0" labelOnly="1" outline="0" fieldPosition="0"/>
    </format>
    <format dxfId="18818">
      <pivotArea dataOnly="0" labelOnly="1" grandRow="1" outline="0" fieldPosition="0"/>
    </format>
    <format dxfId="18817">
      <pivotArea dataOnly="0" labelOnly="1" outline="0" fieldPosition="0">
        <references count="1">
          <reference field="12" count="5">
            <x v="0"/>
            <x v="1"/>
            <x v="2"/>
            <x v="3"/>
            <x v="4"/>
          </reference>
        </references>
      </pivotArea>
    </format>
    <format dxfId="18816">
      <pivotArea dataOnly="0" labelOnly="1" grandCol="1" outline="0" fieldPosition="0"/>
    </format>
    <format dxfId="18815">
      <pivotArea type="all" dataOnly="0" outline="0" fieldPosition="0"/>
    </format>
    <format dxfId="18814">
      <pivotArea outline="0" collapsedLevelsAreSubtotals="1" fieldPosition="0"/>
    </format>
    <format dxfId="18813">
      <pivotArea type="origin" dataOnly="0" labelOnly="1" outline="0" fieldPosition="0"/>
    </format>
    <format dxfId="18812">
      <pivotArea field="12" type="button" dataOnly="0" labelOnly="1" outline="0" axis="axisCol" fieldPosition="0"/>
    </format>
    <format dxfId="18811">
      <pivotArea type="topRight" dataOnly="0" labelOnly="1" outline="0" fieldPosition="0"/>
    </format>
    <format dxfId="18810">
      <pivotArea dataOnly="0" labelOnly="1" grandRow="1" outline="0" fieldPosition="0"/>
    </format>
    <format dxfId="18809">
      <pivotArea dataOnly="0" labelOnly="1" outline="0" fieldPosition="0">
        <references count="1">
          <reference field="12" count="5">
            <x v="0"/>
            <x v="1"/>
            <x v="2"/>
            <x v="3"/>
            <x v="4"/>
          </reference>
        </references>
      </pivotArea>
    </format>
    <format dxfId="18808">
      <pivotArea dataOnly="0" labelOnly="1" grandCol="1" outline="0" fieldPosition="0"/>
    </format>
    <format dxfId="18807">
      <pivotArea type="all" dataOnly="0" outline="0" fieldPosition="0"/>
    </format>
    <format dxfId="18806">
      <pivotArea outline="0" collapsedLevelsAreSubtotals="1" fieldPosition="0"/>
    </format>
    <format dxfId="18805">
      <pivotArea type="origin" dataOnly="0" labelOnly="1" outline="0" fieldPosition="0"/>
    </format>
    <format dxfId="18804">
      <pivotArea field="12" type="button" dataOnly="0" labelOnly="1" outline="0" axis="axisCol" fieldPosition="0"/>
    </format>
    <format dxfId="18803">
      <pivotArea type="topRight" dataOnly="0" labelOnly="1" outline="0" fieldPosition="0"/>
    </format>
    <format dxfId="18802">
      <pivotArea dataOnly="0" labelOnly="1" grandRow="1" outline="0" fieldPosition="0"/>
    </format>
    <format dxfId="18801">
      <pivotArea dataOnly="0" labelOnly="1" outline="0" fieldPosition="0">
        <references count="1">
          <reference field="12" count="5">
            <x v="0"/>
            <x v="1"/>
            <x v="2"/>
            <x v="3"/>
            <x v="4"/>
          </reference>
        </references>
      </pivotArea>
    </format>
    <format dxfId="18800">
      <pivotArea dataOnly="0" labelOnly="1" grandCol="1" outline="0" fieldPosition="0"/>
    </format>
    <format dxfId="18799">
      <pivotArea dataOnly="0" labelOnly="1" outline="0" fieldPosition="0">
        <references count="1">
          <reference field="12" count="5">
            <x v="0"/>
            <x v="1"/>
            <x v="2"/>
            <x v="3"/>
            <x v="4"/>
          </reference>
        </references>
      </pivotArea>
    </format>
    <format dxfId="18798">
      <pivotArea dataOnly="0" labelOnly="1" grandCol="1" outline="0" fieldPosition="0"/>
    </format>
    <format dxfId="18797">
      <pivotArea grandRow="1" outline="0" collapsedLevelsAreSubtotals="1" fieldPosition="0"/>
    </format>
    <format dxfId="18796">
      <pivotArea dataOnly="0" labelOnly="1" grandRow="1" outline="0" fieldPosition="0"/>
    </format>
    <format dxfId="18795">
      <pivotArea dataOnly="0" grandCol="1" outline="0" fieldPosition="0"/>
    </format>
    <format dxfId="18794">
      <pivotArea dataOnly="0" labelOnly="1" outline="0" fieldPosition="0">
        <references count="1">
          <reference field="12" count="5">
            <x v="0"/>
            <x v="1"/>
            <x v="2"/>
            <x v="4"/>
            <x v="5"/>
          </reference>
        </references>
      </pivotArea>
    </format>
    <format dxfId="18793">
      <pivotArea dataOnly="0" labelOnly="1" grandCol="1" outline="0" fieldPosition="0"/>
    </format>
    <format dxfId="18792">
      <pivotArea outline="0" collapsedLevelsAreSubtotals="1" fieldPosition="0"/>
    </format>
    <format dxfId="18791">
      <pivotArea dataOnly="0" labelOnly="1" grandRow="1" outline="0" fieldPosition="0"/>
    </format>
    <format dxfId="18790">
      <pivotArea dataOnly="0" labelOnly="1" outline="0" fieldPosition="0">
        <references count="1">
          <reference field="12" count="4">
            <x v="0"/>
            <x v="1"/>
            <x v="2"/>
            <x v="4"/>
          </reference>
        </references>
      </pivotArea>
    </format>
    <format dxfId="18789">
      <pivotArea dataOnly="0" labelOnly="1" grandCol="1" outline="0" fieldPosition="0"/>
    </format>
    <format dxfId="18788">
      <pivotArea outline="0" collapsedLevelsAreSubtotals="1" fieldPosition="0"/>
    </format>
    <format dxfId="18787">
      <pivotArea dataOnly="0" labelOnly="1" grandRow="1" outline="0" fieldPosition="0"/>
    </format>
    <format dxfId="18786">
      <pivotArea dataOnly="0" labelOnly="1" outline="0" fieldPosition="0">
        <references count="1">
          <reference field="12" count="4">
            <x v="0"/>
            <x v="1"/>
            <x v="2"/>
            <x v="3"/>
          </reference>
        </references>
      </pivotArea>
    </format>
    <format dxfId="18785">
      <pivotArea dataOnly="0" labelOnly="1" grandCol="1" outline="0" fieldPosition="0"/>
    </format>
    <format dxfId="18784">
      <pivotArea grandRow="1" outline="0" collapsedLevelsAreSubtotals="1" fieldPosition="0"/>
    </format>
    <format dxfId="18783">
      <pivotArea dataOnly="0" labelOnly="1" grandRow="1" outline="0" fieldPosition="0"/>
    </format>
    <format dxfId="18782">
      <pivotArea type="origin" dataOnly="0" labelOnly="1" outline="0" fieldPosition="0"/>
    </format>
    <format dxfId="18781">
      <pivotArea field="12" type="button" dataOnly="0" labelOnly="1" outline="0" axis="axisCol" fieldPosition="0"/>
    </format>
    <format dxfId="18780">
      <pivotArea type="topRight" dataOnly="0" labelOnly="1" outline="0" fieldPosition="0"/>
    </format>
    <format dxfId="18779">
      <pivotArea dataOnly="0" labelOnly="1" outline="0" fieldPosition="0">
        <references count="1">
          <reference field="12" count="4">
            <x v="0"/>
            <x v="1"/>
            <x v="2"/>
            <x v="3"/>
          </reference>
        </references>
      </pivotArea>
    </format>
    <format dxfId="18778">
      <pivotArea dataOnly="0" labelOnly="1" grandCol="1" outline="0" fieldPosition="0"/>
    </format>
    <format dxfId="18777">
      <pivotArea dataOnly="0" grandCol="1" outline="0" axis="axisCol" fieldPosition="0"/>
    </format>
    <format dxfId="18776">
      <pivotArea dataOnly="0" labelOnly="1" grandRow="1" outline="0" fieldPosition="0"/>
    </format>
    <format dxfId="18775">
      <pivotArea type="all" dataOnly="0" outline="0" fieldPosition="0"/>
    </format>
    <format dxfId="18774">
      <pivotArea outline="0" collapsedLevelsAreSubtotals="1" fieldPosition="0"/>
    </format>
    <format dxfId="18773">
      <pivotArea type="origin" dataOnly="0" labelOnly="1" outline="0" fieldPosition="0"/>
    </format>
    <format dxfId="18772">
      <pivotArea field="12" type="button" dataOnly="0" labelOnly="1" outline="0" axis="axisCol" fieldPosition="0"/>
    </format>
    <format dxfId="18771">
      <pivotArea type="topRight" dataOnly="0" labelOnly="1" outline="0" fieldPosition="0"/>
    </format>
    <format dxfId="18770">
      <pivotArea dataOnly="0" labelOnly="1" grandRow="1" outline="0" fieldPosition="0"/>
    </format>
    <format dxfId="18769">
      <pivotArea dataOnly="0" labelOnly="1" outline="0" fieldPosition="0">
        <references count="1">
          <reference field="12" count="4">
            <x v="0"/>
            <x v="1"/>
            <x v="2"/>
            <x v="3"/>
          </reference>
        </references>
      </pivotArea>
    </format>
    <format dxfId="18768">
      <pivotArea dataOnly="0" labelOnly="1" grandCol="1" outline="0" fieldPosition="0"/>
    </format>
    <format dxfId="18767">
      <pivotArea outline="0" collapsedLevelsAreSubtotals="1" fieldPosition="0"/>
    </format>
    <format dxfId="18766">
      <pivotArea dataOnly="0" labelOnly="1" grandRow="1" outline="0" fieldPosition="0"/>
    </format>
    <format dxfId="18765">
      <pivotArea dataOnly="0" labelOnly="1" outline="0" fieldPosition="0">
        <references count="1">
          <reference field="12" count="3">
            <x v="0"/>
            <x v="1"/>
            <x v="2"/>
          </reference>
        </references>
      </pivotArea>
    </format>
    <format dxfId="18764">
      <pivotArea dataOnly="0" labelOnly="1" grandCol="1" outline="0" fieldPosition="0"/>
    </format>
    <format dxfId="18763">
      <pivotArea outline="0" collapsedLevelsAreSubtotals="1" fieldPosition="0"/>
    </format>
    <format dxfId="18762">
      <pivotArea field="12" type="button" dataOnly="0" labelOnly="1" outline="0" axis="axisCol" fieldPosition="0"/>
    </format>
    <format dxfId="18761">
      <pivotArea type="topRight" dataOnly="0" labelOnly="1" outline="0" fieldPosition="0"/>
    </format>
    <format dxfId="18760">
      <pivotArea dataOnly="0" labelOnly="1" outline="0" fieldPosition="0">
        <references count="1">
          <reference field="12" count="2">
            <x v="0"/>
            <x v="1"/>
          </reference>
        </references>
      </pivotArea>
    </format>
    <format dxfId="18759">
      <pivotArea dataOnly="0" labelOnly="1" grandCol="1" outline="0" fieldPosition="0"/>
    </format>
    <format dxfId="18758">
      <pivotArea grandRow="1" outline="0" collapsedLevelsAreSubtotals="1" fieldPosition="0"/>
    </format>
    <format dxfId="18757">
      <pivotArea dataOnly="0" labelOnly="1" grandRow="1" outline="0" fieldPosition="0"/>
    </format>
    <format dxfId="18756">
      <pivotArea outline="0" collapsedLevelsAreSubtotals="1" fieldPosition="0"/>
    </format>
    <format dxfId="18755">
      <pivotArea dataOnly="0" labelOnly="1" grandRow="1" outline="0" fieldPosition="0"/>
    </format>
    <format dxfId="18754">
      <pivotArea dataOnly="0" labelOnly="1" outline="0" fieldPosition="0">
        <references count="1">
          <reference field="12" count="4">
            <x v="0"/>
            <x v="1"/>
            <x v="4"/>
            <x v="5"/>
          </reference>
        </references>
      </pivotArea>
    </format>
    <format dxfId="18753">
      <pivotArea dataOnly="0" labelOnly="1" grandCol="1" outline="0" fieldPosition="0"/>
    </format>
    <format dxfId="18752">
      <pivotArea outline="0" collapsedLevelsAreSubtotals="1" fieldPosition="0"/>
    </format>
    <format dxfId="18751">
      <pivotArea dataOnly="0" labelOnly="1" grandRow="1" outline="0" fieldPosition="0"/>
    </format>
    <format dxfId="18750">
      <pivotArea dataOnly="0" labelOnly="1" outline="0" fieldPosition="0">
        <references count="1">
          <reference field="12" count="4">
            <x v="0"/>
            <x v="1"/>
            <x v="4"/>
            <x v="5"/>
          </reference>
        </references>
      </pivotArea>
    </format>
    <format dxfId="18749">
      <pivotArea dataOnly="0" labelOnly="1" grandCol="1" outline="0" fieldPosition="0"/>
    </format>
    <format dxfId="18748">
      <pivotArea dataOnly="0" labelOnly="1" outline="0" fieldPosition="0">
        <references count="1">
          <reference field="12" count="4">
            <x v="0"/>
            <x v="1"/>
            <x v="4"/>
            <x v="5"/>
          </reference>
        </references>
      </pivotArea>
    </format>
    <format dxfId="18747">
      <pivotArea dataOnly="0" labelOnly="1" grandCol="1" outline="0" fieldPosition="0"/>
    </format>
    <format dxfId="18746">
      <pivotArea outline="0" collapsedLevelsAreSubtotals="1" fieldPosition="0"/>
    </format>
    <format dxfId="18745">
      <pivotArea dataOnly="0" labelOnly="1" grandRow="1" outline="0" fieldPosition="0"/>
    </format>
    <format dxfId="18744">
      <pivotArea dataOnly="0" labelOnly="1" outline="0" fieldPosition="0">
        <references count="1">
          <reference field="12" count="4">
            <x v="0"/>
            <x v="1"/>
            <x v="3"/>
            <x v="4"/>
          </reference>
        </references>
      </pivotArea>
    </format>
    <format dxfId="18743">
      <pivotArea dataOnly="0" labelOnly="1" grandCol="1" outline="0" fieldPosition="0"/>
    </format>
    <format dxfId="18742">
      <pivotArea outline="0" collapsedLevelsAreSubtotals="1" fieldPosition="0"/>
    </format>
    <format dxfId="18741">
      <pivotArea dataOnly="0" labelOnly="1" grandRow="1" outline="0" fieldPosition="0"/>
    </format>
    <format dxfId="18740">
      <pivotArea dataOnly="0" labelOnly="1" outline="0" fieldPosition="0">
        <references count="1">
          <reference field="12" count="4">
            <x v="0"/>
            <x v="1"/>
            <x v="3"/>
            <x v="4"/>
          </reference>
        </references>
      </pivotArea>
    </format>
    <format dxfId="18739">
      <pivotArea dataOnly="0" labelOnly="1" grandCol="1" outline="0" fieldPosition="0"/>
    </format>
    <format dxfId="18738">
      <pivotArea dataOnly="0" labelOnly="1" outline="0" fieldPosition="0">
        <references count="1">
          <reference field="12" count="4">
            <x v="0"/>
            <x v="1"/>
            <x v="3"/>
            <x v="4"/>
          </reference>
        </references>
      </pivotArea>
    </format>
    <format dxfId="18737">
      <pivotArea dataOnly="0" labelOnly="1" grandCol="1" outline="0" fieldPosition="0"/>
    </format>
    <format dxfId="18736">
      <pivotArea grandRow="1" outline="0" collapsedLevelsAreSubtotals="1" fieldPosition="0"/>
    </format>
    <format dxfId="18735">
      <pivotArea dataOnly="0" labelOnly="1" grandRow="1" outline="0" fieldPosition="0"/>
    </format>
    <format dxfId="18734">
      <pivotArea outline="0" collapsedLevelsAreSubtotals="1" fieldPosition="0"/>
    </format>
    <format dxfId="18733">
      <pivotArea dataOnly="0" labelOnly="1" grandRow="1" outline="0" fieldPosition="0"/>
    </format>
    <format dxfId="18732">
      <pivotArea dataOnly="0" labelOnly="1" outline="0" fieldPosition="0">
        <references count="1">
          <reference field="12" count="3">
            <x v="0"/>
            <x v="1"/>
            <x v="2"/>
          </reference>
        </references>
      </pivotArea>
    </format>
    <format dxfId="18731">
      <pivotArea dataOnly="0" labelOnly="1" grandCol="1" outline="0" fieldPosition="0"/>
    </format>
    <format dxfId="18730">
      <pivotArea outline="0" collapsedLevelsAreSubtotals="1" fieldPosition="0"/>
    </format>
    <format dxfId="18729">
      <pivotArea dataOnly="0" labelOnly="1" grandRow="1" outline="0" fieldPosition="0"/>
    </format>
    <format dxfId="18728">
      <pivotArea dataOnly="0" labelOnly="1" outline="0" fieldPosition="0">
        <references count="1">
          <reference field="12" count="3">
            <x v="0"/>
            <x v="1"/>
            <x v="2"/>
          </reference>
        </references>
      </pivotArea>
    </format>
    <format dxfId="18727">
      <pivotArea dataOnly="0" labelOnly="1" grandCol="1" outline="0" fieldPosition="0"/>
    </format>
    <format dxfId="18726">
      <pivotArea dataOnly="0" labelOnly="1" outline="0" fieldPosition="0">
        <references count="1">
          <reference field="12" count="3">
            <x v="0"/>
            <x v="1"/>
            <x v="2"/>
          </reference>
        </references>
      </pivotArea>
    </format>
    <format dxfId="18725">
      <pivotArea dataOnly="0" labelOnly="1" grandCol="1" outline="0" fieldPosition="0"/>
    </format>
    <format dxfId="18724">
      <pivotArea outline="0" collapsedLevelsAreSubtotals="1" fieldPosition="0"/>
    </format>
    <format dxfId="18723">
      <pivotArea dataOnly="0" labelOnly="1" grandRow="1" outline="0" fieldPosition="0"/>
    </format>
    <format dxfId="18722">
      <pivotArea dataOnly="0" labelOnly="1" outline="0" fieldPosition="0">
        <references count="1">
          <reference field="12" count="3">
            <x v="0"/>
            <x v="1"/>
            <x v="2"/>
          </reference>
        </references>
      </pivotArea>
    </format>
    <format dxfId="18721">
      <pivotArea dataOnly="0" labelOnly="1" grandCol="1" outline="0" fieldPosition="0"/>
    </format>
    <format dxfId="18720">
      <pivotArea outline="0" collapsedLevelsAreSubtotals="1" fieldPosition="0"/>
    </format>
    <format dxfId="18719">
      <pivotArea dataOnly="0" labelOnly="1" grandRow="1" outline="0" fieldPosition="0"/>
    </format>
    <format dxfId="18718">
      <pivotArea dataOnly="0" labelOnly="1" outline="0" fieldPosition="0">
        <references count="1">
          <reference field="12" count="3">
            <x v="0"/>
            <x v="1"/>
            <x v="2"/>
          </reference>
        </references>
      </pivotArea>
    </format>
    <format dxfId="18717">
      <pivotArea dataOnly="0" labelOnly="1" grandCol="1" outline="0" fieldPosition="0"/>
    </format>
    <format dxfId="18716">
      <pivotArea dataOnly="0" labelOnly="1" outline="0" fieldPosition="0">
        <references count="1">
          <reference field="12" count="3">
            <x v="0"/>
            <x v="1"/>
            <x v="2"/>
          </reference>
        </references>
      </pivotArea>
    </format>
    <format dxfId="18715">
      <pivotArea dataOnly="0" labelOnly="1" grandCol="1" outline="0" fieldPosition="0"/>
    </format>
    <format dxfId="18714">
      <pivotArea grandRow="1" outline="0" collapsedLevelsAreSubtotals="1" fieldPosition="0"/>
    </format>
    <format dxfId="18713">
      <pivotArea dataOnly="0" labelOnly="1" grandRow="1" outline="0" fieldPosition="0"/>
    </format>
    <format dxfId="18712">
      <pivotArea outline="0" collapsedLevelsAreSubtotals="1" fieldPosition="0"/>
    </format>
    <format dxfId="18711">
      <pivotArea dataOnly="0" labelOnly="1" grandRow="1" outline="0" fieldPosition="0"/>
    </format>
    <format dxfId="18710">
      <pivotArea dataOnly="0" labelOnly="1" outline="0" fieldPosition="0">
        <references count="1">
          <reference field="12" count="3">
            <x v="0"/>
            <x v="1"/>
            <x v="3"/>
          </reference>
        </references>
      </pivotArea>
    </format>
    <format dxfId="18709">
      <pivotArea dataOnly="0" labelOnly="1" grandCol="1" outline="0" fieldPosition="0"/>
    </format>
    <format dxfId="18708">
      <pivotArea outline="0" collapsedLevelsAreSubtotals="1" fieldPosition="0"/>
    </format>
    <format dxfId="18707">
      <pivotArea dataOnly="0" labelOnly="1" grandRow="1" outline="0" fieldPosition="0"/>
    </format>
    <format dxfId="18706">
      <pivotArea dataOnly="0" labelOnly="1" outline="0" fieldPosition="0">
        <references count="1">
          <reference field="12" count="3">
            <x v="0"/>
            <x v="1"/>
            <x v="3"/>
          </reference>
        </references>
      </pivotArea>
    </format>
    <format dxfId="18705">
      <pivotArea dataOnly="0" labelOnly="1" grandCol="1" outline="0" fieldPosition="0"/>
    </format>
    <format dxfId="18704">
      <pivotArea dataOnly="0" labelOnly="1" outline="0" fieldPosition="0">
        <references count="1">
          <reference field="12" count="3">
            <x v="0"/>
            <x v="1"/>
            <x v="3"/>
          </reference>
        </references>
      </pivotArea>
    </format>
    <format dxfId="18703">
      <pivotArea dataOnly="0" labelOnly="1" grandCol="1" outline="0" fieldPosition="0"/>
    </format>
    <format dxfId="18702">
      <pivotArea grandRow="1" outline="0" collapsedLevelsAreSubtotals="1" fieldPosition="0"/>
    </format>
    <format dxfId="18701">
      <pivotArea dataOnly="0" labelOnly="1" grandRow="1" outline="0" fieldPosition="0"/>
    </format>
    <format dxfId="18700">
      <pivotArea grandCol="1" outline="0" collapsedLevelsAreSubtotals="1" fieldPosition="0"/>
    </format>
    <format dxfId="18699">
      <pivotArea dataOnly="0" labelOnly="1" grandCol="1" outline="0" fieldPosition="0"/>
    </format>
    <format dxfId="18698">
      <pivotArea outline="0" collapsedLevelsAreSubtotals="1" fieldPosition="0"/>
    </format>
    <format dxfId="18697">
      <pivotArea dataOnly="0" labelOnly="1" grandRow="1" outline="0" fieldPosition="0"/>
    </format>
    <format dxfId="18696">
      <pivotArea dataOnly="0" labelOnly="1" outline="0" fieldPosition="0">
        <references count="1">
          <reference field="12" count="3">
            <x v="0"/>
            <x v="2"/>
            <x v="4"/>
          </reference>
        </references>
      </pivotArea>
    </format>
    <format dxfId="18695">
      <pivotArea dataOnly="0" labelOnly="1" grandCol="1" outline="0" fieldPosition="0"/>
    </format>
    <format dxfId="18694">
      <pivotArea outline="0" collapsedLevelsAreSubtotals="1" fieldPosition="0"/>
    </format>
    <format dxfId="18693">
      <pivotArea dataOnly="0" labelOnly="1" grandRow="1" outline="0" fieldPosition="0"/>
    </format>
    <format dxfId="18692">
      <pivotArea dataOnly="0" labelOnly="1" outline="0" fieldPosition="0">
        <references count="1">
          <reference field="12" count="3">
            <x v="0"/>
            <x v="2"/>
            <x v="4"/>
          </reference>
        </references>
      </pivotArea>
    </format>
    <format dxfId="18691">
      <pivotArea dataOnly="0" labelOnly="1" grandCol="1" outline="0" fieldPosition="0"/>
    </format>
    <format dxfId="18690">
      <pivotArea outline="0" collapsedLevelsAreSubtotals="1" fieldPosition="0"/>
    </format>
    <format dxfId="18689">
      <pivotArea dataOnly="0" labelOnly="1" grandRow="1" outline="0" fieldPosition="0"/>
    </format>
    <format dxfId="18688">
      <pivotArea dataOnly="0" labelOnly="1" outline="0" fieldPosition="0">
        <references count="1">
          <reference field="12" count="4">
            <x v="0"/>
            <x v="1"/>
            <x v="3"/>
            <x v="5"/>
          </reference>
        </references>
      </pivotArea>
    </format>
    <format dxfId="18687">
      <pivotArea dataOnly="0" labelOnly="1" grandCol="1" outline="0" fieldPosition="0"/>
    </format>
    <format dxfId="18686">
      <pivotArea outline="0" collapsedLevelsAreSubtotals="1" fieldPosition="0"/>
    </format>
    <format dxfId="18685">
      <pivotArea dataOnly="0" labelOnly="1" grandRow="1" outline="0" fieldPosition="0"/>
    </format>
    <format dxfId="18684">
      <pivotArea dataOnly="0" labelOnly="1" outline="0" fieldPosition="0">
        <references count="1">
          <reference field="12" count="4">
            <x v="0"/>
            <x v="1"/>
            <x v="3"/>
            <x v="5"/>
          </reference>
        </references>
      </pivotArea>
    </format>
    <format dxfId="18683">
      <pivotArea dataOnly="0" labelOnly="1" grandCol="1" outline="0" fieldPosition="0"/>
    </format>
    <format dxfId="18682">
      <pivotArea outline="0" collapsedLevelsAreSubtotals="1" fieldPosition="0"/>
    </format>
    <format dxfId="18681">
      <pivotArea dataOnly="0" labelOnly="1" grandRow="1" outline="0" fieldPosition="0"/>
    </format>
    <format dxfId="18680">
      <pivotArea dataOnly="0" labelOnly="1" outline="0" fieldPosition="0">
        <references count="1">
          <reference field="12" count="3">
            <x v="0"/>
            <x v="1"/>
            <x v="4"/>
          </reference>
        </references>
      </pivotArea>
    </format>
    <format dxfId="18679">
      <pivotArea dataOnly="0" labelOnly="1" grandCol="1" outline="0" fieldPosition="0"/>
    </format>
    <format dxfId="18678">
      <pivotArea outline="0" collapsedLevelsAreSubtotals="1" fieldPosition="0"/>
    </format>
    <format dxfId="18677">
      <pivotArea dataOnly="0" labelOnly="1" grandRow="1" outline="0" fieldPosition="0"/>
    </format>
    <format dxfId="18676">
      <pivotArea dataOnly="0" labelOnly="1" outline="0" fieldPosition="0">
        <references count="1">
          <reference field="12" count="3">
            <x v="0"/>
            <x v="1"/>
            <x v="4"/>
          </reference>
        </references>
      </pivotArea>
    </format>
    <format dxfId="18675">
      <pivotArea dataOnly="0" labelOnly="1" grandCol="1" outline="0" fieldPosition="0"/>
    </format>
    <format dxfId="18674">
      <pivotArea grandRow="1" outline="0" collapsedLevelsAreSubtotals="1" fieldPosition="0"/>
    </format>
    <format dxfId="18673">
      <pivotArea dataOnly="0" labelOnly="1" grandRow="1" outline="0" fieldPosition="0"/>
    </format>
    <format dxfId="18672">
      <pivotArea dataOnly="0" labelOnly="1" outline="0" fieldPosition="0">
        <references count="1">
          <reference field="12" count="3">
            <x v="0"/>
            <x v="1"/>
            <x v="4"/>
          </reference>
        </references>
      </pivotArea>
    </format>
    <format dxfId="18671">
      <pivotArea dataOnly="0" labelOnly="1" grandCol="1" outline="0" fieldPosition="0"/>
    </format>
    <format dxfId="18670">
      <pivotArea grandCol="1" outline="0" collapsedLevelsAreSubtotals="1" fieldPosition="0"/>
    </format>
    <format dxfId="18669">
      <pivotArea dataOnly="0" labelOnly="1" grandCol="1" outline="0" fieldPosition="0"/>
    </format>
    <format dxfId="18668">
      <pivotArea outline="0" collapsedLevelsAreSubtotals="1" fieldPosition="0"/>
    </format>
    <format dxfId="18667">
      <pivotArea dataOnly="0" labelOnly="1" grandRow="1" outline="0" fieldPosition="0"/>
    </format>
    <format dxfId="18666">
      <pivotArea dataOnly="0" labelOnly="1" outline="0" fieldPosition="0">
        <references count="1">
          <reference field="12" count="5">
            <x v="0"/>
            <x v="1"/>
            <x v="2"/>
            <x v="3"/>
            <x v="5"/>
          </reference>
        </references>
      </pivotArea>
    </format>
    <format dxfId="18665">
      <pivotArea dataOnly="0" labelOnly="1" grandCol="1" outline="0" fieldPosition="0"/>
    </format>
    <format dxfId="18664">
      <pivotArea outline="0" collapsedLevelsAreSubtotals="1" fieldPosition="0"/>
    </format>
    <format dxfId="18663">
      <pivotArea dataOnly="0" labelOnly="1" grandRow="1" outline="0" fieldPosition="0"/>
    </format>
    <format dxfId="18662">
      <pivotArea dataOnly="0" labelOnly="1" outline="0" fieldPosition="0">
        <references count="1">
          <reference field="12" count="5">
            <x v="0"/>
            <x v="1"/>
            <x v="2"/>
            <x v="3"/>
            <x v="5"/>
          </reference>
        </references>
      </pivotArea>
    </format>
    <format dxfId="18661">
      <pivotArea dataOnly="0" labelOnly="1" grandCol="1" outline="0" fieldPosition="0"/>
    </format>
    <format dxfId="18660">
      <pivotArea outline="0" collapsedLevelsAreSubtotals="1" fieldPosition="0"/>
    </format>
    <format dxfId="18659">
      <pivotArea dataOnly="0" labelOnly="1" grandRow="1" outline="0" fieldPosition="0"/>
    </format>
    <format dxfId="18658">
      <pivotArea dataOnly="0" labelOnly="1" outline="0" fieldPosition="0">
        <references count="1">
          <reference field="12" count="3">
            <x v="0"/>
            <x v="1"/>
            <x v="2"/>
          </reference>
        </references>
      </pivotArea>
    </format>
    <format dxfId="18657">
      <pivotArea dataOnly="0" labelOnly="1" grandCol="1" outline="0" fieldPosition="0"/>
    </format>
    <format dxfId="18656">
      <pivotArea outline="0" collapsedLevelsAreSubtotals="1" fieldPosition="0"/>
    </format>
    <format dxfId="18655">
      <pivotArea dataOnly="0" labelOnly="1" grandRow="1" outline="0" fieldPosition="0"/>
    </format>
    <format dxfId="18654">
      <pivotArea dataOnly="0" labelOnly="1" outline="0" fieldPosition="0">
        <references count="1">
          <reference field="12" count="3">
            <x v="0"/>
            <x v="1"/>
            <x v="2"/>
          </reference>
        </references>
      </pivotArea>
    </format>
    <format dxfId="18653">
      <pivotArea dataOnly="0" labelOnly="1" grandCol="1" outline="0" fieldPosition="0"/>
    </format>
    <format dxfId="18652">
      <pivotArea dataOnly="0" labelOnly="1" outline="0" fieldPosition="0">
        <references count="1">
          <reference field="12" count="3">
            <x v="0"/>
            <x v="1"/>
            <x v="2"/>
          </reference>
        </references>
      </pivotArea>
    </format>
    <format dxfId="18651">
      <pivotArea dataOnly="0" labelOnly="1" grandCol="1" outline="0" fieldPosition="0"/>
    </format>
    <format dxfId="18650">
      <pivotArea grandRow="1" outline="0" collapsedLevelsAreSubtotals="1" fieldPosition="0"/>
    </format>
    <format dxfId="18649">
      <pivotArea dataOnly="0" labelOnly="1" grandRow="1" outline="0" fieldPosition="0"/>
    </format>
    <format dxfId="18648">
      <pivotArea outline="0" collapsedLevelsAreSubtotals="1" fieldPosition="0"/>
    </format>
    <format dxfId="18647">
      <pivotArea dataOnly="0" labelOnly="1" grandRow="1" outline="0" fieldPosition="0"/>
    </format>
    <format dxfId="18646">
      <pivotArea dataOnly="0" labelOnly="1" outline="0" fieldPosition="0">
        <references count="1">
          <reference field="12" count="3">
            <x v="0"/>
            <x v="1"/>
            <x v="3"/>
          </reference>
        </references>
      </pivotArea>
    </format>
    <format dxfId="18645">
      <pivotArea dataOnly="0" labelOnly="1" grandCol="1" outline="0" fieldPosition="0"/>
    </format>
    <format dxfId="18644">
      <pivotArea outline="0" collapsedLevelsAreSubtotals="1" fieldPosition="0"/>
    </format>
    <format dxfId="18643">
      <pivotArea dataOnly="0" labelOnly="1" grandRow="1" outline="0" fieldPosition="0"/>
    </format>
    <format dxfId="18642">
      <pivotArea dataOnly="0" labelOnly="1" outline="0" fieldPosition="0">
        <references count="1">
          <reference field="12" count="3">
            <x v="0"/>
            <x v="1"/>
            <x v="3"/>
          </reference>
        </references>
      </pivotArea>
    </format>
    <format dxfId="18641">
      <pivotArea dataOnly="0" labelOnly="1" grandCol="1" outline="0" fieldPosition="0"/>
    </format>
    <format dxfId="18640">
      <pivotArea dataOnly="0" labelOnly="1" outline="0" fieldPosition="0">
        <references count="1">
          <reference field="12" count="3">
            <x v="0"/>
            <x v="1"/>
            <x v="3"/>
          </reference>
        </references>
      </pivotArea>
    </format>
    <format dxfId="18639">
      <pivotArea dataOnly="0" labelOnly="1" grandCol="1" outline="0" fieldPosition="0"/>
    </format>
    <format dxfId="18638">
      <pivotArea grandRow="1" outline="0" collapsedLevelsAreSubtotals="1" fieldPosition="0"/>
    </format>
    <format dxfId="18637">
      <pivotArea dataOnly="0" labelOnly="1" grandRow="1" outline="0" fieldPosition="0"/>
    </format>
    <format dxfId="18636">
      <pivotArea outline="0" collapsedLevelsAreSubtotals="1" fieldPosition="0"/>
    </format>
    <format dxfId="18635">
      <pivotArea dataOnly="0" labelOnly="1" grandRow="1" outline="0" fieldPosition="0"/>
    </format>
    <format dxfId="18634">
      <pivotArea dataOnly="0" labelOnly="1" outline="0" fieldPosition="0">
        <references count="1">
          <reference field="12" count="3">
            <x v="0"/>
            <x v="2"/>
            <x v="5"/>
          </reference>
        </references>
      </pivotArea>
    </format>
    <format dxfId="18633">
      <pivotArea dataOnly="0" labelOnly="1" grandCol="1" outline="0" fieldPosition="0"/>
    </format>
    <format dxfId="18632">
      <pivotArea outline="0" collapsedLevelsAreSubtotals="1" fieldPosition="0"/>
    </format>
    <format dxfId="18631">
      <pivotArea dataOnly="0" labelOnly="1" grandRow="1" outline="0" fieldPosition="0"/>
    </format>
    <format dxfId="18630">
      <pivotArea dataOnly="0" labelOnly="1" outline="0" fieldPosition="0">
        <references count="1">
          <reference field="12" count="3">
            <x v="0"/>
            <x v="2"/>
            <x v="5"/>
          </reference>
        </references>
      </pivotArea>
    </format>
    <format dxfId="18629">
      <pivotArea dataOnly="0" labelOnly="1" grandCol="1" outline="0" fieldPosition="0"/>
    </format>
    <format dxfId="18628">
      <pivotArea dataOnly="0" labelOnly="1" outline="0" fieldPosition="0">
        <references count="1">
          <reference field="12" count="3">
            <x v="0"/>
            <x v="1"/>
            <x v="2"/>
          </reference>
        </references>
      </pivotArea>
    </format>
    <format dxfId="18627">
      <pivotArea dataOnly="0" labelOnly="1" grandCol="1" outline="0" fieldPosition="0"/>
    </format>
    <format dxfId="18626">
      <pivotArea dataOnly="0" labelOnly="1" outline="0" fieldPosition="0">
        <references count="1">
          <reference field="12" count="3">
            <x v="0"/>
            <x v="1"/>
            <x v="2"/>
          </reference>
        </references>
      </pivotArea>
    </format>
    <format dxfId="18625">
      <pivotArea dataOnly="0" labelOnly="1" grandCol="1" outline="0" fieldPosition="0"/>
    </format>
    <format dxfId="18624">
      <pivotArea dataOnly="0" labelOnly="1" outline="0" fieldPosition="0">
        <references count="1">
          <reference field="12" count="3">
            <x v="0"/>
            <x v="1"/>
            <x v="2"/>
          </reference>
        </references>
      </pivotArea>
    </format>
    <format dxfId="18623">
      <pivotArea dataOnly="0" labelOnly="1" grandCol="1" outline="0" fieldPosition="0"/>
    </format>
    <format dxfId="18622">
      <pivotArea outline="0" collapsedLevelsAreSubtotals="1" fieldPosition="0"/>
    </format>
    <format dxfId="18621">
      <pivotArea dataOnly="0" labelOnly="1" grandRow="1" outline="0" fieldPosition="0"/>
    </format>
    <format dxfId="18620">
      <pivotArea dataOnly="0" labelOnly="1" outline="0" fieldPosition="0">
        <references count="1">
          <reference field="12" count="3">
            <x v="0"/>
            <x v="1"/>
            <x v="2"/>
          </reference>
        </references>
      </pivotArea>
    </format>
    <format dxfId="18619">
      <pivotArea dataOnly="0" labelOnly="1" grandCol="1" outline="0" fieldPosition="0"/>
    </format>
    <format dxfId="18618">
      <pivotArea outline="0" collapsedLevelsAreSubtotals="1" fieldPosition="0"/>
    </format>
    <format dxfId="18617">
      <pivotArea dataOnly="0" labelOnly="1" grandRow="1" outline="0" fieldPosition="0"/>
    </format>
    <format dxfId="18616">
      <pivotArea dataOnly="0" labelOnly="1" outline="0" fieldPosition="0">
        <references count="1">
          <reference field="12" count="3">
            <x v="0"/>
            <x v="1"/>
            <x v="2"/>
          </reference>
        </references>
      </pivotArea>
    </format>
    <format dxfId="18615">
      <pivotArea dataOnly="0" labelOnly="1" grandCol="1" outline="0" fieldPosition="0"/>
    </format>
    <format dxfId="18614">
      <pivotArea dataOnly="0" labelOnly="1" outline="0" fieldPosition="0">
        <references count="1">
          <reference field="12" count="3">
            <x v="0"/>
            <x v="1"/>
            <x v="2"/>
          </reference>
        </references>
      </pivotArea>
    </format>
    <format dxfId="18613">
      <pivotArea dataOnly="0" labelOnly="1" grandCol="1" outline="0" fieldPosition="0"/>
    </format>
    <format dxfId="18612">
      <pivotArea grandRow="1" outline="0" collapsedLevelsAreSubtotals="1" fieldPosition="0"/>
    </format>
    <format dxfId="18611">
      <pivotArea dataOnly="0" labelOnly="1" grandRow="1" outline="0" fieldPosition="0"/>
    </format>
    <format dxfId="18610">
      <pivotArea outline="0" collapsedLevelsAreSubtotals="1" fieldPosition="0"/>
    </format>
    <format dxfId="18609">
      <pivotArea dataOnly="0" labelOnly="1" grandRow="1" outline="0" fieldPosition="0"/>
    </format>
    <format dxfId="18608">
      <pivotArea dataOnly="0" labelOnly="1" outline="0" fieldPosition="0">
        <references count="1">
          <reference field="12" count="3">
            <x v="0"/>
            <x v="1"/>
            <x v="3"/>
          </reference>
        </references>
      </pivotArea>
    </format>
    <format dxfId="18607">
      <pivotArea dataOnly="0" labelOnly="1" grandCol="1" outline="0" fieldPosition="0"/>
    </format>
    <format dxfId="18606">
      <pivotArea outline="0" collapsedLevelsAreSubtotals="1" fieldPosition="0"/>
    </format>
    <format dxfId="18605">
      <pivotArea dataOnly="0" labelOnly="1" grandRow="1" outline="0" fieldPosition="0"/>
    </format>
    <format dxfId="18604">
      <pivotArea dataOnly="0" labelOnly="1" outline="0" fieldPosition="0">
        <references count="1">
          <reference field="12" count="3">
            <x v="0"/>
            <x v="1"/>
            <x v="3"/>
          </reference>
        </references>
      </pivotArea>
    </format>
    <format dxfId="18603">
      <pivotArea dataOnly="0" labelOnly="1" grandCol="1" outline="0" fieldPosition="0"/>
    </format>
    <format dxfId="18602">
      <pivotArea dataOnly="0" labelOnly="1" outline="0" fieldPosition="0">
        <references count="1">
          <reference field="12" count="3">
            <x v="0"/>
            <x v="1"/>
            <x v="3"/>
          </reference>
        </references>
      </pivotArea>
    </format>
    <format dxfId="18601">
      <pivotArea dataOnly="0" labelOnly="1" grandCol="1" outline="0" fieldPosition="0"/>
    </format>
    <format dxfId="18600">
      <pivotArea grandRow="1" outline="0" collapsedLevelsAreSubtotals="1" fieldPosition="0"/>
    </format>
    <format dxfId="18599">
      <pivotArea dataOnly="0" labelOnly="1" grandRow="1" outline="0" fieldPosition="0"/>
    </format>
    <format dxfId="18598">
      <pivotArea type="all" dataOnly="0" outline="0" fieldPosition="0"/>
    </format>
    <format dxfId="18597">
      <pivotArea outline="0" collapsedLevelsAreSubtotals="1" fieldPosition="0"/>
    </format>
    <format dxfId="18596">
      <pivotArea type="origin" dataOnly="0" labelOnly="1" outline="0" fieldPosition="0"/>
    </format>
    <format dxfId="18595">
      <pivotArea field="12" type="button" dataOnly="0" labelOnly="1" outline="0" axis="axisCol" fieldPosition="0"/>
    </format>
    <format dxfId="18594">
      <pivotArea type="topRight" dataOnly="0" labelOnly="1" outline="0" fieldPosition="0"/>
    </format>
    <format dxfId="18593">
      <pivotArea dataOnly="0" labelOnly="1" grandRow="1" outline="0" fieldPosition="0"/>
    </format>
    <format dxfId="18592">
      <pivotArea dataOnly="0" labelOnly="1" outline="0" fieldPosition="0">
        <references count="1">
          <reference field="12" count="3">
            <x v="0"/>
            <x v="3"/>
            <x v="5"/>
          </reference>
        </references>
      </pivotArea>
    </format>
    <format dxfId="18591">
      <pivotArea dataOnly="0" labelOnly="1" grandCol="1" outline="0" fieldPosition="0"/>
    </format>
    <format dxfId="18590">
      <pivotArea type="all" dataOnly="0" outline="0" fieldPosition="0"/>
    </format>
    <format dxfId="18589">
      <pivotArea outline="0" collapsedLevelsAreSubtotals="1" fieldPosition="0"/>
    </format>
    <format dxfId="18588">
      <pivotArea type="origin" dataOnly="0" labelOnly="1" outline="0" fieldPosition="0"/>
    </format>
    <format dxfId="18587">
      <pivotArea field="12" type="button" dataOnly="0" labelOnly="1" outline="0" axis="axisCol" fieldPosition="0"/>
    </format>
    <format dxfId="18586">
      <pivotArea type="topRight" dataOnly="0" labelOnly="1" outline="0" fieldPosition="0"/>
    </format>
    <format dxfId="18585">
      <pivotArea dataOnly="0" labelOnly="1" grandRow="1" outline="0" fieldPosition="0"/>
    </format>
    <format dxfId="18584">
      <pivotArea dataOnly="0" labelOnly="1" outline="0" fieldPosition="0">
        <references count="1">
          <reference field="12" count="3">
            <x v="0"/>
            <x v="3"/>
            <x v="5"/>
          </reference>
        </references>
      </pivotArea>
    </format>
    <format dxfId="18583">
      <pivotArea dataOnly="0" labelOnly="1" grandCol="1" outline="0" fieldPosition="0"/>
    </format>
    <format dxfId="18582">
      <pivotArea outline="0" collapsedLevelsAreSubtotals="1" fieldPosition="0"/>
    </format>
    <format dxfId="18581">
      <pivotArea dataOnly="0" labelOnly="1" grandRow="1" outline="0" fieldPosition="0"/>
    </format>
    <format dxfId="18580">
      <pivotArea dataOnly="0" labelOnly="1" outline="0" fieldPosition="0">
        <references count="1">
          <reference field="12" count="3">
            <x v="0"/>
            <x v="3"/>
            <x v="5"/>
          </reference>
        </references>
      </pivotArea>
    </format>
    <format dxfId="18579">
      <pivotArea dataOnly="0" labelOnly="1" grandCol="1" outline="0" fieldPosition="0"/>
    </format>
    <format dxfId="18578">
      <pivotArea outline="0" collapsedLevelsAreSubtotals="1" fieldPosition="0"/>
    </format>
    <format dxfId="18577">
      <pivotArea dataOnly="0" labelOnly="1" grandRow="1" outline="0" fieldPosition="0"/>
    </format>
    <format dxfId="18576">
      <pivotArea dataOnly="0" labelOnly="1" outline="0" fieldPosition="0">
        <references count="1">
          <reference field="12" count="3">
            <x v="0"/>
            <x v="3"/>
            <x v="5"/>
          </reference>
        </references>
      </pivotArea>
    </format>
    <format dxfId="18575">
      <pivotArea dataOnly="0" labelOnly="1" grandCol="1" outline="0" fieldPosition="0"/>
    </format>
    <format dxfId="18574">
      <pivotArea outline="0" collapsedLevelsAreSubtotals="1" fieldPosition="0"/>
    </format>
    <format dxfId="18573">
      <pivotArea dataOnly="0" labelOnly="1" grandRow="1" outline="0" fieldPosition="0"/>
    </format>
    <format dxfId="18572">
      <pivotArea dataOnly="0" labelOnly="1" outline="0" fieldPosition="0">
        <references count="1">
          <reference field="12" count="4">
            <x v="0"/>
            <x v="1"/>
            <x v="3"/>
            <x v="5"/>
          </reference>
        </references>
      </pivotArea>
    </format>
    <format dxfId="18571">
      <pivotArea dataOnly="0" labelOnly="1" grandCol="1" outline="0" fieldPosition="0"/>
    </format>
    <format dxfId="18570">
      <pivotArea outline="0" collapsedLevelsAreSubtotals="1" fieldPosition="0"/>
    </format>
    <format dxfId="18569">
      <pivotArea dataOnly="0" labelOnly="1" grandRow="1" outline="0" fieldPosition="0"/>
    </format>
    <format dxfId="18568">
      <pivotArea dataOnly="0" labelOnly="1" outline="0" fieldPosition="0">
        <references count="1">
          <reference field="12" count="4">
            <x v="0"/>
            <x v="1"/>
            <x v="3"/>
            <x v="5"/>
          </reference>
        </references>
      </pivotArea>
    </format>
    <format dxfId="18567">
      <pivotArea dataOnly="0" labelOnly="1" grandCol="1" outline="0" fieldPosition="0"/>
    </format>
    <format dxfId="18566">
      <pivotArea outline="0" collapsedLevelsAreSubtotals="1" fieldPosition="0"/>
    </format>
    <format dxfId="18565">
      <pivotArea dataOnly="0" labelOnly="1" grandRow="1" outline="0" fieldPosition="0"/>
    </format>
    <format dxfId="18564">
      <pivotArea dataOnly="0" labelOnly="1" outline="0" fieldPosition="0">
        <references count="1">
          <reference field="12" count="4">
            <x v="0"/>
            <x v="1"/>
            <x v="3"/>
            <x v="5"/>
          </reference>
        </references>
      </pivotArea>
    </format>
    <format dxfId="18563">
      <pivotArea dataOnly="0" labelOnly="1" grandCol="1" outline="0" fieldPosition="0"/>
    </format>
    <format dxfId="18562">
      <pivotArea dataOnly="0" labelOnly="1" outline="0" fieldPosition="0">
        <references count="1">
          <reference field="12" count="4">
            <x v="0"/>
            <x v="1"/>
            <x v="3"/>
            <x v="5"/>
          </reference>
        </references>
      </pivotArea>
    </format>
    <format dxfId="18561">
      <pivotArea dataOnly="0" labelOnly="1" grandCol="1" outline="0" fieldPosition="0"/>
    </format>
    <format dxfId="18560">
      <pivotArea grandRow="1" outline="0" collapsedLevelsAreSubtotals="1" fieldPosition="0"/>
    </format>
    <format dxfId="18559">
      <pivotArea dataOnly="0" labelOnly="1" grandRow="1" outline="0" fieldPosition="0"/>
    </format>
    <format dxfId="18558">
      <pivotArea outline="0" collapsedLevelsAreSubtotals="1" fieldPosition="0"/>
    </format>
    <format dxfId="18557">
      <pivotArea dataOnly="0" labelOnly="1" grandRow="1" outline="0" fieldPosition="0"/>
    </format>
    <format dxfId="18556">
      <pivotArea dataOnly="0" labelOnly="1" outline="0" fieldPosition="0">
        <references count="1">
          <reference field="12" count="4">
            <x v="1"/>
            <x v="2"/>
            <x v="3"/>
            <x v="4"/>
          </reference>
        </references>
      </pivotArea>
    </format>
    <format dxfId="18555">
      <pivotArea dataOnly="0" labelOnly="1" grandCol="1" outline="0" fieldPosition="0"/>
    </format>
    <format dxfId="18554">
      <pivotArea outline="0" collapsedLevelsAreSubtotals="1" fieldPosition="0"/>
    </format>
    <format dxfId="18553">
      <pivotArea dataOnly="0" labelOnly="1" grandRow="1" outline="0" fieldPosition="0"/>
    </format>
    <format dxfId="18552">
      <pivotArea dataOnly="0" labelOnly="1" outline="0" fieldPosition="0">
        <references count="1">
          <reference field="12" count="4">
            <x v="1"/>
            <x v="2"/>
            <x v="3"/>
            <x v="4"/>
          </reference>
        </references>
      </pivotArea>
    </format>
    <format dxfId="18551">
      <pivotArea dataOnly="0" labelOnly="1" grandCol="1" outline="0" fieldPosition="0"/>
    </format>
    <format dxfId="18550">
      <pivotArea dataOnly="0" labelOnly="1" outline="0" fieldPosition="0">
        <references count="1">
          <reference field="12" count="4">
            <x v="1"/>
            <x v="2"/>
            <x v="3"/>
            <x v="4"/>
          </reference>
        </references>
      </pivotArea>
    </format>
    <format dxfId="18549">
      <pivotArea dataOnly="0" labelOnly="1" grandCol="1" outline="0" fieldPosition="0"/>
    </format>
    <format dxfId="18548">
      <pivotArea grandRow="1" outline="0" collapsedLevelsAreSubtotals="1" fieldPosition="0"/>
    </format>
    <format dxfId="18547">
      <pivotArea dataOnly="0" labelOnly="1" grandRow="1" outline="0" fieldPosition="0"/>
    </format>
    <format dxfId="18546">
      <pivotArea outline="0" collapsedLevelsAreSubtotals="1" fieldPosition="0"/>
    </format>
    <format dxfId="18545">
      <pivotArea dataOnly="0" labelOnly="1" grandRow="1" outline="0" fieldPosition="0"/>
    </format>
    <format dxfId="18544">
      <pivotArea dataOnly="0" labelOnly="1" outline="0" fieldPosition="0">
        <references count="1">
          <reference field="12" count="4">
            <x v="0"/>
            <x v="1"/>
            <x v="2"/>
            <x v="4"/>
          </reference>
        </references>
      </pivotArea>
    </format>
    <format dxfId="18543">
      <pivotArea dataOnly="0" labelOnly="1" grandCol="1" outline="0" fieldPosition="0"/>
    </format>
    <format dxfId="18542">
      <pivotArea outline="0" collapsedLevelsAreSubtotals="1" fieldPosition="0"/>
    </format>
    <format dxfId="18541">
      <pivotArea dataOnly="0" labelOnly="1" grandRow="1" outline="0" fieldPosition="0"/>
    </format>
    <format dxfId="18540">
      <pivotArea dataOnly="0" labelOnly="1" outline="0" fieldPosition="0">
        <references count="1">
          <reference field="12" count="4">
            <x v="0"/>
            <x v="1"/>
            <x v="2"/>
            <x v="4"/>
          </reference>
        </references>
      </pivotArea>
    </format>
    <format dxfId="18539">
      <pivotArea dataOnly="0" labelOnly="1" grandCol="1" outline="0" fieldPosition="0"/>
    </format>
    <format dxfId="18538">
      <pivotArea dataOnly="0" labelOnly="1" outline="0" fieldPosition="0">
        <references count="1">
          <reference field="12" count="4">
            <x v="0"/>
            <x v="1"/>
            <x v="2"/>
            <x v="4"/>
          </reference>
        </references>
      </pivotArea>
    </format>
    <format dxfId="18537">
      <pivotArea dataOnly="0" labelOnly="1" grandCol="1" outline="0" fieldPosition="0"/>
    </format>
    <format dxfId="18536">
      <pivotArea grandRow="1" outline="0" collapsedLevelsAreSubtotals="1" fieldPosition="0"/>
    </format>
    <format dxfId="18535">
      <pivotArea dataOnly="0" labelOnly="1" grandRow="1" outline="0" fieldPosition="0"/>
    </format>
    <format dxfId="18534">
      <pivotArea outline="0" collapsedLevelsAreSubtotals="1" fieldPosition="0"/>
    </format>
    <format dxfId="18533">
      <pivotArea dataOnly="0" labelOnly="1" grandRow="1" outline="0" fieldPosition="0"/>
    </format>
    <format dxfId="18532">
      <pivotArea dataOnly="0" labelOnly="1" outline="0" fieldPosition="0">
        <references count="1">
          <reference field="12" count="3">
            <x v="0"/>
            <x v="1"/>
            <x v="2"/>
          </reference>
        </references>
      </pivotArea>
    </format>
    <format dxfId="18531">
      <pivotArea dataOnly="0" labelOnly="1" grandCol="1" outline="0" fieldPosition="0"/>
    </format>
    <format dxfId="18530">
      <pivotArea outline="0" collapsedLevelsAreSubtotals="1" fieldPosition="0"/>
    </format>
    <format dxfId="18529">
      <pivotArea dataOnly="0" labelOnly="1" grandRow="1" outline="0" fieldPosition="0"/>
    </format>
    <format dxfId="18528">
      <pivotArea dataOnly="0" labelOnly="1" outline="0" fieldPosition="0">
        <references count="1">
          <reference field="12" count="3">
            <x v="0"/>
            <x v="1"/>
            <x v="2"/>
          </reference>
        </references>
      </pivotArea>
    </format>
    <format dxfId="18527">
      <pivotArea dataOnly="0" labelOnly="1" grandCol="1" outline="0" fieldPosition="0"/>
    </format>
    <format dxfId="18526">
      <pivotArea outline="0" collapsedLevelsAreSubtotals="1" fieldPosition="0"/>
    </format>
    <format dxfId="18525">
      <pivotArea dataOnly="0" labelOnly="1" grandRow="1" outline="0" fieldPosition="0"/>
    </format>
    <format dxfId="18524">
      <pivotArea dataOnly="0" labelOnly="1" outline="0" fieldPosition="0">
        <references count="1">
          <reference field="12" count="2">
            <x v="0"/>
            <x v="1"/>
          </reference>
        </references>
      </pivotArea>
    </format>
    <format dxfId="18523">
      <pivotArea dataOnly="0" labelOnly="1" grandCol="1" outline="0" fieldPosition="0"/>
    </format>
    <format dxfId="18522">
      <pivotArea dataOnly="0" labelOnly="1" outline="0" fieldPosition="0">
        <references count="1">
          <reference field="12" count="2">
            <x v="0"/>
            <x v="1"/>
          </reference>
        </references>
      </pivotArea>
    </format>
    <format dxfId="18521">
      <pivotArea dataOnly="0" labelOnly="1" grandCol="1" outline="0" fieldPosition="0"/>
    </format>
    <format dxfId="18520">
      <pivotArea grandRow="1" outline="0" collapsedLevelsAreSubtotals="1" fieldPosition="0"/>
    </format>
    <format dxfId="18519">
      <pivotArea dataOnly="0" labelOnly="1" grandRow="1" outline="0" fieldPosition="0"/>
    </format>
    <format dxfId="18518">
      <pivotArea dataOnly="0" grandCol="1" outline="0" axis="axisCol" fieldPosition="0"/>
    </format>
    <format dxfId="18517">
      <pivotArea outline="0" collapsedLevelsAreSubtotals="1" fieldPosition="0"/>
    </format>
    <format dxfId="18516">
      <pivotArea dataOnly="0" labelOnly="1" grandRow="1" outline="0" fieldPosition="0"/>
    </format>
    <format dxfId="18515">
      <pivotArea dataOnly="0" labelOnly="1" outline="0" fieldPosition="0">
        <references count="1">
          <reference field="12" count="3">
            <x v="0"/>
            <x v="1"/>
            <x v="3"/>
          </reference>
        </references>
      </pivotArea>
    </format>
    <format dxfId="18514">
      <pivotArea dataOnly="0" labelOnly="1" grandCol="1" outline="0" fieldPosition="0"/>
    </format>
    <format dxfId="18513">
      <pivotArea dataOnly="0" labelOnly="1" outline="0" fieldPosition="0">
        <references count="1">
          <reference field="12" count="3">
            <x v="0"/>
            <x v="1"/>
            <x v="3"/>
          </reference>
        </references>
      </pivotArea>
    </format>
    <format dxfId="18512">
      <pivotArea dataOnly="0" labelOnly="1" grandCol="1" outline="0" fieldPosition="0"/>
    </format>
    <format dxfId="18511">
      <pivotArea grandRow="1" outline="0" collapsedLevelsAreSubtotals="1" fieldPosition="0"/>
    </format>
    <format dxfId="18510">
      <pivotArea dataOnly="0" labelOnly="1" grandRow="1" outline="0" fieldPosition="0"/>
    </format>
    <format dxfId="18509">
      <pivotArea outline="0" collapsedLevelsAreSubtotals="1" fieldPosition="0"/>
    </format>
    <format dxfId="18508">
      <pivotArea dataOnly="0" labelOnly="1" grandRow="1" outline="0" fieldPosition="0"/>
    </format>
    <format dxfId="18507">
      <pivotArea dataOnly="0" labelOnly="1" outline="0" fieldPosition="0">
        <references count="1">
          <reference field="12" count="3">
            <x v="0"/>
            <x v="1"/>
            <x v="3"/>
          </reference>
        </references>
      </pivotArea>
    </format>
    <format dxfId="18506">
      <pivotArea dataOnly="0" labelOnly="1" grandCol="1" outline="0" fieldPosition="0"/>
    </format>
    <format dxfId="18505">
      <pivotArea outline="0" collapsedLevelsAreSubtotals="1" fieldPosition="0"/>
    </format>
    <format dxfId="18504">
      <pivotArea dataOnly="0" labelOnly="1" grandRow="1" outline="0" fieldPosition="0"/>
    </format>
    <format dxfId="18503">
      <pivotArea dataOnly="0" labelOnly="1" outline="0" fieldPosition="0">
        <references count="1">
          <reference field="12" count="2">
            <x v="0"/>
            <x v="1"/>
          </reference>
        </references>
      </pivotArea>
    </format>
    <format dxfId="18502">
      <pivotArea dataOnly="0" labelOnly="1" grandCol="1" outline="0" fieldPosition="0"/>
    </format>
    <format dxfId="18501">
      <pivotArea dataOnly="0" labelOnly="1" outline="0" fieldPosition="0">
        <references count="1">
          <reference field="12" count="2">
            <x v="0"/>
            <x v="1"/>
          </reference>
        </references>
      </pivotArea>
    </format>
    <format dxfId="18500">
      <pivotArea dataOnly="0" labelOnly="1" grandCol="1" outline="0" fieldPosition="0"/>
    </format>
    <format dxfId="18499">
      <pivotArea dataOnly="0" labelOnly="1" outline="0" fieldPosition="0">
        <references count="1">
          <reference field="12" count="2">
            <x v="0"/>
            <x v="1"/>
          </reference>
        </references>
      </pivotArea>
    </format>
    <format dxfId="18498">
      <pivotArea dataOnly="0" labelOnly="1" grandCol="1" outline="0" fieldPosition="0"/>
    </format>
    <format dxfId="18497">
      <pivotArea grandRow="1" outline="0" collapsedLevelsAreSubtotals="1" fieldPosition="0"/>
    </format>
    <format dxfId="18496">
      <pivotArea dataOnly="0" labelOnly="1" grandRow="1" outline="0" fieldPosition="0"/>
    </format>
    <format dxfId="18495">
      <pivotArea outline="0" collapsedLevelsAreSubtotals="1" fieldPosition="0"/>
    </format>
    <format dxfId="18494">
      <pivotArea dataOnly="0" labelOnly="1" grandRow="1" outline="0" fieldPosition="0"/>
    </format>
    <format dxfId="18493">
      <pivotArea dataOnly="0" labelOnly="1" outline="0" fieldPosition="0">
        <references count="1">
          <reference field="12" count="2">
            <x v="0"/>
            <x v="1"/>
          </reference>
        </references>
      </pivotArea>
    </format>
    <format dxfId="18492">
      <pivotArea dataOnly="0" labelOnly="1" grandCol="1" outline="0" fieldPosition="0"/>
    </format>
    <format dxfId="18491">
      <pivotArea outline="0" collapsedLevelsAreSubtotals="1" fieldPosition="0"/>
    </format>
    <format dxfId="18490">
      <pivotArea dataOnly="0" labelOnly="1" grandRow="1" outline="0" fieldPosition="0"/>
    </format>
    <format dxfId="18489">
      <pivotArea dataOnly="0" labelOnly="1" outline="0" fieldPosition="0">
        <references count="1">
          <reference field="12" count="2">
            <x v="0"/>
            <x v="3"/>
          </reference>
        </references>
      </pivotArea>
    </format>
    <format dxfId="18488">
      <pivotArea dataOnly="0" labelOnly="1" grandCol="1" outline="0" fieldPosition="0"/>
    </format>
    <format dxfId="18487">
      <pivotArea outline="0" collapsedLevelsAreSubtotals="1" fieldPosition="0"/>
    </format>
    <format dxfId="18486">
      <pivotArea dataOnly="0" labelOnly="1" grandRow="1" outline="0" fieldPosition="0"/>
    </format>
    <format dxfId="18485">
      <pivotArea dataOnly="0" labelOnly="1" outline="0" fieldPosition="0">
        <references count="1">
          <reference field="12" count="2">
            <x v="0"/>
            <x v="3"/>
          </reference>
        </references>
      </pivotArea>
    </format>
    <format dxfId="18484">
      <pivotArea dataOnly="0" labelOnly="1" grandCol="1" outline="0" fieldPosition="0"/>
    </format>
    <format dxfId="18483">
      <pivotArea dataOnly="0" labelOnly="1" outline="0" fieldPosition="0">
        <references count="1">
          <reference field="12" count="2">
            <x v="0"/>
            <x v="3"/>
          </reference>
        </references>
      </pivotArea>
    </format>
    <format dxfId="18482">
      <pivotArea dataOnly="0" labelOnly="1" grandCol="1" outline="0" fieldPosition="0"/>
    </format>
    <format dxfId="18481">
      <pivotArea grandRow="1" outline="0" collapsedLevelsAreSubtotals="1" fieldPosition="0"/>
    </format>
    <format dxfId="18480">
      <pivotArea dataOnly="0" labelOnly="1" grandRow="1" outline="0" fieldPosition="0"/>
    </format>
    <format dxfId="18479">
      <pivotArea outline="0" collapsedLevelsAreSubtotals="1" fieldPosition="0"/>
    </format>
    <format dxfId="18478">
      <pivotArea dataOnly="0" labelOnly="1" grandRow="1" outline="0" fieldPosition="0"/>
    </format>
    <format dxfId="18477">
      <pivotArea dataOnly="0" labelOnly="1" outline="0" fieldPosition="0">
        <references count="1">
          <reference field="12" count="1">
            <x v="0"/>
          </reference>
        </references>
      </pivotArea>
    </format>
    <format dxfId="18476">
      <pivotArea dataOnly="0" labelOnly="1" grandCol="1" outline="0" fieldPosition="0"/>
    </format>
    <format dxfId="18475">
      <pivotArea dataOnly="0" labelOnly="1" outline="0" fieldPosition="0">
        <references count="1">
          <reference field="12" count="1">
            <x v="0"/>
          </reference>
        </references>
      </pivotArea>
    </format>
    <format dxfId="18474">
      <pivotArea dataOnly="0" labelOnly="1" grandCol="1" outline="0" fieldPosition="0"/>
    </format>
    <format dxfId="18473">
      <pivotArea grandRow="1" outline="0" collapsedLevelsAreSubtotals="1" fieldPosition="0"/>
    </format>
    <format dxfId="18472">
      <pivotArea dataOnly="0" labelOnly="1" grandRow="1" outline="0" fieldPosition="0"/>
    </format>
    <format dxfId="18471">
      <pivotArea grandCol="1" outline="0" collapsedLevelsAreSubtotals="1" fieldPosition="0"/>
    </format>
    <format dxfId="18470">
      <pivotArea dataOnly="0" labelOnly="1" grandCol="1" outline="0" fieldPosition="0"/>
    </format>
    <format dxfId="18469">
      <pivotArea outline="0" collapsedLevelsAreSubtotals="1" fieldPosition="0"/>
    </format>
    <format dxfId="18468">
      <pivotArea dataOnly="0" labelOnly="1" grandRow="1" outline="0" fieldPosition="0"/>
    </format>
    <format dxfId="18467">
      <pivotArea dataOnly="0" labelOnly="1" outline="0" fieldPosition="0">
        <references count="1">
          <reference field="12" count="0"/>
        </references>
      </pivotArea>
    </format>
    <format dxfId="18466">
      <pivotArea dataOnly="0" labelOnly="1" grandCol="1" outline="0" fieldPosition="0"/>
    </format>
    <format dxfId="18465">
      <pivotArea outline="0" collapsedLevelsAreSubtotals="1" fieldPosition="0"/>
    </format>
    <format dxfId="18464">
      <pivotArea dataOnly="0" labelOnly="1" grandRow="1" outline="0" fieldPosition="0"/>
    </format>
    <format dxfId="18463">
      <pivotArea dataOnly="0" labelOnly="1" outline="0" fieldPosition="0">
        <references count="1">
          <reference field="12" count="0"/>
        </references>
      </pivotArea>
    </format>
    <format dxfId="18462">
      <pivotArea dataOnly="0" labelOnly="1" grandCol="1" outline="0" fieldPosition="0"/>
    </format>
    <format dxfId="18461">
      <pivotArea outline="0" collapsedLevelsAreSubtotals="1" fieldPosition="0"/>
    </format>
    <format dxfId="18460">
      <pivotArea dataOnly="0" labelOnly="1" grandRow="1" outline="0" fieldPosition="0"/>
    </format>
    <format dxfId="18459">
      <pivotArea dataOnly="0" labelOnly="1" outline="0" fieldPosition="0">
        <references count="1">
          <reference field="12" count="0"/>
        </references>
      </pivotArea>
    </format>
    <format dxfId="18458">
      <pivotArea dataOnly="0" labelOnly="1" grandCol="1" outline="0" fieldPosition="0"/>
    </format>
    <format dxfId="18457">
      <pivotArea grandRow="1" outline="0" collapsedLevelsAreSubtotals="1" fieldPosition="0"/>
    </format>
    <format dxfId="18456">
      <pivotArea dataOnly="0" labelOnly="1" grandRow="1" outline="0" fieldPosition="0"/>
    </format>
    <format dxfId="18455">
      <pivotArea dataOnly="0" labelOnly="1" outline="0" fieldPosition="0">
        <references count="1">
          <reference field="12" count="0"/>
        </references>
      </pivotArea>
    </format>
    <format dxfId="18454">
      <pivotArea dataOnly="0" labelOnly="1" grandCol="1" outline="0" fieldPosition="0"/>
    </format>
    <format dxfId="18453">
      <pivotArea grandCol="1" outline="0" collapsedLevelsAreSubtotals="1" fieldPosition="0"/>
    </format>
    <format dxfId="18452">
      <pivotArea dataOnly="0" labelOnly="1" grandCol="1" outline="0" fieldPosition="0"/>
    </format>
    <format dxfId="18451">
      <pivotArea outline="0" collapsedLevelsAreSubtotals="1" fieldPosition="0"/>
    </format>
    <format dxfId="18450">
      <pivotArea field="15" type="button" dataOnly="0" labelOnly="1" outline="0" axis="axisRow" fieldPosition="0"/>
    </format>
    <format dxfId="18449">
      <pivotArea dataOnly="0" labelOnly="1" outline="0" fieldPosition="0">
        <references count="1">
          <reference field="15" count="0"/>
        </references>
      </pivotArea>
    </format>
    <format dxfId="18448">
      <pivotArea dataOnly="0" labelOnly="1" grandRow="1" outline="0" fieldPosition="0"/>
    </format>
    <format dxfId="18447">
      <pivotArea dataOnly="0" labelOnly="1" outline="0" fieldPosition="0">
        <references count="1">
          <reference field="12" count="0"/>
        </references>
      </pivotArea>
    </format>
    <format dxfId="18446">
      <pivotArea dataOnly="0" labelOnly="1" grandCol="1" outline="0" fieldPosition="0"/>
    </format>
    <format dxfId="18445">
      <pivotArea outline="0" collapsedLevelsAreSubtotals="1" fieldPosition="0"/>
    </format>
    <format dxfId="18444">
      <pivotArea field="15" type="button" dataOnly="0" labelOnly="1" outline="0" axis="axisRow" fieldPosition="0"/>
    </format>
    <format dxfId="18443">
      <pivotArea dataOnly="0" labelOnly="1" outline="0" fieldPosition="0">
        <references count="1">
          <reference field="15" count="0"/>
        </references>
      </pivotArea>
    </format>
    <format dxfId="18442">
      <pivotArea dataOnly="0" labelOnly="1" grandRow="1" outline="0" fieldPosition="0"/>
    </format>
    <format dxfId="18441">
      <pivotArea dataOnly="0" labelOnly="1" outline="0" fieldPosition="0">
        <references count="1">
          <reference field="12" count="0"/>
        </references>
      </pivotArea>
    </format>
    <format dxfId="18440">
      <pivotArea dataOnly="0" labelOnly="1" grandCol="1" outline="0" fieldPosition="0"/>
    </format>
    <format dxfId="18439">
      <pivotArea outline="0" collapsedLevelsAreSubtotals="1" fieldPosition="0"/>
    </format>
    <format dxfId="18438">
      <pivotArea field="15" type="button" dataOnly="0" labelOnly="1" outline="0" axis="axisRow" fieldPosition="0"/>
    </format>
    <format dxfId="18437">
      <pivotArea dataOnly="0" labelOnly="1" outline="0" fieldPosition="0">
        <references count="1">
          <reference field="15" count="5">
            <x v="4"/>
            <x v="6"/>
            <x v="10"/>
            <x v="11"/>
            <x v="13"/>
          </reference>
        </references>
      </pivotArea>
    </format>
    <format dxfId="18436">
      <pivotArea dataOnly="0" labelOnly="1" grandRow="1" outline="0" fieldPosition="0"/>
    </format>
    <format dxfId="18435">
      <pivotArea dataOnly="0" labelOnly="1" outline="0" fieldPosition="0">
        <references count="1">
          <reference field="12" count="3">
            <x v="0"/>
            <x v="1"/>
            <x v="4"/>
          </reference>
        </references>
      </pivotArea>
    </format>
    <format dxfId="18434">
      <pivotArea dataOnly="0" labelOnly="1" grandCol="1" outline="0" fieldPosition="0"/>
    </format>
    <format dxfId="18433">
      <pivotArea outline="0" collapsedLevelsAreSubtotals="1" fieldPosition="0"/>
    </format>
    <format dxfId="18432">
      <pivotArea field="15" type="button" dataOnly="0" labelOnly="1" outline="0" axis="axisRow" fieldPosition="0"/>
    </format>
    <format dxfId="18431">
      <pivotArea dataOnly="0" labelOnly="1" outline="0" fieldPosition="0">
        <references count="1">
          <reference field="15" count="5">
            <x v="4"/>
            <x v="6"/>
            <x v="10"/>
            <x v="11"/>
            <x v="13"/>
          </reference>
        </references>
      </pivotArea>
    </format>
    <format dxfId="18430">
      <pivotArea dataOnly="0" labelOnly="1" grandRow="1" outline="0" fieldPosition="0"/>
    </format>
    <format dxfId="18429">
      <pivotArea dataOnly="0" labelOnly="1" outline="0" fieldPosition="0">
        <references count="1">
          <reference field="12" count="3">
            <x v="0"/>
            <x v="1"/>
            <x v="4"/>
          </reference>
        </references>
      </pivotArea>
    </format>
    <format dxfId="18428">
      <pivotArea dataOnly="0" labelOnly="1" grandCol="1" outline="0" fieldPosition="0"/>
    </format>
    <format dxfId="18427">
      <pivotArea grandRow="1" outline="0" collapsedLevelsAreSubtotals="1" fieldPosition="0"/>
    </format>
    <format dxfId="18426">
      <pivotArea dataOnly="0" labelOnly="1" grandRow="1" outline="0" fieldPosition="0"/>
    </format>
    <format dxfId="18425">
      <pivotArea type="all" dataOnly="0" outline="0" fieldPosition="0"/>
    </format>
    <format dxfId="18424">
      <pivotArea dataOnly="0" labelOnly="1" outline="0" fieldPosition="0">
        <references count="1">
          <reference field="15" count="11">
            <x v="0"/>
            <x v="1"/>
            <x v="2"/>
            <x v="3"/>
            <x v="4"/>
            <x v="10"/>
            <x v="11"/>
            <x v="13"/>
            <x v="14"/>
            <x v="15"/>
            <x v="16"/>
          </reference>
        </references>
      </pivotArea>
    </format>
    <format dxfId="18423">
      <pivotArea dataOnly="0" labelOnly="1" outline="0" fieldPosition="0">
        <references count="1">
          <reference field="12" count="5">
            <x v="0"/>
            <x v="1"/>
            <x v="2"/>
            <x v="4"/>
            <x v="5"/>
          </reference>
        </references>
      </pivotArea>
    </format>
    <format dxfId="18422">
      <pivotArea type="all" dataOnly="0" outline="0" fieldPosition="0"/>
    </format>
    <format dxfId="18421">
      <pivotArea dataOnly="0" labelOnly="1" outline="0" fieldPosition="0">
        <references count="1">
          <reference field="15" count="11">
            <x v="0"/>
            <x v="1"/>
            <x v="2"/>
            <x v="3"/>
            <x v="4"/>
            <x v="10"/>
            <x v="11"/>
            <x v="13"/>
            <x v="14"/>
            <x v="15"/>
            <x v="16"/>
          </reference>
        </references>
      </pivotArea>
    </format>
    <format dxfId="18420">
      <pivotArea dataOnly="0" labelOnly="1" outline="0" fieldPosition="0">
        <references count="1">
          <reference field="12" count="5">
            <x v="0"/>
            <x v="1"/>
            <x v="2"/>
            <x v="4"/>
            <x v="5"/>
          </reference>
        </references>
      </pivotArea>
    </format>
    <format dxfId="18419">
      <pivotArea dataOnly="0" labelOnly="1" outline="0" fieldPosition="0">
        <references count="1">
          <reference field="15" count="11">
            <x v="0"/>
            <x v="1"/>
            <x v="2"/>
            <x v="3"/>
            <x v="4"/>
            <x v="10"/>
            <x v="11"/>
            <x v="13"/>
            <x v="14"/>
            <x v="15"/>
            <x v="16"/>
          </reference>
        </references>
      </pivotArea>
    </format>
    <format dxfId="18418">
      <pivotArea dataOnly="0" labelOnly="1" outline="0" fieldPosition="0">
        <references count="1">
          <reference field="12" count="5">
            <x v="0"/>
            <x v="1"/>
            <x v="2"/>
            <x v="4"/>
            <x v="5"/>
          </reference>
        </references>
      </pivotArea>
    </format>
    <format dxfId="18417">
      <pivotArea dataOnly="0" labelOnly="1" outline="0" fieldPosition="0">
        <references count="1">
          <reference field="15" count="4">
            <x v="7"/>
            <x v="8"/>
            <x v="12"/>
            <x v="13"/>
          </reference>
        </references>
      </pivotArea>
    </format>
    <format dxfId="18416">
      <pivotArea dataOnly="0" labelOnly="1" outline="0" fieldPosition="0">
        <references count="1">
          <reference field="15" count="1">
            <x v="6"/>
          </reference>
        </references>
      </pivotArea>
    </format>
    <format dxfId="18415">
      <pivotArea type="all" dataOnly="0" outline="0" fieldPosition="0"/>
    </format>
    <format dxfId="18414">
      <pivotArea dataOnly="0" labelOnly="1" outline="0" fieldPosition="0">
        <references count="1">
          <reference field="15" count="0"/>
        </references>
      </pivotArea>
    </format>
    <format dxfId="18413">
      <pivotArea dataOnly="0" labelOnly="1" outline="0" fieldPosition="0">
        <references count="1">
          <reference field="12" count="0"/>
        </references>
      </pivotArea>
    </format>
    <format dxfId="18412">
      <pivotArea type="all" dataOnly="0" outline="0" fieldPosition="0"/>
    </format>
    <format dxfId="18411">
      <pivotArea dataOnly="0" labelOnly="1" outline="0" fieldPosition="0">
        <references count="1">
          <reference field="15" count="0"/>
        </references>
      </pivotArea>
    </format>
    <format dxfId="18410">
      <pivotArea dataOnly="0" labelOnly="1" outline="0" fieldPosition="0">
        <references count="1">
          <reference field="12" count="0"/>
        </references>
      </pivotArea>
    </format>
    <format dxfId="18409">
      <pivotArea dataOnly="0" labelOnly="1" outline="0" fieldPosition="0">
        <references count="1">
          <reference field="15" count="10">
            <x v="1"/>
            <x v="2"/>
            <x v="3"/>
            <x v="4"/>
            <x v="6"/>
            <x v="7"/>
            <x v="8"/>
            <x v="11"/>
            <x v="13"/>
            <x v="15"/>
          </reference>
        </references>
      </pivotArea>
    </format>
    <format dxfId="18408">
      <pivotArea type="all" dataOnly="0" outline="0" fieldPosition="0"/>
    </format>
    <format dxfId="18407">
      <pivotArea outline="0" collapsedLevelsAreSubtotals="1" fieldPosition="0"/>
    </format>
    <format dxfId="18406">
      <pivotArea type="origin" dataOnly="0" labelOnly="1" outline="0" fieldPosition="0"/>
    </format>
    <format dxfId="18405">
      <pivotArea field="12" type="button" dataOnly="0" labelOnly="1" outline="0" axis="axisCol" fieldPosition="0"/>
    </format>
    <format dxfId="18404">
      <pivotArea type="topRight" dataOnly="0" labelOnly="1" outline="0" fieldPosition="0"/>
    </format>
    <format dxfId="18403">
      <pivotArea field="15" type="button" dataOnly="0" labelOnly="1" outline="0" axis="axisRow" fieldPosition="0"/>
    </format>
    <format dxfId="18402">
      <pivotArea dataOnly="0" labelOnly="1" outline="0" fieldPosition="0">
        <references count="1">
          <reference field="15" count="12">
            <x v="0"/>
            <x v="1"/>
            <x v="2"/>
            <x v="3"/>
            <x v="4"/>
            <x v="7"/>
            <x v="8"/>
            <x v="11"/>
            <x v="12"/>
            <x v="13"/>
            <x v="14"/>
            <x v="17"/>
          </reference>
        </references>
      </pivotArea>
    </format>
    <format dxfId="18401">
      <pivotArea dataOnly="0" labelOnly="1" grandRow="1" outline="0" fieldPosition="0"/>
    </format>
    <format dxfId="18400">
      <pivotArea dataOnly="0" labelOnly="1" outline="0" fieldPosition="0">
        <references count="1">
          <reference field="12" count="4">
            <x v="0"/>
            <x v="1"/>
            <x v="2"/>
            <x v="4"/>
          </reference>
        </references>
      </pivotArea>
    </format>
    <format dxfId="1839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3555</v>
      </c>
      <c r="E4" s="1" t="s">
        <v>3554</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H19" sqref="AH19"/>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3.28515625" bestFit="1"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347" t="s">
        <v>12</v>
      </c>
      <c r="B2" s="34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349"/>
      <c r="B4" s="350" t="s">
        <v>1274</v>
      </c>
      <c r="C4" s="350"/>
      <c r="D4" s="350"/>
      <c r="E4" s="350"/>
      <c r="F4" s="350"/>
      <c r="G4" s="350"/>
      <c r="H4" s="350"/>
      <c r="I4" s="350"/>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354">
        <v>27</v>
      </c>
      <c r="C6" s="354"/>
      <c r="D6" s="355"/>
      <c r="E6" s="356">
        <v>2</v>
      </c>
      <c r="F6" s="356">
        <v>7</v>
      </c>
      <c r="G6" s="356"/>
      <c r="H6" s="356">
        <v>2</v>
      </c>
      <c r="I6" s="356"/>
      <c r="J6" s="357">
        <v>15</v>
      </c>
      <c r="K6" s="357"/>
      <c r="L6" s="357"/>
      <c r="M6" s="357">
        <v>1</v>
      </c>
      <c r="N6" s="357"/>
      <c r="O6" s="357"/>
      <c r="P6" s="357"/>
      <c r="Q6" s="357">
        <v>3</v>
      </c>
      <c r="R6" s="357"/>
      <c r="S6" s="356"/>
      <c r="T6" s="357"/>
      <c r="U6" s="357"/>
      <c r="V6" s="357"/>
      <c r="W6" s="357"/>
      <c r="X6" s="357"/>
      <c r="Y6" s="357"/>
      <c r="Z6" s="354"/>
      <c r="AA6" s="357"/>
      <c r="AB6" s="357"/>
      <c r="AC6" s="354"/>
      <c r="AD6" s="354"/>
      <c r="AE6" s="354"/>
      <c r="AF6" s="354"/>
      <c r="AG6" s="35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355"/>
      <c r="AU6" s="355">
        <v>3</v>
      </c>
      <c r="AV6" s="355">
        <v>24</v>
      </c>
      <c r="AW6" s="355"/>
      <c r="AX6" s="355"/>
      <c r="AY6" s="355"/>
      <c r="AZ6" s="355"/>
      <c r="BA6" s="355">
        <v>27</v>
      </c>
      <c r="BB6"/>
      <c r="BC6"/>
      <c r="BD6"/>
      <c r="BE6"/>
      <c r="BF6" s="9" t="s">
        <v>114</v>
      </c>
      <c r="BG6" s="345"/>
      <c r="BH6" s="345">
        <v>27</v>
      </c>
      <c r="BI6" s="345">
        <v>27</v>
      </c>
      <c r="BJ6"/>
      <c r="BK6"/>
      <c r="BL6"/>
      <c r="BN6"/>
      <c r="CH6" s="10" t="e">
        <v>#N/A</v>
      </c>
    </row>
    <row r="7" spans="1:86" s="10" customFormat="1" ht="18" customHeight="1">
      <c r="A7" s="24" t="s">
        <v>204</v>
      </c>
      <c r="B7" s="354">
        <v>33</v>
      </c>
      <c r="C7" s="354">
        <v>2</v>
      </c>
      <c r="D7" s="355">
        <v>5</v>
      </c>
      <c r="E7" s="356">
        <v>9</v>
      </c>
      <c r="F7" s="356">
        <v>9</v>
      </c>
      <c r="G7" s="356"/>
      <c r="H7" s="356"/>
      <c r="I7" s="356"/>
      <c r="J7" s="357"/>
      <c r="K7" s="357"/>
      <c r="L7" s="357"/>
      <c r="M7" s="357"/>
      <c r="N7" s="357">
        <v>7</v>
      </c>
      <c r="O7" s="357"/>
      <c r="P7" s="357"/>
      <c r="Q7" s="357"/>
      <c r="R7" s="357"/>
      <c r="S7" s="356"/>
      <c r="T7" s="357">
        <v>3</v>
      </c>
      <c r="U7" s="357"/>
      <c r="V7" s="357"/>
      <c r="W7" s="357"/>
      <c r="X7" s="357"/>
      <c r="Y7" s="357"/>
      <c r="Z7" s="354"/>
      <c r="AA7" s="357"/>
      <c r="AB7" s="357"/>
      <c r="AC7" s="354"/>
      <c r="AD7" s="354"/>
      <c r="AE7" s="354"/>
      <c r="AF7" s="354"/>
      <c r="AG7" s="354">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355"/>
      <c r="AU7" s="355">
        <v>5</v>
      </c>
      <c r="AV7" s="355">
        <v>28</v>
      </c>
      <c r="AW7" s="355"/>
      <c r="AX7" s="355"/>
      <c r="AY7" s="355"/>
      <c r="AZ7" s="355"/>
      <c r="BA7" s="355">
        <v>33</v>
      </c>
      <c r="BB7"/>
      <c r="BC7"/>
      <c r="BD7"/>
      <c r="BE7"/>
      <c r="BF7" s="9" t="s">
        <v>204</v>
      </c>
      <c r="BG7" s="345"/>
      <c r="BH7" s="345">
        <v>33</v>
      </c>
      <c r="BI7" s="345">
        <v>33</v>
      </c>
      <c r="BJ7"/>
      <c r="BK7"/>
      <c r="BL7"/>
      <c r="BN7"/>
      <c r="CH7" s="10" t="e">
        <v>#N/A</v>
      </c>
    </row>
    <row r="8" spans="1:86" s="10" customFormat="1" ht="18" customHeight="1">
      <c r="A8" s="24" t="s">
        <v>43</v>
      </c>
      <c r="B8" s="354">
        <v>97</v>
      </c>
      <c r="C8" s="354"/>
      <c r="D8" s="355"/>
      <c r="E8" s="356">
        <v>3</v>
      </c>
      <c r="F8" s="356">
        <v>22</v>
      </c>
      <c r="G8" s="356">
        <v>25</v>
      </c>
      <c r="H8" s="356">
        <v>21</v>
      </c>
      <c r="I8" s="356">
        <v>7</v>
      </c>
      <c r="J8" s="357"/>
      <c r="K8" s="357"/>
      <c r="L8" s="357"/>
      <c r="M8" s="357">
        <v>5</v>
      </c>
      <c r="N8" s="357">
        <v>9</v>
      </c>
      <c r="O8" s="357">
        <v>3</v>
      </c>
      <c r="P8" s="357">
        <v>2</v>
      </c>
      <c r="Q8" s="357">
        <v>1</v>
      </c>
      <c r="R8" s="357">
        <v>1</v>
      </c>
      <c r="S8" s="356"/>
      <c r="T8" s="357"/>
      <c r="U8" s="357"/>
      <c r="V8" s="357"/>
      <c r="W8" s="357"/>
      <c r="X8" s="357"/>
      <c r="Y8" s="357"/>
      <c r="Z8" s="354"/>
      <c r="AA8" s="357"/>
      <c r="AB8" s="357"/>
      <c r="AC8" s="354"/>
      <c r="AD8" s="354"/>
      <c r="AE8" s="354"/>
      <c r="AF8" s="354"/>
      <c r="AG8" s="35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355"/>
      <c r="AU8" s="355">
        <v>3</v>
      </c>
      <c r="AV8" s="355">
        <v>91</v>
      </c>
      <c r="AW8" s="355"/>
      <c r="AX8" s="355">
        <v>3</v>
      </c>
      <c r="AY8" s="355"/>
      <c r="AZ8" s="355"/>
      <c r="BA8" s="355">
        <v>97</v>
      </c>
      <c r="BB8"/>
      <c r="BC8"/>
      <c r="BD8"/>
      <c r="BE8"/>
      <c r="BF8" s="9" t="s">
        <v>43</v>
      </c>
      <c r="BG8" s="345"/>
      <c r="BH8" s="345">
        <v>97</v>
      </c>
      <c r="BI8" s="345">
        <v>97</v>
      </c>
      <c r="BJ8"/>
      <c r="BK8"/>
      <c r="BL8"/>
      <c r="BN8"/>
      <c r="CH8" s="10" t="e">
        <v>#N/A</v>
      </c>
    </row>
    <row r="9" spans="1:86" s="10" customFormat="1" ht="15.75">
      <c r="A9" s="24" t="s">
        <v>23</v>
      </c>
      <c r="B9" s="354">
        <v>39</v>
      </c>
      <c r="C9" s="354">
        <v>2</v>
      </c>
      <c r="D9" s="355">
        <v>13</v>
      </c>
      <c r="E9" s="356">
        <v>1</v>
      </c>
      <c r="F9" s="356">
        <v>10</v>
      </c>
      <c r="G9" s="356">
        <v>7</v>
      </c>
      <c r="H9" s="356"/>
      <c r="I9" s="356"/>
      <c r="J9" s="357"/>
      <c r="K9" s="357"/>
      <c r="L9" s="357"/>
      <c r="M9" s="357">
        <v>5</v>
      </c>
      <c r="N9" s="357"/>
      <c r="O9" s="357"/>
      <c r="P9" s="357"/>
      <c r="Q9" s="357">
        <v>1</v>
      </c>
      <c r="R9" s="357">
        <v>2</v>
      </c>
      <c r="S9" s="356">
        <v>1</v>
      </c>
      <c r="T9" s="357">
        <v>2</v>
      </c>
      <c r="U9" s="357">
        <v>2</v>
      </c>
      <c r="V9" s="357"/>
      <c r="W9" s="357"/>
      <c r="X9" s="357"/>
      <c r="Y9" s="357"/>
      <c r="Z9" s="354"/>
      <c r="AA9" s="357"/>
      <c r="AB9" s="357"/>
      <c r="AC9" s="354"/>
      <c r="AD9" s="354"/>
      <c r="AE9" s="354"/>
      <c r="AF9" s="354"/>
      <c r="AG9" s="354">
        <v>1</v>
      </c>
      <c r="AH9" s="18">
        <f t="shared" si="0"/>
        <v>0</v>
      </c>
      <c r="AI9" s="17">
        <f t="shared" si="1"/>
        <v>44</v>
      </c>
      <c r="AJ9" s="16">
        <f t="shared" si="5"/>
        <v>1</v>
      </c>
      <c r="AK9" s="15">
        <f t="shared" si="2"/>
        <v>1.1282051282051282</v>
      </c>
      <c r="AL9" s="14"/>
      <c r="AM9" s="13">
        <f t="shared" si="3"/>
        <v>34</v>
      </c>
      <c r="AN9" s="25"/>
      <c r="AO9" s="25"/>
      <c r="AP9" s="25"/>
      <c r="AR9" s="12">
        <f t="shared" si="4"/>
        <v>5.85</v>
      </c>
      <c r="AS9" s="22" t="s">
        <v>23</v>
      </c>
      <c r="AT9" s="355"/>
      <c r="AU9" s="355">
        <v>6</v>
      </c>
      <c r="AV9" s="355">
        <v>30</v>
      </c>
      <c r="AW9" s="355">
        <v>1</v>
      </c>
      <c r="AX9" s="355">
        <v>2</v>
      </c>
      <c r="AY9" s="355"/>
      <c r="AZ9" s="355"/>
      <c r="BA9" s="355">
        <v>39</v>
      </c>
      <c r="BB9"/>
      <c r="BC9"/>
      <c r="BD9"/>
      <c r="BE9"/>
      <c r="BF9" s="9" t="s">
        <v>23</v>
      </c>
      <c r="BG9" s="345"/>
      <c r="BH9" s="345">
        <v>39</v>
      </c>
      <c r="BI9" s="345">
        <v>39</v>
      </c>
      <c r="BJ9"/>
      <c r="BK9"/>
      <c r="BL9"/>
      <c r="BN9"/>
      <c r="CH9" s="10" t="e">
        <v>#N/A</v>
      </c>
    </row>
    <row r="10" spans="1:86" s="10" customFormat="1" ht="19.5" customHeight="1">
      <c r="A10" s="24" t="s">
        <v>35</v>
      </c>
      <c r="B10" s="354">
        <v>63</v>
      </c>
      <c r="C10" s="354"/>
      <c r="D10" s="355"/>
      <c r="E10" s="356">
        <v>9</v>
      </c>
      <c r="F10" s="356">
        <v>12</v>
      </c>
      <c r="G10" s="356">
        <v>11</v>
      </c>
      <c r="H10" s="356">
        <v>15</v>
      </c>
      <c r="I10" s="356"/>
      <c r="J10" s="357">
        <v>2</v>
      </c>
      <c r="K10" s="357">
        <v>4</v>
      </c>
      <c r="L10" s="357">
        <v>3</v>
      </c>
      <c r="M10" s="357">
        <v>7</v>
      </c>
      <c r="N10" s="357">
        <v>6</v>
      </c>
      <c r="O10" s="357"/>
      <c r="P10" s="357"/>
      <c r="Q10" s="357">
        <v>2</v>
      </c>
      <c r="R10" s="357">
        <v>2</v>
      </c>
      <c r="S10" s="356"/>
      <c r="T10" s="357">
        <v>1</v>
      </c>
      <c r="U10" s="357">
        <v>1</v>
      </c>
      <c r="V10" s="357"/>
      <c r="W10" s="357"/>
      <c r="X10" s="357"/>
      <c r="Y10" s="357"/>
      <c r="Z10" s="354"/>
      <c r="AA10" s="357"/>
      <c r="AB10" s="357"/>
      <c r="AC10" s="354"/>
      <c r="AD10" s="354"/>
      <c r="AE10" s="354"/>
      <c r="AF10" s="354"/>
      <c r="AG10" s="354">
        <v>1</v>
      </c>
      <c r="AH10" s="18">
        <f t="shared" si="0"/>
        <v>4</v>
      </c>
      <c r="AI10" s="17">
        <f t="shared" si="1"/>
        <v>75</v>
      </c>
      <c r="AJ10" s="16">
        <f t="shared" si="5"/>
        <v>0.93650793650793651</v>
      </c>
      <c r="AK10" s="15">
        <f t="shared" si="2"/>
        <v>1.1904761904761905</v>
      </c>
      <c r="AL10" s="14"/>
      <c r="AM10" s="13">
        <f t="shared" si="3"/>
        <v>51</v>
      </c>
      <c r="AN10" s="25"/>
      <c r="AO10" s="25"/>
      <c r="AP10" s="25"/>
      <c r="AR10" s="12">
        <f t="shared" si="4"/>
        <v>9.4499999999999993</v>
      </c>
      <c r="AS10" s="22" t="s">
        <v>35</v>
      </c>
      <c r="AT10" s="355">
        <v>4</v>
      </c>
      <c r="AU10" s="355">
        <v>12</v>
      </c>
      <c r="AV10" s="355">
        <v>42</v>
      </c>
      <c r="AW10" s="355">
        <v>1</v>
      </c>
      <c r="AX10" s="355">
        <v>4</v>
      </c>
      <c r="AY10" s="355"/>
      <c r="AZ10" s="355"/>
      <c r="BA10" s="355">
        <v>63</v>
      </c>
      <c r="BB10"/>
      <c r="BC10"/>
      <c r="BD10"/>
      <c r="BE10"/>
      <c r="BF10" s="9" t="s">
        <v>35</v>
      </c>
      <c r="BG10" s="345">
        <v>4</v>
      </c>
      <c r="BH10" s="345">
        <v>59</v>
      </c>
      <c r="BI10" s="345">
        <v>63</v>
      </c>
      <c r="BJ10"/>
      <c r="BK10"/>
      <c r="BL10"/>
      <c r="BN10"/>
      <c r="CH10" s="10" t="e">
        <v>#N/A</v>
      </c>
    </row>
    <row r="11" spans="1:86" s="10" customFormat="1" ht="18" customHeight="1">
      <c r="A11" s="24" t="s">
        <v>66</v>
      </c>
      <c r="B11" s="354">
        <v>38</v>
      </c>
      <c r="C11" s="354"/>
      <c r="D11" s="355"/>
      <c r="E11" s="356"/>
      <c r="F11" s="356">
        <v>1</v>
      </c>
      <c r="G11" s="356">
        <v>6</v>
      </c>
      <c r="H11" s="356">
        <v>5</v>
      </c>
      <c r="I11" s="356"/>
      <c r="J11" s="357"/>
      <c r="K11" s="357">
        <v>3</v>
      </c>
      <c r="L11" s="357"/>
      <c r="M11" s="357"/>
      <c r="N11" s="357"/>
      <c r="O11" s="357"/>
      <c r="P11" s="357"/>
      <c r="Q11" s="357"/>
      <c r="R11" s="357">
        <v>12</v>
      </c>
      <c r="S11" s="356"/>
      <c r="T11" s="357"/>
      <c r="U11" s="357">
        <v>2</v>
      </c>
      <c r="V11" s="357"/>
      <c r="W11" s="357"/>
      <c r="X11" s="357"/>
      <c r="Y11" s="357"/>
      <c r="Z11" s="354"/>
      <c r="AA11" s="357"/>
      <c r="AB11" s="357"/>
      <c r="AC11" s="354"/>
      <c r="AD11" s="354"/>
      <c r="AE11" s="354"/>
      <c r="AF11" s="354"/>
      <c r="AG11" s="35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355">
        <v>10</v>
      </c>
      <c r="AU11" s="355">
        <v>2</v>
      </c>
      <c r="AV11" s="355">
        <v>26</v>
      </c>
      <c r="AW11" s="355"/>
      <c r="AX11" s="355"/>
      <c r="AY11" s="355"/>
      <c r="AZ11" s="355"/>
      <c r="BA11" s="355">
        <v>38</v>
      </c>
      <c r="BB11"/>
      <c r="BC11"/>
      <c r="BD11"/>
      <c r="BE11"/>
      <c r="BF11" s="9" t="s">
        <v>66</v>
      </c>
      <c r="BG11" s="345">
        <v>10</v>
      </c>
      <c r="BH11" s="345">
        <v>28</v>
      </c>
      <c r="BI11" s="345">
        <v>38</v>
      </c>
      <c r="BJ11"/>
      <c r="BK11"/>
      <c r="BL11"/>
      <c r="BN11"/>
      <c r="CH11" s="10" t="e">
        <v>#N/A</v>
      </c>
    </row>
    <row r="12" spans="1:86" s="10" customFormat="1" ht="18" customHeight="1">
      <c r="A12" s="24" t="s">
        <v>98</v>
      </c>
      <c r="B12" s="354">
        <v>23</v>
      </c>
      <c r="C12" s="354"/>
      <c r="D12" s="355"/>
      <c r="E12" s="356"/>
      <c r="F12" s="356">
        <v>6</v>
      </c>
      <c r="G12" s="356">
        <v>7</v>
      </c>
      <c r="H12" s="356"/>
      <c r="I12" s="356"/>
      <c r="J12" s="357">
        <v>3</v>
      </c>
      <c r="K12" s="357">
        <v>1</v>
      </c>
      <c r="L12" s="357"/>
      <c r="M12" s="357"/>
      <c r="N12" s="357">
        <v>3</v>
      </c>
      <c r="O12" s="357">
        <v>1</v>
      </c>
      <c r="P12" s="357">
        <v>1</v>
      </c>
      <c r="Q12" s="357"/>
      <c r="R12" s="357">
        <v>1</v>
      </c>
      <c r="S12" s="356"/>
      <c r="T12" s="357"/>
      <c r="U12" s="357"/>
      <c r="V12" s="357"/>
      <c r="W12" s="357"/>
      <c r="X12" s="357"/>
      <c r="Y12" s="357"/>
      <c r="Z12" s="354"/>
      <c r="AA12" s="357"/>
      <c r="AB12" s="357"/>
      <c r="AC12" s="354"/>
      <c r="AD12" s="354"/>
      <c r="AE12" s="354"/>
      <c r="AF12" s="354"/>
      <c r="AG12" s="35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355"/>
      <c r="AU12" s="355">
        <v>1</v>
      </c>
      <c r="AV12" s="355">
        <v>22</v>
      </c>
      <c r="AW12" s="355"/>
      <c r="AX12" s="355"/>
      <c r="AY12" s="355"/>
      <c r="AZ12" s="355"/>
      <c r="BA12" s="355">
        <v>23</v>
      </c>
      <c r="BB12"/>
      <c r="BC12"/>
      <c r="BD12"/>
      <c r="BE12"/>
      <c r="BF12" s="9" t="s">
        <v>98</v>
      </c>
      <c r="BG12" s="345"/>
      <c r="BH12" s="345">
        <v>23</v>
      </c>
      <c r="BI12" s="345">
        <v>23</v>
      </c>
      <c r="BJ12"/>
      <c r="BK12"/>
      <c r="BL12"/>
      <c r="BN12"/>
      <c r="CH12" s="10" t="e">
        <v>#N/A</v>
      </c>
    </row>
    <row r="13" spans="1:86" s="10" customFormat="1" ht="18" customHeight="1">
      <c r="A13" s="24" t="s">
        <v>19</v>
      </c>
      <c r="B13" s="354">
        <v>58</v>
      </c>
      <c r="C13" s="354">
        <v>5</v>
      </c>
      <c r="D13" s="355"/>
      <c r="E13" s="356">
        <v>8</v>
      </c>
      <c r="F13" s="356">
        <v>9</v>
      </c>
      <c r="G13" s="356">
        <v>20</v>
      </c>
      <c r="H13" s="356">
        <v>8</v>
      </c>
      <c r="I13" s="356"/>
      <c r="J13" s="357">
        <v>2</v>
      </c>
      <c r="K13" s="357">
        <v>4</v>
      </c>
      <c r="L13" s="357">
        <v>5</v>
      </c>
      <c r="M13" s="357">
        <v>6</v>
      </c>
      <c r="N13" s="357">
        <v>8</v>
      </c>
      <c r="O13" s="357">
        <v>4</v>
      </c>
      <c r="P13" s="357"/>
      <c r="Q13" s="357">
        <v>3</v>
      </c>
      <c r="R13" s="357">
        <v>1</v>
      </c>
      <c r="S13" s="356">
        <v>5</v>
      </c>
      <c r="T13" s="357"/>
      <c r="U13" s="357">
        <v>6</v>
      </c>
      <c r="V13" s="357"/>
      <c r="W13" s="357"/>
      <c r="X13" s="357"/>
      <c r="Y13" s="357"/>
      <c r="Z13" s="354"/>
      <c r="AA13" s="357"/>
      <c r="AB13" s="357"/>
      <c r="AC13" s="354"/>
      <c r="AD13" s="354"/>
      <c r="AE13" s="354"/>
      <c r="AF13" s="354"/>
      <c r="AG13" s="354">
        <v>3</v>
      </c>
      <c r="AH13" s="18">
        <f t="shared" si="0"/>
        <v>0</v>
      </c>
      <c r="AI13" s="17">
        <f t="shared" si="1"/>
        <v>89</v>
      </c>
      <c r="AJ13" s="16">
        <f t="shared" si="5"/>
        <v>1</v>
      </c>
      <c r="AK13" s="15">
        <f t="shared" si="2"/>
        <v>1.5344827586206897</v>
      </c>
      <c r="AL13" s="14"/>
      <c r="AM13" s="13">
        <f t="shared" si="3"/>
        <v>27</v>
      </c>
      <c r="AN13" s="25"/>
      <c r="AO13" s="25"/>
      <c r="AP13" s="25"/>
      <c r="AR13" s="12">
        <f t="shared" si="4"/>
        <v>8.6999999999999993</v>
      </c>
      <c r="AS13" s="22" t="s">
        <v>19</v>
      </c>
      <c r="AT13" s="355"/>
      <c r="AU13" s="355">
        <v>10</v>
      </c>
      <c r="AV13" s="355">
        <v>36</v>
      </c>
      <c r="AW13" s="355">
        <v>7</v>
      </c>
      <c r="AX13" s="355">
        <v>5</v>
      </c>
      <c r="AY13" s="355"/>
      <c r="AZ13" s="355"/>
      <c r="BA13" s="355">
        <v>58</v>
      </c>
      <c r="BB13"/>
      <c r="BC13"/>
      <c r="BD13"/>
      <c r="BE13"/>
      <c r="BF13" s="9" t="s">
        <v>19</v>
      </c>
      <c r="BG13" s="345"/>
      <c r="BH13" s="345">
        <v>58</v>
      </c>
      <c r="BI13" s="345">
        <v>58</v>
      </c>
      <c r="BJ13"/>
      <c r="BK13"/>
      <c r="BL13"/>
      <c r="BM13"/>
      <c r="BN13"/>
      <c r="CH13" s="10" t="e">
        <v>#N/A</v>
      </c>
    </row>
    <row r="14" spans="1:86" s="10" customFormat="1" ht="18" customHeight="1">
      <c r="A14" s="24" t="s">
        <v>316</v>
      </c>
      <c r="B14" s="354">
        <v>26</v>
      </c>
      <c r="C14" s="354"/>
      <c r="D14" s="355"/>
      <c r="E14" s="356"/>
      <c r="F14" s="356"/>
      <c r="G14" s="356">
        <v>18</v>
      </c>
      <c r="H14" s="356"/>
      <c r="I14" s="356"/>
      <c r="J14" s="357"/>
      <c r="K14" s="357">
        <v>2</v>
      </c>
      <c r="L14" s="357"/>
      <c r="M14" s="357"/>
      <c r="N14" s="357">
        <v>15</v>
      </c>
      <c r="O14" s="357"/>
      <c r="P14" s="357"/>
      <c r="Q14" s="357">
        <v>8</v>
      </c>
      <c r="R14" s="357"/>
      <c r="S14" s="356"/>
      <c r="T14" s="357">
        <v>10</v>
      </c>
      <c r="U14" s="357"/>
      <c r="V14" s="357"/>
      <c r="W14" s="357"/>
      <c r="X14" s="357"/>
      <c r="Y14" s="357"/>
      <c r="Z14" s="354"/>
      <c r="AA14" s="357"/>
      <c r="AB14" s="357"/>
      <c r="AC14" s="354"/>
      <c r="AD14" s="354"/>
      <c r="AE14" s="354"/>
      <c r="AF14" s="354"/>
      <c r="AG14" s="354">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355"/>
      <c r="AU14" s="355">
        <v>9</v>
      </c>
      <c r="AV14" s="355">
        <v>6</v>
      </c>
      <c r="AW14" s="355">
        <v>1</v>
      </c>
      <c r="AX14" s="355">
        <v>10</v>
      </c>
      <c r="AY14" s="355"/>
      <c r="AZ14" s="355"/>
      <c r="BA14" s="355">
        <v>26</v>
      </c>
      <c r="BB14"/>
      <c r="BC14"/>
      <c r="BD14"/>
      <c r="BE14"/>
      <c r="BF14" s="9" t="s">
        <v>316</v>
      </c>
      <c r="BG14" s="345"/>
      <c r="BH14" s="345">
        <v>26</v>
      </c>
      <c r="BI14" s="345">
        <v>26</v>
      </c>
      <c r="BJ14"/>
      <c r="BK14"/>
      <c r="BL14"/>
      <c r="BM14"/>
      <c r="BN14"/>
      <c r="CH14" s="10" t="e">
        <v>#N/A</v>
      </c>
    </row>
    <row r="15" spans="1:86" s="10" customFormat="1" ht="18" customHeight="1">
      <c r="A15" s="24" t="s">
        <v>231</v>
      </c>
      <c r="B15" s="354">
        <v>43</v>
      </c>
      <c r="C15" s="354"/>
      <c r="D15" s="355"/>
      <c r="E15" s="356">
        <v>3</v>
      </c>
      <c r="F15" s="356">
        <v>27</v>
      </c>
      <c r="G15" s="356"/>
      <c r="H15" s="356"/>
      <c r="I15" s="356"/>
      <c r="J15" s="357"/>
      <c r="K15" s="357"/>
      <c r="L15" s="357"/>
      <c r="M15" s="357"/>
      <c r="N15" s="357"/>
      <c r="O15" s="357"/>
      <c r="P15" s="357"/>
      <c r="Q15" s="357"/>
      <c r="R15" s="357">
        <v>1</v>
      </c>
      <c r="S15" s="356"/>
      <c r="T15" s="357"/>
      <c r="U15" s="357">
        <v>4</v>
      </c>
      <c r="V15" s="357"/>
      <c r="W15" s="357"/>
      <c r="X15" s="357"/>
      <c r="Y15" s="357"/>
      <c r="Z15" s="354"/>
      <c r="AA15" s="357"/>
      <c r="AB15" s="357"/>
      <c r="AC15" s="354"/>
      <c r="AD15" s="354"/>
      <c r="AE15" s="354"/>
      <c r="AF15" s="354"/>
      <c r="AG15" s="354">
        <v>2</v>
      </c>
      <c r="AH15" s="18">
        <f t="shared" si="0"/>
        <v>11</v>
      </c>
      <c r="AI15" s="17">
        <f t="shared" si="1"/>
        <v>35</v>
      </c>
      <c r="AJ15" s="16">
        <f t="shared" si="5"/>
        <v>0.7441860465116279</v>
      </c>
      <c r="AK15" s="15">
        <f t="shared" si="2"/>
        <v>0.81395348837209303</v>
      </c>
      <c r="AL15" s="14"/>
      <c r="AM15" s="13">
        <f t="shared" si="3"/>
        <v>51</v>
      </c>
      <c r="AN15" s="25"/>
      <c r="AO15" s="25"/>
      <c r="AP15" s="25"/>
      <c r="AR15" s="12">
        <f t="shared" si="4"/>
        <v>6.45</v>
      </c>
      <c r="AS15" s="22" t="s">
        <v>231</v>
      </c>
      <c r="AT15" s="355">
        <v>11</v>
      </c>
      <c r="AU15" s="355">
        <v>8</v>
      </c>
      <c r="AV15" s="355">
        <v>24</v>
      </c>
      <c r="AW15" s="355"/>
      <c r="AX15" s="355"/>
      <c r="AY15" s="355"/>
      <c r="AZ15" s="355"/>
      <c r="BA15" s="355">
        <v>43</v>
      </c>
      <c r="BB15"/>
      <c r="BC15"/>
      <c r="BD15"/>
      <c r="BE15"/>
      <c r="BF15" s="9" t="s">
        <v>231</v>
      </c>
      <c r="BG15" s="345">
        <v>11</v>
      </c>
      <c r="BH15" s="345">
        <v>32</v>
      </c>
      <c r="BI15" s="345">
        <v>43</v>
      </c>
      <c r="BJ15"/>
      <c r="BK15"/>
      <c r="BL15"/>
      <c r="BM15"/>
      <c r="BN15"/>
      <c r="CH15" s="10" t="e">
        <v>#N/A</v>
      </c>
    </row>
    <row r="16" spans="1:86" s="10" customFormat="1" ht="18" customHeight="1">
      <c r="A16" s="24" t="s">
        <v>325</v>
      </c>
      <c r="B16" s="354">
        <v>35</v>
      </c>
      <c r="C16" s="354"/>
      <c r="D16" s="355"/>
      <c r="E16" s="356">
        <v>8</v>
      </c>
      <c r="F16" s="356">
        <v>10</v>
      </c>
      <c r="G16" s="356">
        <v>13</v>
      </c>
      <c r="H16" s="356">
        <v>9</v>
      </c>
      <c r="I16" s="356"/>
      <c r="J16" s="357">
        <v>6</v>
      </c>
      <c r="K16" s="357"/>
      <c r="L16" s="357"/>
      <c r="M16" s="357">
        <v>12</v>
      </c>
      <c r="N16" s="357">
        <v>7</v>
      </c>
      <c r="O16" s="357"/>
      <c r="P16" s="357"/>
      <c r="Q16" s="357">
        <v>4</v>
      </c>
      <c r="R16" s="357"/>
      <c r="S16" s="356">
        <v>4</v>
      </c>
      <c r="T16" s="357">
        <v>7</v>
      </c>
      <c r="U16" s="357"/>
      <c r="V16" s="357"/>
      <c r="W16" s="357"/>
      <c r="X16" s="357"/>
      <c r="Y16" s="357"/>
      <c r="Z16" s="354"/>
      <c r="AA16" s="357"/>
      <c r="AB16" s="357"/>
      <c r="AC16" s="354"/>
      <c r="AD16" s="354"/>
      <c r="AE16" s="354"/>
      <c r="AF16" s="354"/>
      <c r="AG16" s="35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355"/>
      <c r="AU16" s="355">
        <v>12</v>
      </c>
      <c r="AV16" s="355">
        <v>8</v>
      </c>
      <c r="AW16" s="355">
        <v>4</v>
      </c>
      <c r="AX16" s="355">
        <v>9</v>
      </c>
      <c r="AY16" s="355"/>
      <c r="AZ16" s="355">
        <v>2</v>
      </c>
      <c r="BA16" s="355">
        <v>35</v>
      </c>
      <c r="BB16"/>
      <c r="BC16"/>
      <c r="BD16"/>
      <c r="BE16"/>
      <c r="BF16" s="9" t="s">
        <v>325</v>
      </c>
      <c r="BG16" s="345"/>
      <c r="BH16" s="345">
        <v>35</v>
      </c>
      <c r="BI16" s="345">
        <v>35</v>
      </c>
      <c r="BJ16"/>
      <c r="BK16"/>
      <c r="BL16"/>
      <c r="BM16"/>
      <c r="BN16"/>
      <c r="CH16" s="10" t="e">
        <v>#N/A</v>
      </c>
    </row>
    <row r="17" spans="1:86" ht="15.75">
      <c r="A17" s="24" t="s">
        <v>15</v>
      </c>
      <c r="B17" s="354">
        <v>12</v>
      </c>
      <c r="C17" s="354"/>
      <c r="D17" s="355"/>
      <c r="E17" s="356">
        <v>4</v>
      </c>
      <c r="F17" s="356">
        <v>6</v>
      </c>
      <c r="G17" s="356"/>
      <c r="H17" s="356"/>
      <c r="I17" s="356"/>
      <c r="J17" s="357"/>
      <c r="K17" s="357">
        <v>1</v>
      </c>
      <c r="L17" s="357"/>
      <c r="M17" s="357"/>
      <c r="N17" s="357">
        <v>3</v>
      </c>
      <c r="O17" s="357"/>
      <c r="P17" s="357"/>
      <c r="Q17" s="357">
        <v>1</v>
      </c>
      <c r="R17" s="357"/>
      <c r="S17" s="356"/>
      <c r="T17" s="357"/>
      <c r="U17" s="357"/>
      <c r="V17" s="357"/>
      <c r="W17" s="357"/>
      <c r="X17" s="357"/>
      <c r="Y17" s="357"/>
      <c r="Z17" s="354"/>
      <c r="AA17" s="357"/>
      <c r="AB17" s="357"/>
      <c r="AC17" s="354"/>
      <c r="AD17" s="354"/>
      <c r="AE17" s="354"/>
      <c r="AF17" s="354"/>
      <c r="AG17" s="354">
        <v>1</v>
      </c>
      <c r="AH17" s="18">
        <f t="shared" si="0"/>
        <v>0</v>
      </c>
      <c r="AI17" s="17">
        <f t="shared" si="1"/>
        <v>15</v>
      </c>
      <c r="AJ17" s="16">
        <f t="shared" si="5"/>
        <v>1</v>
      </c>
      <c r="AK17" s="15">
        <f t="shared" si="2"/>
        <v>1.25</v>
      </c>
      <c r="AL17" s="14"/>
      <c r="AM17" s="13">
        <f t="shared" si="3"/>
        <v>9</v>
      </c>
      <c r="AR17" s="12">
        <f t="shared" si="4"/>
        <v>1.7999999999999998</v>
      </c>
      <c r="AS17" s="22" t="s">
        <v>15</v>
      </c>
      <c r="AT17" s="355"/>
      <c r="AU17" s="355">
        <v>4</v>
      </c>
      <c r="AV17" s="355">
        <v>7</v>
      </c>
      <c r="AW17" s="355"/>
      <c r="AX17" s="355">
        <v>1</v>
      </c>
      <c r="AY17" s="355"/>
      <c r="AZ17" s="355"/>
      <c r="BA17" s="355">
        <v>12</v>
      </c>
      <c r="BF17" s="9" t="s">
        <v>15</v>
      </c>
      <c r="BG17" s="345"/>
      <c r="BH17" s="345">
        <v>12</v>
      </c>
      <c r="BI17" s="345">
        <v>12</v>
      </c>
      <c r="CH17" s="10" t="e">
        <v>#N/A</v>
      </c>
    </row>
    <row r="18" spans="1:86" ht="15.75">
      <c r="A18" s="24" t="s">
        <v>477</v>
      </c>
      <c r="B18" s="354">
        <v>11</v>
      </c>
      <c r="C18" s="354"/>
      <c r="D18" s="355">
        <v>1</v>
      </c>
      <c r="E18" s="356"/>
      <c r="F18" s="356"/>
      <c r="G18" s="356">
        <v>2</v>
      </c>
      <c r="H18" s="356">
        <v>4</v>
      </c>
      <c r="I18" s="356"/>
      <c r="J18" s="357">
        <v>3</v>
      </c>
      <c r="K18" s="357"/>
      <c r="L18" s="357"/>
      <c r="M18" s="357">
        <v>3</v>
      </c>
      <c r="N18" s="357"/>
      <c r="O18" s="357">
        <v>1</v>
      </c>
      <c r="P18" s="357"/>
      <c r="Q18" s="357"/>
      <c r="R18" s="357"/>
      <c r="S18" s="356"/>
      <c r="T18" s="357"/>
      <c r="U18" s="357"/>
      <c r="V18" s="357"/>
      <c r="W18" s="357"/>
      <c r="X18" s="357"/>
      <c r="Y18" s="357"/>
      <c r="Z18" s="354"/>
      <c r="AA18" s="357"/>
      <c r="AB18" s="357"/>
      <c r="AC18" s="354"/>
      <c r="AD18" s="354"/>
      <c r="AE18" s="354"/>
      <c r="AF18" s="354"/>
      <c r="AG18" s="354">
        <v>1</v>
      </c>
      <c r="AH18" s="18">
        <f>AT18</f>
        <v>0</v>
      </c>
      <c r="AI18" s="17">
        <f t="shared" si="1"/>
        <v>14</v>
      </c>
      <c r="AJ18" s="16">
        <f t="shared" si="5"/>
        <v>1</v>
      </c>
      <c r="AK18" s="15">
        <f t="shared" si="2"/>
        <v>1.2727272727272727</v>
      </c>
      <c r="AL18" s="14"/>
      <c r="AM18" s="13">
        <f t="shared" si="3"/>
        <v>8</v>
      </c>
      <c r="AR18" s="12">
        <f t="shared" si="4"/>
        <v>1.65</v>
      </c>
      <c r="AS18" s="22" t="s">
        <v>477</v>
      </c>
      <c r="AT18" s="355"/>
      <c r="AU18" s="355">
        <v>2</v>
      </c>
      <c r="AV18" s="355">
        <v>8</v>
      </c>
      <c r="AW18" s="355"/>
      <c r="AX18" s="355">
        <v>1</v>
      </c>
      <c r="AY18" s="355"/>
      <c r="AZ18" s="355"/>
      <c r="BA18" s="355">
        <v>11</v>
      </c>
      <c r="BF18" s="9" t="s">
        <v>477</v>
      </c>
      <c r="BG18" s="345"/>
      <c r="BH18" s="345">
        <v>11</v>
      </c>
      <c r="BI18" s="345">
        <v>11</v>
      </c>
      <c r="CH18" s="10" t="e">
        <v>#N/A</v>
      </c>
    </row>
    <row r="19" spans="1:86" ht="15.75">
      <c r="A19" s="24" t="s">
        <v>74</v>
      </c>
      <c r="B19" s="354">
        <v>38</v>
      </c>
      <c r="C19" s="354">
        <v>3</v>
      </c>
      <c r="D19" s="355"/>
      <c r="E19" s="356"/>
      <c r="F19" s="356">
        <v>13</v>
      </c>
      <c r="G19" s="356">
        <v>13</v>
      </c>
      <c r="H19" s="356">
        <v>7</v>
      </c>
      <c r="I19" s="356"/>
      <c r="J19" s="357">
        <v>4</v>
      </c>
      <c r="K19" s="357">
        <v>1</v>
      </c>
      <c r="L19" s="357">
        <v>3</v>
      </c>
      <c r="M19" s="357">
        <v>8</v>
      </c>
      <c r="N19" s="357">
        <v>8</v>
      </c>
      <c r="O19" s="357">
        <v>4</v>
      </c>
      <c r="P19" s="357"/>
      <c r="Q19" s="357">
        <v>2</v>
      </c>
      <c r="R19" s="357"/>
      <c r="S19" s="356">
        <v>3</v>
      </c>
      <c r="T19" s="357">
        <v>2</v>
      </c>
      <c r="U19" s="357">
        <v>3</v>
      </c>
      <c r="V19" s="357"/>
      <c r="W19" s="357"/>
      <c r="X19" s="357"/>
      <c r="Y19" s="357"/>
      <c r="Z19" s="354"/>
      <c r="AA19" s="357"/>
      <c r="AB19" s="357"/>
      <c r="AC19" s="354"/>
      <c r="AD19" s="354"/>
      <c r="AE19" s="354"/>
      <c r="AF19" s="354"/>
      <c r="AG19" s="354">
        <v>1</v>
      </c>
      <c r="AH19" s="18">
        <f t="shared" si="0"/>
        <v>0</v>
      </c>
      <c r="AI19" s="17">
        <f t="shared" si="1"/>
        <v>71</v>
      </c>
      <c r="AJ19" s="16">
        <f t="shared" si="5"/>
        <v>1</v>
      </c>
      <c r="AK19" s="15">
        <f t="shared" si="2"/>
        <v>1.868421052631579</v>
      </c>
      <c r="AL19" s="14"/>
      <c r="AM19" s="13">
        <f t="shared" si="3"/>
        <v>5</v>
      </c>
      <c r="AR19" s="12">
        <f t="shared" si="4"/>
        <v>5.7</v>
      </c>
      <c r="AS19" s="22" t="s">
        <v>74</v>
      </c>
      <c r="AT19" s="355"/>
      <c r="AU19" s="355">
        <v>14</v>
      </c>
      <c r="AV19" s="355">
        <v>15</v>
      </c>
      <c r="AW19" s="355">
        <v>2</v>
      </c>
      <c r="AX19" s="355">
        <v>5</v>
      </c>
      <c r="AY19" s="355">
        <v>2</v>
      </c>
      <c r="AZ19" s="355"/>
      <c r="BA19" s="355">
        <v>38</v>
      </c>
      <c r="BF19" s="9" t="s">
        <v>74</v>
      </c>
      <c r="BG19" s="345"/>
      <c r="BH19" s="345">
        <v>38</v>
      </c>
      <c r="BI19" s="345">
        <v>38</v>
      </c>
      <c r="CH19" s="10" t="e">
        <v>#N/A</v>
      </c>
    </row>
    <row r="20" spans="1:86" ht="15.75">
      <c r="A20" s="24" t="s">
        <v>50</v>
      </c>
      <c r="B20" s="354">
        <v>33</v>
      </c>
      <c r="C20" s="354"/>
      <c r="D20" s="355"/>
      <c r="E20" s="356">
        <v>3</v>
      </c>
      <c r="F20" s="356"/>
      <c r="G20" s="356">
        <v>7</v>
      </c>
      <c r="H20" s="356">
        <v>7</v>
      </c>
      <c r="I20" s="356"/>
      <c r="J20" s="357">
        <v>2</v>
      </c>
      <c r="K20" s="357">
        <v>3</v>
      </c>
      <c r="L20" s="357">
        <v>2</v>
      </c>
      <c r="M20" s="357">
        <v>7</v>
      </c>
      <c r="N20" s="357">
        <v>2</v>
      </c>
      <c r="O20" s="357"/>
      <c r="P20" s="357"/>
      <c r="Q20" s="357"/>
      <c r="R20" s="357">
        <v>3</v>
      </c>
      <c r="S20" s="356"/>
      <c r="T20" s="357">
        <v>4</v>
      </c>
      <c r="U20" s="357">
        <v>1</v>
      </c>
      <c r="V20" s="357"/>
      <c r="W20" s="357"/>
      <c r="X20" s="357"/>
      <c r="Y20" s="357"/>
      <c r="Z20" s="354"/>
      <c r="AA20" s="357"/>
      <c r="AB20" s="357"/>
      <c r="AC20" s="354"/>
      <c r="AD20" s="354"/>
      <c r="AE20" s="354"/>
      <c r="AF20" s="354"/>
      <c r="AG20" s="354"/>
      <c r="AH20" s="18">
        <f t="shared" si="0"/>
        <v>0</v>
      </c>
      <c r="AI20" s="17">
        <f t="shared" si="1"/>
        <v>41</v>
      </c>
      <c r="AJ20" s="16">
        <f t="shared" si="5"/>
        <v>1</v>
      </c>
      <c r="AK20" s="15">
        <f t="shared" si="2"/>
        <v>1.2424242424242424</v>
      </c>
      <c r="AL20" s="14"/>
      <c r="AM20" s="13">
        <f t="shared" si="3"/>
        <v>25</v>
      </c>
      <c r="AR20" s="12">
        <f t="shared" si="4"/>
        <v>4.95</v>
      </c>
      <c r="AS20" s="22" t="s">
        <v>50</v>
      </c>
      <c r="AT20" s="355"/>
      <c r="AU20" s="355">
        <v>4</v>
      </c>
      <c r="AV20" s="355">
        <v>27</v>
      </c>
      <c r="AW20" s="355">
        <v>1</v>
      </c>
      <c r="AX20" s="355">
        <v>1</v>
      </c>
      <c r="AY20" s="355"/>
      <c r="AZ20" s="355"/>
      <c r="BA20" s="355">
        <v>33</v>
      </c>
      <c r="BF20" s="9" t="s">
        <v>50</v>
      </c>
      <c r="BG20" s="345"/>
      <c r="BH20" s="345">
        <v>33</v>
      </c>
      <c r="BI20" s="345">
        <v>33</v>
      </c>
      <c r="CH20" s="10" t="e">
        <v>#N/A</v>
      </c>
    </row>
    <row r="21" spans="1:86" ht="15.75">
      <c r="A21" s="24" t="s">
        <v>350</v>
      </c>
      <c r="B21" s="354">
        <v>48</v>
      </c>
      <c r="C21" s="354">
        <v>2</v>
      </c>
      <c r="D21" s="355"/>
      <c r="E21" s="356">
        <v>11</v>
      </c>
      <c r="F21" s="356">
        <v>23</v>
      </c>
      <c r="G21" s="356"/>
      <c r="H21" s="356">
        <v>1</v>
      </c>
      <c r="I21" s="356"/>
      <c r="J21" s="357">
        <v>1</v>
      </c>
      <c r="K21" s="357"/>
      <c r="L21" s="357"/>
      <c r="M21" s="357">
        <v>7</v>
      </c>
      <c r="N21" s="357"/>
      <c r="O21" s="357">
        <v>1</v>
      </c>
      <c r="P21" s="357"/>
      <c r="Q21" s="357">
        <v>3</v>
      </c>
      <c r="R21" s="357"/>
      <c r="S21" s="356"/>
      <c r="T21" s="357"/>
      <c r="U21" s="357"/>
      <c r="V21" s="357"/>
      <c r="W21" s="357"/>
      <c r="X21" s="357"/>
      <c r="Y21" s="357"/>
      <c r="Z21" s="354"/>
      <c r="AA21" s="357"/>
      <c r="AB21" s="357"/>
      <c r="AC21" s="354"/>
      <c r="AD21" s="354"/>
      <c r="AE21" s="354"/>
      <c r="AF21" s="354"/>
      <c r="AG21" s="354">
        <v>1</v>
      </c>
      <c r="AH21" s="18">
        <f t="shared" si="0"/>
        <v>0</v>
      </c>
      <c r="AI21" s="17">
        <f t="shared" si="1"/>
        <v>47</v>
      </c>
      <c r="AJ21" s="16">
        <f t="shared" si="5"/>
        <v>1</v>
      </c>
      <c r="AK21" s="15">
        <f t="shared" si="2"/>
        <v>0.97916666666666663</v>
      </c>
      <c r="AL21" s="14"/>
      <c r="AM21" s="13">
        <f t="shared" si="3"/>
        <v>49</v>
      </c>
      <c r="AR21" s="12">
        <f t="shared" si="4"/>
        <v>7.1999999999999993</v>
      </c>
      <c r="AS21" s="22" t="s">
        <v>350</v>
      </c>
      <c r="AT21" s="355"/>
      <c r="AU21" s="355">
        <v>2</v>
      </c>
      <c r="AV21" s="355">
        <v>46</v>
      </c>
      <c r="AW21" s="355"/>
      <c r="AX21" s="355"/>
      <c r="AY21" s="355"/>
      <c r="AZ21" s="355"/>
      <c r="BA21" s="355">
        <v>48</v>
      </c>
      <c r="BF21" s="9" t="s">
        <v>350</v>
      </c>
      <c r="BG21" s="345"/>
      <c r="BH21" s="345">
        <v>48</v>
      </c>
      <c r="BI21" s="345">
        <v>48</v>
      </c>
      <c r="CH21" s="10" t="e">
        <v>#N/A</v>
      </c>
    </row>
    <row r="22" spans="1:86" ht="15.75">
      <c r="A22" s="24" t="s">
        <v>153</v>
      </c>
      <c r="B22" s="354">
        <v>19</v>
      </c>
      <c r="C22" s="354"/>
      <c r="D22" s="355"/>
      <c r="E22" s="356">
        <v>10</v>
      </c>
      <c r="F22" s="356">
        <v>6</v>
      </c>
      <c r="G22" s="356"/>
      <c r="H22" s="356">
        <v>1</v>
      </c>
      <c r="I22" s="356"/>
      <c r="J22" s="357">
        <v>1</v>
      </c>
      <c r="K22" s="357"/>
      <c r="L22" s="357"/>
      <c r="M22" s="357"/>
      <c r="N22" s="357">
        <v>2</v>
      </c>
      <c r="O22" s="357"/>
      <c r="P22" s="357"/>
      <c r="Q22" s="357"/>
      <c r="R22" s="357"/>
      <c r="S22" s="356">
        <v>1</v>
      </c>
      <c r="T22" s="357"/>
      <c r="U22" s="357"/>
      <c r="V22" s="357"/>
      <c r="W22" s="357"/>
      <c r="X22" s="357"/>
      <c r="Y22" s="357"/>
      <c r="Z22" s="354"/>
      <c r="AA22" s="357"/>
      <c r="AB22" s="357"/>
      <c r="AC22" s="354"/>
      <c r="AD22" s="354"/>
      <c r="AE22" s="354"/>
      <c r="AF22" s="354"/>
      <c r="AG22" s="354"/>
      <c r="AH22" s="18">
        <f t="shared" si="0"/>
        <v>0</v>
      </c>
      <c r="AI22" s="17">
        <f t="shared" si="1"/>
        <v>21</v>
      </c>
      <c r="AJ22" s="16">
        <f t="shared" si="5"/>
        <v>1</v>
      </c>
      <c r="AK22" s="15">
        <f t="shared" si="2"/>
        <v>1.1052631578947369</v>
      </c>
      <c r="AL22" s="14"/>
      <c r="AM22" s="13">
        <f t="shared" si="3"/>
        <v>17</v>
      </c>
      <c r="AR22" s="12">
        <f t="shared" si="4"/>
        <v>2.85</v>
      </c>
      <c r="AS22" s="22" t="s">
        <v>153</v>
      </c>
      <c r="AT22" s="355"/>
      <c r="AU22" s="355"/>
      <c r="AV22" s="355">
        <v>17</v>
      </c>
      <c r="AW22" s="355"/>
      <c r="AX22" s="355">
        <v>2</v>
      </c>
      <c r="AY22" s="355"/>
      <c r="AZ22" s="355"/>
      <c r="BA22" s="355">
        <v>19</v>
      </c>
      <c r="BF22" s="9" t="s">
        <v>153</v>
      </c>
      <c r="BG22" s="345"/>
      <c r="BH22" s="345">
        <v>19</v>
      </c>
      <c r="BI22" s="345">
        <v>19</v>
      </c>
      <c r="CH22" s="10" t="e">
        <v>#N/A</v>
      </c>
    </row>
    <row r="23" spans="1:86" ht="16.5" thickBot="1">
      <c r="A23" s="23" t="s">
        <v>334</v>
      </c>
      <c r="B23" s="354">
        <v>57</v>
      </c>
      <c r="C23" s="354"/>
      <c r="D23" s="355">
        <v>6</v>
      </c>
      <c r="E23" s="356">
        <v>3</v>
      </c>
      <c r="F23" s="356">
        <v>14</v>
      </c>
      <c r="G23" s="356">
        <v>8</v>
      </c>
      <c r="H23" s="356"/>
      <c r="I23" s="356"/>
      <c r="J23" s="357">
        <v>6</v>
      </c>
      <c r="K23" s="357"/>
      <c r="L23" s="357">
        <v>7</v>
      </c>
      <c r="M23" s="357"/>
      <c r="N23" s="357">
        <v>3</v>
      </c>
      <c r="O23" s="357">
        <v>7</v>
      </c>
      <c r="P23" s="357"/>
      <c r="Q23" s="357">
        <v>7</v>
      </c>
      <c r="R23" s="357">
        <v>3</v>
      </c>
      <c r="S23" s="356"/>
      <c r="T23" s="357">
        <v>3</v>
      </c>
      <c r="U23" s="357">
        <v>3</v>
      </c>
      <c r="V23" s="357"/>
      <c r="W23" s="357"/>
      <c r="X23" s="357"/>
      <c r="Y23" s="357"/>
      <c r="Z23" s="354"/>
      <c r="AA23" s="357"/>
      <c r="AB23" s="357"/>
      <c r="AC23" s="354"/>
      <c r="AD23" s="354"/>
      <c r="AE23" s="354"/>
      <c r="AF23" s="354"/>
      <c r="AG23" s="354">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355">
        <v>1</v>
      </c>
      <c r="AU23" s="355">
        <v>13</v>
      </c>
      <c r="AV23" s="355">
        <v>37</v>
      </c>
      <c r="AW23" s="355"/>
      <c r="AX23" s="355">
        <v>6</v>
      </c>
      <c r="AY23" s="355"/>
      <c r="AZ23" s="355"/>
      <c r="BA23" s="355">
        <v>57</v>
      </c>
      <c r="BF23" s="9" t="s">
        <v>334</v>
      </c>
      <c r="BG23" s="345">
        <v>1</v>
      </c>
      <c r="BH23" s="345">
        <v>56</v>
      </c>
      <c r="BI23" s="345">
        <v>57</v>
      </c>
      <c r="CH23" s="10" t="e">
        <v>#N/A</v>
      </c>
    </row>
    <row r="24" spans="1:86" ht="30" customHeight="1" thickBot="1">
      <c r="A24" s="21" t="s">
        <v>1108</v>
      </c>
      <c r="B24" s="351">
        <v>700</v>
      </c>
      <c r="C24" s="352">
        <v>14</v>
      </c>
      <c r="D24" s="352">
        <v>25</v>
      </c>
      <c r="E24" s="352">
        <v>74</v>
      </c>
      <c r="F24" s="352">
        <v>175</v>
      </c>
      <c r="G24" s="352">
        <v>137</v>
      </c>
      <c r="H24" s="352">
        <v>80</v>
      </c>
      <c r="I24" s="352">
        <v>7</v>
      </c>
      <c r="J24" s="352">
        <v>45</v>
      </c>
      <c r="K24" s="352">
        <v>19</v>
      </c>
      <c r="L24" s="352">
        <v>20</v>
      </c>
      <c r="M24" s="352">
        <v>61</v>
      </c>
      <c r="N24" s="352">
        <v>73</v>
      </c>
      <c r="O24" s="352">
        <v>21</v>
      </c>
      <c r="P24" s="352">
        <v>3</v>
      </c>
      <c r="Q24" s="352">
        <v>35</v>
      </c>
      <c r="R24" s="352">
        <v>26</v>
      </c>
      <c r="S24" s="352">
        <v>14</v>
      </c>
      <c r="T24" s="352">
        <v>32</v>
      </c>
      <c r="U24" s="352">
        <v>22</v>
      </c>
      <c r="V24" s="352"/>
      <c r="W24" s="352"/>
      <c r="X24" s="352"/>
      <c r="Y24" s="352"/>
      <c r="Z24" s="352"/>
      <c r="AA24" s="352"/>
      <c r="AB24" s="352"/>
      <c r="AC24" s="352"/>
      <c r="AD24" s="352"/>
      <c r="AE24" s="352"/>
      <c r="AF24" s="352"/>
      <c r="AG24" s="353">
        <v>20</v>
      </c>
      <c r="AH24" s="18">
        <f>AT24</f>
        <v>26</v>
      </c>
      <c r="AI24" s="17">
        <f>SUM(D24:AF24)</f>
        <v>869</v>
      </c>
      <c r="AJ24" s="16">
        <f>BH24/B24</f>
        <v>0.96285714285714286</v>
      </c>
      <c r="AK24" s="15">
        <f xml:space="preserve"> AI24/B24</f>
        <v>1.2414285714285713</v>
      </c>
      <c r="AL24" s="14"/>
      <c r="AM24" s="13">
        <f>B24*2-AI24</f>
        <v>531</v>
      </c>
      <c r="AR24" s="12">
        <f t="shared" si="4"/>
        <v>105</v>
      </c>
      <c r="AS24" s="11" t="s">
        <v>1108</v>
      </c>
      <c r="AT24" s="355">
        <v>26</v>
      </c>
      <c r="AU24" s="355">
        <v>110</v>
      </c>
      <c r="AV24" s="355">
        <v>494</v>
      </c>
      <c r="AW24" s="355">
        <v>17</v>
      </c>
      <c r="AX24" s="355">
        <v>49</v>
      </c>
      <c r="AY24" s="355">
        <v>2</v>
      </c>
      <c r="AZ24" s="355">
        <v>2</v>
      </c>
      <c r="BA24" s="355">
        <v>700</v>
      </c>
      <c r="BF24" s="9" t="s">
        <v>1108</v>
      </c>
      <c r="BG24" s="345">
        <v>26</v>
      </c>
      <c r="BH24" s="345">
        <v>674</v>
      </c>
      <c r="BI24" s="345">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105" zoomScaleNormal="100" workbookViewId="0">
      <selection activeCell="C298" sqref="C298"/>
    </sheetView>
  </sheetViews>
  <sheetFormatPr defaultRowHeight="15"/>
  <cols>
    <col min="1" max="1" width="20.140625" style="3" bestFit="1" customWidth="1"/>
    <col min="2" max="2" width="12.42578125" style="3" customWidth="1"/>
    <col min="3" max="8" width="12.4257812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66">
        <v>179</v>
      </c>
      <c r="D6" s="367">
        <v>104</v>
      </c>
      <c r="E6" s="367">
        <v>30</v>
      </c>
      <c r="F6" s="368">
        <v>313</v>
      </c>
      <c r="G6" s="62"/>
      <c r="H6" s="3"/>
      <c r="BU6" t="e">
        <v>#N/A</v>
      </c>
      <c r="CH6" t="e">
        <v>#N/A</v>
      </c>
    </row>
    <row r="7" spans="1:86" ht="23.25" customHeight="1" thickBot="1">
      <c r="A7" s="63"/>
      <c r="B7" s="64" t="s">
        <v>1286</v>
      </c>
      <c r="C7" s="65">
        <v>10222478.770000005</v>
      </c>
      <c r="D7" s="66">
        <v>6573112.4500000002</v>
      </c>
      <c r="E7" s="66">
        <v>1478210.1099999996</v>
      </c>
      <c r="F7" s="67">
        <v>18273801.330000002</v>
      </c>
      <c r="G7" s="68">
        <f>+(D7+E7)*100/F7</f>
        <v>44.05937448155457</v>
      </c>
      <c r="H7" s="69">
        <v>0.91</v>
      </c>
      <c r="I7" s="70"/>
      <c r="BU7" t="e">
        <v>#N/A</v>
      </c>
      <c r="CH7" t="e">
        <v>#N/A</v>
      </c>
    </row>
    <row r="8" spans="1:86" ht="23.25" customHeight="1">
      <c r="A8" s="63">
        <v>2</v>
      </c>
      <c r="B8" s="61" t="s">
        <v>1272</v>
      </c>
      <c r="C8" s="359">
        <v>89</v>
      </c>
      <c r="D8" s="358">
        <v>21</v>
      </c>
      <c r="E8" s="358">
        <v>23</v>
      </c>
      <c r="F8" s="360">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59">
        <v>46</v>
      </c>
      <c r="D10" s="358">
        <v>32</v>
      </c>
      <c r="E10" s="358">
        <v>4</v>
      </c>
      <c r="F10" s="360">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59">
        <v>52</v>
      </c>
      <c r="D12" s="358">
        <v>11</v>
      </c>
      <c r="E12" s="358">
        <v>4</v>
      </c>
      <c r="F12" s="360">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59">
        <v>49</v>
      </c>
      <c r="D14" s="358">
        <v>4</v>
      </c>
      <c r="E14" s="358">
        <v>2</v>
      </c>
      <c r="F14" s="360">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359">
        <v>50</v>
      </c>
      <c r="D16" s="358">
        <v>3</v>
      </c>
      <c r="E16" s="358">
        <v>2</v>
      </c>
      <c r="F16" s="360">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59">
        <v>465</v>
      </c>
      <c r="D18" s="358">
        <v>175</v>
      </c>
      <c r="E18" s="358">
        <v>65</v>
      </c>
      <c r="F18" s="360">
        <v>705</v>
      </c>
      <c r="G18" s="79"/>
      <c r="H18" s="3"/>
      <c r="I18" s="56"/>
      <c r="J18" s="3"/>
      <c r="K18" s="3"/>
      <c r="BU18" t="e">
        <v>#N/A</v>
      </c>
      <c r="CH18" t="e">
        <v>#N/A</v>
      </c>
    </row>
    <row r="19" spans="1:86" ht="34.5" customHeight="1" thickBot="1">
      <c r="A19" s="80" t="s">
        <v>1288</v>
      </c>
      <c r="B19" s="81"/>
      <c r="C19" s="396">
        <v>21534048.970000003</v>
      </c>
      <c r="D19" s="395">
        <v>9996753.3000000007</v>
      </c>
      <c r="E19" s="395">
        <v>2479091.41</v>
      </c>
      <c r="F19" s="397">
        <v>34009893.68</v>
      </c>
      <c r="G19" s="82">
        <f>+(D19+E19)*100/F19</f>
        <v>36.68298650794253</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66">
        <v>10222478.770000005</v>
      </c>
      <c r="C26" s="367">
        <v>6573112.4500000002</v>
      </c>
      <c r="D26" s="367">
        <v>1478210.1099999996</v>
      </c>
      <c r="E26" s="368">
        <v>18273801.330000006</v>
      </c>
      <c r="F26" s="86">
        <f t="shared" ref="F26:F32" si="0">+C26*100/E26</f>
        <v>35.970142890898977</v>
      </c>
      <c r="G26" s="86">
        <f t="shared" ref="G26:G32" si="1">+D26*100/E26</f>
        <v>8.0892315906555776</v>
      </c>
      <c r="H26" s="87">
        <f t="shared" ref="H26:H32" si="2">F26+G26</f>
        <v>44.059374481554556</v>
      </c>
      <c r="I26" s="88">
        <v>0.91</v>
      </c>
      <c r="J26" s="75">
        <f t="shared" ref="J26:J31" si="3">C26*91%</f>
        <v>5981532.3295</v>
      </c>
      <c r="BU26" t="e">
        <v>#N/A</v>
      </c>
      <c r="CH26" t="e">
        <v>#N/A</v>
      </c>
    </row>
    <row r="27" spans="1:86" ht="18" customHeight="1">
      <c r="A27" s="63">
        <v>2</v>
      </c>
      <c r="B27" s="359">
        <v>3099545.38</v>
      </c>
      <c r="C27" s="358">
        <v>908995.15</v>
      </c>
      <c r="D27" s="358">
        <v>507939.1</v>
      </c>
      <c r="E27" s="360">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59">
        <v>1886597.3900000001</v>
      </c>
      <c r="C28" s="358">
        <v>1571704.79</v>
      </c>
      <c r="D28" s="358">
        <v>280568</v>
      </c>
      <c r="E28" s="360">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59">
        <v>2243868.6400000011</v>
      </c>
      <c r="C29" s="358">
        <v>599647.82999999996</v>
      </c>
      <c r="D29" s="358">
        <v>202302.56</v>
      </c>
      <c r="E29" s="360">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59">
        <v>1856728.6999999997</v>
      </c>
      <c r="C30" s="358">
        <v>187705.08000000002</v>
      </c>
      <c r="D30" s="358">
        <v>9943.64</v>
      </c>
      <c r="E30" s="360">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59">
        <v>2224830.09</v>
      </c>
      <c r="C31" s="358">
        <v>155588</v>
      </c>
      <c r="D31" s="358">
        <v>128</v>
      </c>
      <c r="E31" s="360">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69">
        <v>21534048.970000006</v>
      </c>
      <c r="C32" s="370">
        <v>9996753.3000000007</v>
      </c>
      <c r="D32" s="370">
        <v>2479091.4099999997</v>
      </c>
      <c r="E32" s="371">
        <v>34009893.680000007</v>
      </c>
      <c r="F32" s="230">
        <f t="shared" si="0"/>
        <v>29.393662309149562</v>
      </c>
      <c r="G32" s="230">
        <f t="shared" si="1"/>
        <v>7.2893241987929649</v>
      </c>
      <c r="H32" s="231">
        <f t="shared" si="2"/>
        <v>36.68298650794253</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403" t="s">
        <v>1137</v>
      </c>
      <c r="B38" s="404">
        <v>1</v>
      </c>
      <c r="BU38" t="e">
        <v>#N/A</v>
      </c>
      <c r="CH38" t="e">
        <v>#N/A</v>
      </c>
    </row>
    <row r="39" spans="1:86" ht="15.75" thickBot="1">
      <c r="A39" s="403" t="s">
        <v>1160</v>
      </c>
      <c r="B39" s="432" t="s">
        <v>1276</v>
      </c>
      <c r="H39" s="97"/>
      <c r="J39" s="372" t="s">
        <v>1160</v>
      </c>
      <c r="K39" s="373" t="s">
        <v>1276</v>
      </c>
      <c r="N39" s="99"/>
      <c r="BU39" t="e">
        <v>#N/A</v>
      </c>
      <c r="CH39" t="e">
        <v>#N/A</v>
      </c>
    </row>
    <row r="40" spans="1:86" s="3" customFormat="1" ht="15.75" thickBot="1">
      <c r="A40" s="403" t="s">
        <v>12</v>
      </c>
      <c r="B40" s="405" t="s">
        <v>1276</v>
      </c>
      <c r="D40"/>
      <c r="E40" s="56"/>
      <c r="H40" s="97"/>
      <c r="I40" s="56"/>
      <c r="J40" s="372" t="s">
        <v>1137</v>
      </c>
      <c r="K40" s="374">
        <v>1</v>
      </c>
      <c r="L40" s="6"/>
      <c r="M40" s="6"/>
      <c r="N40" s="99"/>
      <c r="O40" s="6"/>
      <c r="P40" s="102"/>
      <c r="Q40" s="102"/>
      <c r="R40" s="102"/>
      <c r="AC40"/>
      <c r="BU40" t="e">
        <v>#N/A</v>
      </c>
      <c r="CH40" t="e">
        <v>#N/A</v>
      </c>
    </row>
    <row r="41" spans="1:86" ht="29.25" customHeight="1" thickBot="1">
      <c r="A41" s="103" t="s">
        <v>1294</v>
      </c>
      <c r="B41" s="104">
        <f>GETPIVOTDATA("POS",$A$136,"BUCKET","BKT 1")/GETPIVOTDATA("POS",$A$41)</f>
        <v>3.1884389540969151E-2</v>
      </c>
      <c r="E41" s="55"/>
      <c r="F41" s="3"/>
      <c r="G41" s="3"/>
      <c r="I41" s="56"/>
      <c r="J41"/>
      <c r="K41" s="3"/>
      <c r="N41" s="99"/>
      <c r="O41"/>
      <c r="BU41" t="e">
        <v>#N/A</v>
      </c>
      <c r="CH41" t="e">
        <v>#N/A</v>
      </c>
    </row>
    <row r="42" spans="1:86" s="3" customFormat="1" ht="30" customHeight="1" thickBot="1">
      <c r="A42" s="406" t="s">
        <v>1286</v>
      </c>
      <c r="B42" s="433" t="s">
        <v>1138</v>
      </c>
      <c r="C42" s="408"/>
      <c r="D42" s="408"/>
      <c r="E42" s="408"/>
      <c r="F42" s="3" t="s">
        <v>1277</v>
      </c>
      <c r="G42"/>
      <c r="H42"/>
      <c r="I42" s="56"/>
      <c r="J42" s="375" t="s">
        <v>1295</v>
      </c>
      <c r="K42" s="376" t="s">
        <v>1138</v>
      </c>
      <c r="L42" s="377"/>
      <c r="M42" s="377"/>
      <c r="N42" s="377"/>
      <c r="O42"/>
      <c r="AD42"/>
      <c r="BU42" t="e">
        <v>#N/A</v>
      </c>
      <c r="CH42" t="e">
        <v>#N/A</v>
      </c>
    </row>
    <row r="43" spans="1:86" s="3" customFormat="1" ht="31.5" customHeight="1" thickBot="1">
      <c r="A43" s="434" t="s">
        <v>11</v>
      </c>
      <c r="B43" s="379" t="s">
        <v>1232</v>
      </c>
      <c r="C43" s="380" t="s">
        <v>1281</v>
      </c>
      <c r="D43" s="381" t="s">
        <v>1283</v>
      </c>
      <c r="E43" s="382" t="s">
        <v>1108</v>
      </c>
      <c r="F43" s="106" t="s">
        <v>1290</v>
      </c>
      <c r="G43" s="106" t="s">
        <v>1291</v>
      </c>
      <c r="H43" s="107" t="s">
        <v>1296</v>
      </c>
      <c r="I43" s="56"/>
      <c r="J43" s="378" t="s">
        <v>11</v>
      </c>
      <c r="K43" s="379" t="s">
        <v>1232</v>
      </c>
      <c r="L43" s="380" t="s">
        <v>1281</v>
      </c>
      <c r="M43" s="381" t="s">
        <v>1283</v>
      </c>
      <c r="N43" s="382" t="s">
        <v>1284</v>
      </c>
      <c r="O43" s="2" t="s">
        <v>1297</v>
      </c>
      <c r="AD43"/>
      <c r="BU43" t="e">
        <v>#N/A</v>
      </c>
      <c r="CH43" t="e">
        <v>#N/A</v>
      </c>
    </row>
    <row r="44" spans="1:86" s="3" customFormat="1" ht="21" customHeight="1">
      <c r="A44" s="383" t="s">
        <v>114</v>
      </c>
      <c r="B44" s="419">
        <v>778784.04</v>
      </c>
      <c r="C44" s="428">
        <v>90625</v>
      </c>
      <c r="D44" s="428">
        <v>8285</v>
      </c>
      <c r="E44" s="423">
        <v>877694.04</v>
      </c>
      <c r="F44" s="110">
        <f t="shared" ref="F44:F62" si="4">+C44*100/E44</f>
        <v>10.325352101057904</v>
      </c>
      <c r="G44" s="110">
        <f t="shared" ref="G44:G62" si="5">+D44*100/E44</f>
        <v>0.94395081001119707</v>
      </c>
      <c r="H44" s="111">
        <f t="shared" ref="H44:H62" si="6">F44+G44</f>
        <v>11.269302911069101</v>
      </c>
      <c r="I44" s="56"/>
      <c r="J44" s="383" t="s">
        <v>114</v>
      </c>
      <c r="K44" s="384">
        <v>9</v>
      </c>
      <c r="L44" s="385">
        <v>1</v>
      </c>
      <c r="M44" s="385">
        <v>1</v>
      </c>
      <c r="N44" s="386">
        <v>11</v>
      </c>
      <c r="O44" s="112">
        <f>B44/GETPIVOTDATA("POS",$A$42)</f>
        <v>4.2617517063703356E-2</v>
      </c>
      <c r="AD44"/>
      <c r="BU44" t="e">
        <v>#N/A</v>
      </c>
      <c r="CH44" t="e">
        <v>#N/A</v>
      </c>
    </row>
    <row r="45" spans="1:86" s="3" customFormat="1" ht="22.5" customHeight="1">
      <c r="A45" s="387" t="s">
        <v>204</v>
      </c>
      <c r="B45" s="401">
        <v>183354.1</v>
      </c>
      <c r="C45" s="424">
        <v>453625.66000000003</v>
      </c>
      <c r="D45" s="424">
        <v>82500</v>
      </c>
      <c r="E45" s="430">
        <v>719479.76</v>
      </c>
      <c r="F45" s="114">
        <f t="shared" si="4"/>
        <v>63.04912038109314</v>
      </c>
      <c r="G45" s="114">
        <f t="shared" si="5"/>
        <v>11.466618602307868</v>
      </c>
      <c r="H45" s="115">
        <f t="shared" si="6"/>
        <v>74.515738983401008</v>
      </c>
      <c r="I45" s="56"/>
      <c r="J45" s="387" t="s">
        <v>204</v>
      </c>
      <c r="K45" s="388">
        <v>5</v>
      </c>
      <c r="L45" s="389">
        <v>7</v>
      </c>
      <c r="M45" s="389">
        <v>2</v>
      </c>
      <c r="N45" s="390">
        <v>14</v>
      </c>
      <c r="O45" s="116">
        <f t="shared" ref="O45:O62" si="7">B45/GETPIVOTDATA("POS",$A$42)</f>
        <v>1.003371420586633E-2</v>
      </c>
      <c r="AD45"/>
      <c r="BU45" t="e">
        <v>#N/A</v>
      </c>
      <c r="CH45" t="e">
        <v>#N/A</v>
      </c>
    </row>
    <row r="46" spans="1:86" s="3" customFormat="1" ht="22.5" customHeight="1">
      <c r="A46" s="387" t="s">
        <v>43</v>
      </c>
      <c r="B46" s="401">
        <v>735348.5</v>
      </c>
      <c r="C46" s="424">
        <v>870816.35</v>
      </c>
      <c r="D46" s="424"/>
      <c r="E46" s="430">
        <v>1606164.85</v>
      </c>
      <c r="F46" s="114">
        <f t="shared" si="4"/>
        <v>54.217121611147199</v>
      </c>
      <c r="G46" s="114">
        <f t="shared" si="5"/>
        <v>0</v>
      </c>
      <c r="H46" s="115">
        <f t="shared" si="6"/>
        <v>54.217121611147199</v>
      </c>
      <c r="I46" s="56"/>
      <c r="J46" s="387" t="s">
        <v>43</v>
      </c>
      <c r="K46" s="388">
        <v>23</v>
      </c>
      <c r="L46" s="389">
        <v>16</v>
      </c>
      <c r="M46" s="389">
        <v>0</v>
      </c>
      <c r="N46" s="390">
        <v>39</v>
      </c>
      <c r="O46" s="116">
        <f t="shared" si="7"/>
        <v>4.0240587424619882E-2</v>
      </c>
      <c r="AD46"/>
      <c r="BU46" t="e">
        <v>#N/A</v>
      </c>
      <c r="CH46" t="e">
        <v>#N/A</v>
      </c>
    </row>
    <row r="47" spans="1:86" s="3" customFormat="1" ht="22.5" customHeight="1">
      <c r="A47" s="387" t="s">
        <v>23</v>
      </c>
      <c r="B47" s="401">
        <v>355232.33</v>
      </c>
      <c r="C47" s="424">
        <v>288277.40000000002</v>
      </c>
      <c r="D47" s="424">
        <v>20100.489999999998</v>
      </c>
      <c r="E47" s="430">
        <v>663610.22</v>
      </c>
      <c r="F47" s="114">
        <f t="shared" si="4"/>
        <v>43.440771602342117</v>
      </c>
      <c r="G47" s="114">
        <f t="shared" si="5"/>
        <v>3.0289602833422302</v>
      </c>
      <c r="H47" s="115">
        <f t="shared" si="6"/>
        <v>46.469731885684347</v>
      </c>
      <c r="I47" s="56"/>
      <c r="J47" s="387" t="s">
        <v>23</v>
      </c>
      <c r="K47" s="388">
        <v>6</v>
      </c>
      <c r="L47" s="389">
        <v>3</v>
      </c>
      <c r="M47" s="389">
        <v>2</v>
      </c>
      <c r="N47" s="390">
        <v>11</v>
      </c>
      <c r="O47" s="116">
        <f t="shared" si="7"/>
        <v>1.9439432638288404E-2</v>
      </c>
      <c r="AD47"/>
      <c r="BU47" t="e">
        <v>#N/A</v>
      </c>
      <c r="CH47" t="e">
        <v>#N/A</v>
      </c>
    </row>
    <row r="48" spans="1:86" s="3" customFormat="1" ht="22.5" customHeight="1">
      <c r="A48" s="387" t="s">
        <v>35</v>
      </c>
      <c r="B48" s="401">
        <v>1549902.0599999998</v>
      </c>
      <c r="C48" s="424">
        <v>616767.06000000006</v>
      </c>
      <c r="D48" s="424">
        <v>152127</v>
      </c>
      <c r="E48" s="430">
        <v>2318796.12</v>
      </c>
      <c r="F48" s="114">
        <f t="shared" si="4"/>
        <v>26.598589443905059</v>
      </c>
      <c r="G48" s="114">
        <f t="shared" si="5"/>
        <v>6.5606026630750094</v>
      </c>
      <c r="H48" s="115">
        <f t="shared" si="6"/>
        <v>33.159192106980072</v>
      </c>
      <c r="I48" s="56"/>
      <c r="J48" s="387" t="s">
        <v>35</v>
      </c>
      <c r="K48" s="388">
        <v>24</v>
      </c>
      <c r="L48" s="389">
        <v>14</v>
      </c>
      <c r="M48" s="389">
        <v>2</v>
      </c>
      <c r="N48" s="390">
        <v>40</v>
      </c>
      <c r="O48" s="116">
        <f t="shared" si="7"/>
        <v>8.4815525352983576E-2</v>
      </c>
      <c r="AD48"/>
      <c r="BU48" t="e">
        <v>#N/A</v>
      </c>
      <c r="CH48" t="e">
        <v>#N/A</v>
      </c>
    </row>
    <row r="49" spans="1:86" s="3" customFormat="1" ht="22.5" customHeight="1">
      <c r="A49" s="387" t="s">
        <v>66</v>
      </c>
      <c r="B49" s="401">
        <v>721927.54</v>
      </c>
      <c r="C49" s="424">
        <v>123395.53</v>
      </c>
      <c r="D49" s="424">
        <v>167112</v>
      </c>
      <c r="E49" s="430">
        <v>1012435.0700000001</v>
      </c>
      <c r="F49" s="114">
        <f t="shared" si="4"/>
        <v>12.187994436028376</v>
      </c>
      <c r="G49" s="114">
        <f t="shared" si="5"/>
        <v>16.505947388803904</v>
      </c>
      <c r="H49" s="115">
        <f t="shared" si="6"/>
        <v>28.69394182483228</v>
      </c>
      <c r="I49" s="56"/>
      <c r="J49" s="387" t="s">
        <v>66</v>
      </c>
      <c r="K49" s="388">
        <v>8</v>
      </c>
      <c r="L49" s="389">
        <v>4</v>
      </c>
      <c r="M49" s="389">
        <v>1</v>
      </c>
      <c r="N49" s="390">
        <v>13</v>
      </c>
      <c r="O49" s="116">
        <f t="shared" si="7"/>
        <v>3.9506150196282126E-2</v>
      </c>
      <c r="AD49"/>
      <c r="BU49" t="e">
        <v>#N/A</v>
      </c>
      <c r="CH49" t="e">
        <v>#N/A</v>
      </c>
    </row>
    <row r="50" spans="1:86" s="3" customFormat="1" ht="22.5" customHeight="1">
      <c r="A50" s="387" t="s">
        <v>98</v>
      </c>
      <c r="B50" s="401">
        <v>372924.32</v>
      </c>
      <c r="C50" s="424">
        <v>308200</v>
      </c>
      <c r="D50" s="424"/>
      <c r="E50" s="430">
        <v>681124.32000000007</v>
      </c>
      <c r="F50" s="114">
        <f t="shared" si="4"/>
        <v>45.24871465461694</v>
      </c>
      <c r="G50" s="114">
        <f t="shared" si="5"/>
        <v>0</v>
      </c>
      <c r="H50" s="115">
        <f t="shared" si="6"/>
        <v>45.24871465461694</v>
      </c>
      <c r="I50" s="56"/>
      <c r="J50" s="387" t="s">
        <v>98</v>
      </c>
      <c r="K50" s="388">
        <v>8</v>
      </c>
      <c r="L50" s="389">
        <v>5</v>
      </c>
      <c r="M50" s="389">
        <v>0</v>
      </c>
      <c r="N50" s="390">
        <v>13</v>
      </c>
      <c r="O50" s="116">
        <f t="shared" si="7"/>
        <v>2.0407594088689814E-2</v>
      </c>
      <c r="AD50"/>
      <c r="BU50" t="e">
        <v>#N/A</v>
      </c>
      <c r="CH50" t="e">
        <v>#N/A</v>
      </c>
    </row>
    <row r="51" spans="1:86" s="3" customFormat="1" ht="22.5" customHeight="1">
      <c r="A51" s="387" t="s">
        <v>19</v>
      </c>
      <c r="B51" s="401">
        <v>1331361.3399999999</v>
      </c>
      <c r="C51" s="424">
        <v>679680</v>
      </c>
      <c r="D51" s="424">
        <v>453311.07</v>
      </c>
      <c r="E51" s="430">
        <v>2464352.4099999997</v>
      </c>
      <c r="F51" s="114">
        <f t="shared" si="4"/>
        <v>27.580470927857274</v>
      </c>
      <c r="G51" s="114">
        <f t="shared" si="5"/>
        <v>18.394733973944906</v>
      </c>
      <c r="H51" s="115">
        <f t="shared" si="6"/>
        <v>45.975204901802179</v>
      </c>
      <c r="I51" s="56"/>
      <c r="J51" s="387" t="s">
        <v>19</v>
      </c>
      <c r="K51" s="388">
        <v>13</v>
      </c>
      <c r="L51" s="389">
        <v>8</v>
      </c>
      <c r="M51" s="389">
        <v>6</v>
      </c>
      <c r="N51" s="390">
        <v>27</v>
      </c>
      <c r="O51" s="116">
        <f t="shared" si="7"/>
        <v>7.2856288407508921E-2</v>
      </c>
      <c r="AD51"/>
      <c r="BU51" t="e">
        <v>#N/A</v>
      </c>
      <c r="CH51" t="e">
        <v>#N/A</v>
      </c>
    </row>
    <row r="52" spans="1:86" s="3" customFormat="1" ht="22.5" customHeight="1">
      <c r="A52" s="387" t="s">
        <v>316</v>
      </c>
      <c r="B52" s="401">
        <v>403037.35</v>
      </c>
      <c r="C52" s="424">
        <v>248971</v>
      </c>
      <c r="D52" s="424"/>
      <c r="E52" s="430">
        <v>652008.35</v>
      </c>
      <c r="F52" s="114">
        <f t="shared" si="4"/>
        <v>38.185247167463423</v>
      </c>
      <c r="G52" s="114">
        <f t="shared" si="5"/>
        <v>0</v>
      </c>
      <c r="H52" s="115">
        <f t="shared" si="6"/>
        <v>38.185247167463423</v>
      </c>
      <c r="I52" s="56"/>
      <c r="J52" s="387" t="s">
        <v>316</v>
      </c>
      <c r="K52" s="388">
        <v>8</v>
      </c>
      <c r="L52" s="389">
        <v>3</v>
      </c>
      <c r="M52" s="389">
        <v>0</v>
      </c>
      <c r="N52" s="390">
        <v>11</v>
      </c>
      <c r="O52" s="116">
        <f t="shared" si="7"/>
        <v>2.205547399370791E-2</v>
      </c>
      <c r="AD52"/>
      <c r="BU52" t="e">
        <v>#N/A</v>
      </c>
      <c r="CH52" t="e">
        <v>#N/A</v>
      </c>
    </row>
    <row r="53" spans="1:86" s="3" customFormat="1" ht="22.5" customHeight="1">
      <c r="A53" s="387" t="s">
        <v>231</v>
      </c>
      <c r="B53" s="401">
        <v>559756.37</v>
      </c>
      <c r="C53" s="424">
        <v>283179.02</v>
      </c>
      <c r="D53" s="424">
        <v>67590.149999999994</v>
      </c>
      <c r="E53" s="430">
        <v>910525.54</v>
      </c>
      <c r="F53" s="114">
        <f t="shared" si="4"/>
        <v>31.100612510001639</v>
      </c>
      <c r="G53" s="114">
        <f t="shared" si="5"/>
        <v>7.4232019894796126</v>
      </c>
      <c r="H53" s="115">
        <f t="shared" si="6"/>
        <v>38.523814499481254</v>
      </c>
      <c r="I53" s="56"/>
      <c r="J53" s="387" t="s">
        <v>231</v>
      </c>
      <c r="K53" s="388">
        <v>9</v>
      </c>
      <c r="L53" s="389">
        <v>3</v>
      </c>
      <c r="M53" s="389">
        <v>2</v>
      </c>
      <c r="N53" s="390">
        <v>14</v>
      </c>
      <c r="O53" s="116">
        <f t="shared" si="7"/>
        <v>3.0631632679570128E-2</v>
      </c>
      <c r="AD53"/>
      <c r="BU53" t="e">
        <v>#N/A</v>
      </c>
      <c r="CH53" t="e">
        <v>#N/A</v>
      </c>
    </row>
    <row r="54" spans="1:86" s="3" customFormat="1" ht="22.5" customHeight="1">
      <c r="A54" s="387" t="s">
        <v>325</v>
      </c>
      <c r="B54" s="401">
        <v>118241.20999999999</v>
      </c>
      <c r="C54" s="424">
        <v>459538.74000000005</v>
      </c>
      <c r="D54" s="424">
        <v>17954</v>
      </c>
      <c r="E54" s="430">
        <v>595733.95000000007</v>
      </c>
      <c r="F54" s="114">
        <f t="shared" si="4"/>
        <v>77.138249381288418</v>
      </c>
      <c r="G54" s="114">
        <f t="shared" si="5"/>
        <v>3.0137614282348686</v>
      </c>
      <c r="H54" s="115">
        <f t="shared" si="6"/>
        <v>80.15201080952329</v>
      </c>
      <c r="I54" s="56"/>
      <c r="J54" s="387" t="s">
        <v>325</v>
      </c>
      <c r="K54" s="388">
        <v>5</v>
      </c>
      <c r="L54" s="389">
        <v>11</v>
      </c>
      <c r="M54" s="389">
        <v>1</v>
      </c>
      <c r="N54" s="390">
        <v>17</v>
      </c>
      <c r="O54" s="116">
        <f t="shared" si="7"/>
        <v>6.4705316570277064E-3</v>
      </c>
      <c r="AD54"/>
      <c r="BU54" t="e">
        <v>#N/A</v>
      </c>
      <c r="CH54" t="e">
        <v>#N/A</v>
      </c>
    </row>
    <row r="55" spans="1:86" s="3" customFormat="1" ht="22.5" customHeight="1">
      <c r="A55" s="387" t="s">
        <v>15</v>
      </c>
      <c r="B55" s="401">
        <v>89116.4</v>
      </c>
      <c r="C55" s="424"/>
      <c r="D55" s="424">
        <v>4350</v>
      </c>
      <c r="E55" s="430">
        <v>93466.4</v>
      </c>
      <c r="F55" s="114">
        <f t="shared" si="4"/>
        <v>0</v>
      </c>
      <c r="G55" s="114">
        <f t="shared" si="5"/>
        <v>4.6540788989412238</v>
      </c>
      <c r="H55" s="115">
        <f>F55+G55</f>
        <v>4.6540788989412238</v>
      </c>
      <c r="I55" s="56"/>
      <c r="J55" s="387" t="s">
        <v>15</v>
      </c>
      <c r="K55" s="388">
        <v>3</v>
      </c>
      <c r="L55" s="389">
        <v>0</v>
      </c>
      <c r="M55" s="389">
        <v>1</v>
      </c>
      <c r="N55" s="390">
        <v>4</v>
      </c>
      <c r="O55" s="116">
        <f t="shared" si="7"/>
        <v>4.8767302648572682E-3</v>
      </c>
      <c r="AD55"/>
      <c r="BU55" t="e">
        <v>#N/A</v>
      </c>
      <c r="CH55" t="e">
        <v>#N/A</v>
      </c>
    </row>
    <row r="56" spans="1:86" s="3" customFormat="1" ht="22.5" customHeight="1">
      <c r="A56" s="387" t="s">
        <v>477</v>
      </c>
      <c r="B56" s="401">
        <v>233009.09000000003</v>
      </c>
      <c r="C56" s="424"/>
      <c r="D56" s="424">
        <v>26169</v>
      </c>
      <c r="E56" s="430">
        <v>259178.09000000003</v>
      </c>
      <c r="F56" s="114">
        <f t="shared" si="4"/>
        <v>0</v>
      </c>
      <c r="G56" s="114">
        <f t="shared" si="5"/>
        <v>10.09691830046282</v>
      </c>
      <c r="H56" s="115">
        <f t="shared" si="6"/>
        <v>10.09691830046282</v>
      </c>
      <c r="I56" s="56"/>
      <c r="J56" s="387" t="s">
        <v>477</v>
      </c>
      <c r="K56" s="388">
        <v>5</v>
      </c>
      <c r="L56" s="389">
        <v>0</v>
      </c>
      <c r="M56" s="389">
        <v>1</v>
      </c>
      <c r="N56" s="390">
        <v>6</v>
      </c>
      <c r="O56" s="116">
        <f t="shared" si="7"/>
        <v>1.2750991750001698E-2</v>
      </c>
      <c r="AD56"/>
      <c r="BU56" t="e">
        <v>#N/A</v>
      </c>
      <c r="CH56" t="e">
        <v>#N/A</v>
      </c>
    </row>
    <row r="57" spans="1:86" s="3" customFormat="1" ht="22.5" customHeight="1">
      <c r="A57" s="387" t="s">
        <v>74</v>
      </c>
      <c r="B57" s="401">
        <v>721468.28999999992</v>
      </c>
      <c r="C57" s="424">
        <v>250462.16999999998</v>
      </c>
      <c r="D57" s="424">
        <v>29939</v>
      </c>
      <c r="E57" s="430">
        <v>1001869.46</v>
      </c>
      <c r="F57" s="114">
        <f t="shared" si="4"/>
        <v>24.999481469372267</v>
      </c>
      <c r="G57" s="114">
        <f t="shared" si="5"/>
        <v>2.988313467505038</v>
      </c>
      <c r="H57" s="115">
        <f t="shared" si="6"/>
        <v>27.987794936877304</v>
      </c>
      <c r="I57" s="56"/>
      <c r="J57" s="387" t="s">
        <v>74</v>
      </c>
      <c r="K57" s="388">
        <v>13</v>
      </c>
      <c r="L57" s="389">
        <v>4</v>
      </c>
      <c r="M57" s="389">
        <v>2</v>
      </c>
      <c r="N57" s="390">
        <v>19</v>
      </c>
      <c r="O57" s="116">
        <f t="shared" si="7"/>
        <v>3.9481018588922133E-2</v>
      </c>
      <c r="AD57"/>
      <c r="BU57" t="e">
        <v>#N/A</v>
      </c>
      <c r="CH57" t="e">
        <v>#N/A</v>
      </c>
    </row>
    <row r="58" spans="1:86" s="3" customFormat="1" ht="21.75" customHeight="1">
      <c r="A58" s="387" t="s">
        <v>50</v>
      </c>
      <c r="B58" s="401">
        <v>729251.93</v>
      </c>
      <c r="C58" s="424">
        <v>400157.3</v>
      </c>
      <c r="D58" s="424">
        <v>31439</v>
      </c>
      <c r="E58" s="430">
        <v>1160848.23</v>
      </c>
      <c r="F58" s="114">
        <f t="shared" si="4"/>
        <v>34.471112558788157</v>
      </c>
      <c r="G58" s="114">
        <f t="shared" si="5"/>
        <v>2.708278238921896</v>
      </c>
      <c r="H58" s="115">
        <f t="shared" si="6"/>
        <v>37.179390797710056</v>
      </c>
      <c r="I58" s="56"/>
      <c r="J58" s="387" t="s">
        <v>50</v>
      </c>
      <c r="K58" s="388">
        <v>12</v>
      </c>
      <c r="L58" s="389">
        <v>3</v>
      </c>
      <c r="M58" s="389">
        <v>1</v>
      </c>
      <c r="N58" s="390">
        <v>16</v>
      </c>
      <c r="O58" s="116">
        <f t="shared" si="7"/>
        <v>3.9906963900433308E-2</v>
      </c>
      <c r="AD58"/>
      <c r="BU58" t="e">
        <v>#N/A</v>
      </c>
      <c r="CH58" t="e">
        <v>#N/A</v>
      </c>
    </row>
    <row r="59" spans="1:86" s="3" customFormat="1" ht="22.5" customHeight="1">
      <c r="A59" s="387" t="s">
        <v>350</v>
      </c>
      <c r="B59" s="401">
        <v>482726.74</v>
      </c>
      <c r="C59" s="424">
        <v>423639.08</v>
      </c>
      <c r="D59" s="424">
        <v>105541.34</v>
      </c>
      <c r="E59" s="430">
        <v>1011907.16</v>
      </c>
      <c r="F59" s="114">
        <f t="shared" si="4"/>
        <v>41.865409866256897</v>
      </c>
      <c r="G59" s="114">
        <f t="shared" si="5"/>
        <v>10.429942999909201</v>
      </c>
      <c r="H59" s="115">
        <f t="shared" si="6"/>
        <v>52.295352866166098</v>
      </c>
      <c r="I59" s="56"/>
      <c r="J59" s="387" t="s">
        <v>350</v>
      </c>
      <c r="K59" s="388">
        <v>13</v>
      </c>
      <c r="L59" s="389">
        <v>4</v>
      </c>
      <c r="M59" s="389">
        <v>1</v>
      </c>
      <c r="N59" s="390">
        <v>18</v>
      </c>
      <c r="O59" s="116">
        <f t="shared" si="7"/>
        <v>2.6416328561453175E-2</v>
      </c>
      <c r="AD59"/>
      <c r="BU59" t="e">
        <v>#N/A</v>
      </c>
      <c r="CH59" t="e">
        <v>#N/A</v>
      </c>
    </row>
    <row r="60" spans="1:86" s="3" customFormat="1" ht="22.5" customHeight="1">
      <c r="A60" s="387" t="s">
        <v>153</v>
      </c>
      <c r="B60" s="401">
        <v>6765</v>
      </c>
      <c r="C60" s="424">
        <v>484201.51999999996</v>
      </c>
      <c r="D60" s="424">
        <v>3001</v>
      </c>
      <c r="E60" s="430">
        <v>493967.51999999996</v>
      </c>
      <c r="F60" s="114">
        <f t="shared" si="4"/>
        <v>98.022946933838881</v>
      </c>
      <c r="G60" s="114">
        <f t="shared" si="5"/>
        <v>0.60752982301346459</v>
      </c>
      <c r="H60" s="115">
        <f t="shared" si="6"/>
        <v>98.630476756852346</v>
      </c>
      <c r="I60" s="56"/>
      <c r="J60" s="387" t="s">
        <v>153</v>
      </c>
      <c r="K60" s="388">
        <v>1</v>
      </c>
      <c r="L60" s="389">
        <v>7</v>
      </c>
      <c r="M60" s="389">
        <v>1</v>
      </c>
      <c r="N60" s="390">
        <v>9</v>
      </c>
      <c r="O60" s="116">
        <f t="shared" si="7"/>
        <v>3.7020212039264852E-4</v>
      </c>
      <c r="AD60"/>
      <c r="BU60" t="e">
        <v>#N/A</v>
      </c>
      <c r="CH60" t="e">
        <v>#N/A</v>
      </c>
    </row>
    <row r="61" spans="1:86" s="3" customFormat="1" ht="22.5" customHeight="1" thickBot="1">
      <c r="A61" s="391" t="s">
        <v>334</v>
      </c>
      <c r="B61" s="401">
        <v>850272.16</v>
      </c>
      <c r="C61" s="424">
        <v>591576.62</v>
      </c>
      <c r="D61" s="424">
        <v>308791.06</v>
      </c>
      <c r="E61" s="430">
        <v>1750639.84</v>
      </c>
      <c r="F61" s="232">
        <f t="shared" si="4"/>
        <v>33.792023149661667</v>
      </c>
      <c r="G61" s="232">
        <f t="shared" si="5"/>
        <v>17.638754296828981</v>
      </c>
      <c r="H61" s="233">
        <f t="shared" si="6"/>
        <v>51.430777446490652</v>
      </c>
      <c r="I61" s="56"/>
      <c r="J61" s="391" t="s">
        <v>334</v>
      </c>
      <c r="K61" s="388">
        <v>14</v>
      </c>
      <c r="L61" s="389">
        <v>11</v>
      </c>
      <c r="M61" s="389">
        <v>6</v>
      </c>
      <c r="N61" s="390">
        <v>31</v>
      </c>
      <c r="O61" s="116">
        <f t="shared" si="7"/>
        <v>4.6529572290145947E-2</v>
      </c>
      <c r="AD61"/>
      <c r="BU61" t="e">
        <v>#N/A</v>
      </c>
      <c r="CH61" t="e">
        <v>#N/A</v>
      </c>
    </row>
    <row r="62" spans="1:86" s="3" customFormat="1" ht="24" customHeight="1" thickBot="1">
      <c r="A62" s="382" t="s">
        <v>1108</v>
      </c>
      <c r="B62" s="431">
        <v>10222478.770000001</v>
      </c>
      <c r="C62" s="429">
        <v>6573112.4499999993</v>
      </c>
      <c r="D62" s="429">
        <v>1478210.11</v>
      </c>
      <c r="E62" s="421">
        <v>18273801.329999998</v>
      </c>
      <c r="F62" s="234">
        <f t="shared" si="4"/>
        <v>35.970142890898984</v>
      </c>
      <c r="G62" s="234">
        <f t="shared" si="5"/>
        <v>8.0892315906555829</v>
      </c>
      <c r="H62" s="235">
        <f t="shared" si="6"/>
        <v>44.05937448155457</v>
      </c>
      <c r="I62" s="56"/>
      <c r="J62" s="382" t="s">
        <v>1284</v>
      </c>
      <c r="K62" s="392">
        <v>179</v>
      </c>
      <c r="L62" s="393">
        <v>104</v>
      </c>
      <c r="M62" s="393">
        <v>30</v>
      </c>
      <c r="N62" s="394">
        <v>313</v>
      </c>
      <c r="O62" s="116">
        <f t="shared" si="7"/>
        <v>0.55940625518445442</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403" t="s">
        <v>1137</v>
      </c>
      <c r="B65" s="404">
        <v>2</v>
      </c>
      <c r="C65" s="77"/>
      <c r="D65" s="77"/>
      <c r="E65" s="77"/>
      <c r="F65" s="121"/>
      <c r="G65" s="121"/>
      <c r="H65" s="121"/>
      <c r="I65" s="56"/>
      <c r="J65" s="122"/>
      <c r="K65" s="122"/>
      <c r="L65" s="123"/>
      <c r="M65" s="124"/>
      <c r="N65" s="124"/>
      <c r="O65" s="124"/>
      <c r="AD65"/>
      <c r="BU65"/>
      <c r="CH65" t="e">
        <v>#N/A</v>
      </c>
    </row>
    <row r="66" spans="1:86" ht="15.75" thickBot="1">
      <c r="A66" s="403" t="s">
        <v>1160</v>
      </c>
      <c r="B66" s="405" t="s">
        <v>1276</v>
      </c>
      <c r="I66" s="56"/>
      <c r="J66" s="213" t="s">
        <v>1160</v>
      </c>
      <c r="K66" s="98" t="s">
        <v>1276</v>
      </c>
      <c r="N66" s="99"/>
      <c r="P66" s="3"/>
      <c r="S66" s="3"/>
      <c r="BU66" t="e">
        <v>#N/A</v>
      </c>
      <c r="CH66" t="e">
        <v>#N/A</v>
      </c>
    </row>
    <row r="67" spans="1:86" s="3" customFormat="1" ht="15.75" thickBot="1">
      <c r="A67" s="403" t="s">
        <v>12</v>
      </c>
      <c r="B67" s="405"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40" t="s">
        <v>1298</v>
      </c>
      <c r="E68" s="341"/>
      <c r="F68" s="341"/>
      <c r="G68" s="342"/>
      <c r="I68" s="56"/>
      <c r="N68" s="99"/>
      <c r="S68" s="3"/>
      <c r="BU68" t="e">
        <v>#N/A</v>
      </c>
      <c r="CH68" t="e">
        <v>#N/A</v>
      </c>
    </row>
    <row r="69" spans="1:86" s="3" customFormat="1" ht="15.75" thickBot="1">
      <c r="A69" s="406" t="s">
        <v>1286</v>
      </c>
      <c r="B69" s="407" t="s">
        <v>1138</v>
      </c>
      <c r="C69" s="408"/>
      <c r="D69" s="408"/>
      <c r="E69" s="408"/>
      <c r="G69"/>
      <c r="H69"/>
      <c r="I69" s="56"/>
      <c r="J69" s="210" t="s">
        <v>1295</v>
      </c>
      <c r="K69" s="212" t="s">
        <v>1138</v>
      </c>
      <c r="L69" s="365"/>
      <c r="M69" s="365"/>
      <c r="N69" s="365"/>
      <c r="O69" s="6"/>
      <c r="P69"/>
      <c r="Q69"/>
      <c r="R69"/>
      <c r="T69"/>
      <c r="U69"/>
      <c r="AD69"/>
      <c r="BU69" t="e">
        <v>#N/A</v>
      </c>
      <c r="CH69" t="e">
        <v>#N/A</v>
      </c>
    </row>
    <row r="70" spans="1:86" s="3" customFormat="1" ht="33.75" customHeight="1" thickBot="1">
      <c r="A70" s="378" t="s">
        <v>11</v>
      </c>
      <c r="B70" s="379" t="s">
        <v>1232</v>
      </c>
      <c r="C70" s="380" t="s">
        <v>1281</v>
      </c>
      <c r="D70" s="381" t="s">
        <v>1283</v>
      </c>
      <c r="E70" s="382"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25" t="s">
        <v>114</v>
      </c>
      <c r="B71" s="419">
        <v>120161.35</v>
      </c>
      <c r="C71" s="420">
        <v>79950</v>
      </c>
      <c r="D71" s="420">
        <v>16635</v>
      </c>
      <c r="E71" s="402">
        <v>216746.35</v>
      </c>
      <c r="F71" s="110">
        <f t="shared" ref="F71:F89" si="8">+C71*100/E71</f>
        <v>36.88643430443004</v>
      </c>
      <c r="G71" s="110">
        <f t="shared" ref="G71:G89" si="9">+D71*100/E71</f>
        <v>7.6748697267566444</v>
      </c>
      <c r="H71" s="111">
        <f t="shared" ref="H71:H89" si="10">F71+G71</f>
        <v>44.561304031186687</v>
      </c>
      <c r="I71" s="56" t="s">
        <v>3537</v>
      </c>
      <c r="J71" s="109" t="s">
        <v>114</v>
      </c>
      <c r="K71" s="366">
        <v>3</v>
      </c>
      <c r="L71" s="367">
        <v>2</v>
      </c>
      <c r="M71" s="367">
        <v>2</v>
      </c>
      <c r="N71" s="368">
        <v>7</v>
      </c>
      <c r="O71" s="6"/>
      <c r="P71"/>
      <c r="Q71"/>
      <c r="R71"/>
      <c r="S71"/>
      <c r="T71"/>
      <c r="U71"/>
      <c r="AD71"/>
      <c r="BU71" t="e">
        <v>#N/A</v>
      </c>
      <c r="CH71" t="e">
        <v>#N/A</v>
      </c>
    </row>
    <row r="72" spans="1:86" s="3" customFormat="1" ht="23.25" customHeight="1" thickBot="1">
      <c r="A72" s="426" t="s">
        <v>204</v>
      </c>
      <c r="B72" s="401">
        <v>47087</v>
      </c>
      <c r="C72" s="398"/>
      <c r="D72" s="398"/>
      <c r="E72" s="400">
        <v>47087</v>
      </c>
      <c r="F72" s="114">
        <f t="shared" si="8"/>
        <v>0</v>
      </c>
      <c r="G72" s="114">
        <f t="shared" si="9"/>
        <v>0</v>
      </c>
      <c r="H72" s="115">
        <f t="shared" si="10"/>
        <v>0</v>
      </c>
      <c r="I72" s="56" t="s">
        <v>3538</v>
      </c>
      <c r="J72" s="117" t="s">
        <v>204</v>
      </c>
      <c r="K72" s="359">
        <v>2</v>
      </c>
      <c r="L72" s="358">
        <v>0</v>
      </c>
      <c r="M72" s="358">
        <v>0</v>
      </c>
      <c r="N72" s="360">
        <v>2</v>
      </c>
      <c r="O72" s="6"/>
      <c r="P72"/>
      <c r="Q72"/>
      <c r="R72"/>
      <c r="S72"/>
      <c r="T72"/>
      <c r="U72"/>
      <c r="AD72"/>
      <c r="BU72" t="e">
        <v>#N/A</v>
      </c>
      <c r="CH72" t="e">
        <v>#N/A</v>
      </c>
    </row>
    <row r="73" spans="1:86" s="3" customFormat="1" ht="23.25" customHeight="1" thickBot="1">
      <c r="A73" s="426" t="s">
        <v>43</v>
      </c>
      <c r="B73" s="401">
        <v>680107.38</v>
      </c>
      <c r="C73" s="398">
        <v>139027</v>
      </c>
      <c r="D73" s="398">
        <v>74896.009999999995</v>
      </c>
      <c r="E73" s="400">
        <v>894030.39</v>
      </c>
      <c r="F73" s="114">
        <f t="shared" si="8"/>
        <v>15.550589952540651</v>
      </c>
      <c r="G73" s="114">
        <f t="shared" si="9"/>
        <v>8.3773449804094451</v>
      </c>
      <c r="H73" s="115">
        <f>F73+G73</f>
        <v>23.927934932950095</v>
      </c>
      <c r="I73" s="56" t="s">
        <v>3538</v>
      </c>
      <c r="J73" s="127" t="s">
        <v>43</v>
      </c>
      <c r="K73" s="359">
        <v>20</v>
      </c>
      <c r="L73" s="358">
        <v>4</v>
      </c>
      <c r="M73" s="358">
        <v>2</v>
      </c>
      <c r="N73" s="360">
        <v>26</v>
      </c>
      <c r="O73" s="6"/>
      <c r="P73"/>
      <c r="Q73"/>
      <c r="R73"/>
      <c r="S73"/>
      <c r="T73"/>
      <c r="U73"/>
      <c r="AD73"/>
      <c r="BU73" t="e">
        <v>#N/A</v>
      </c>
      <c r="CH73" t="e">
        <v>#N/A</v>
      </c>
    </row>
    <row r="74" spans="1:86" s="3" customFormat="1" ht="23.25" customHeight="1">
      <c r="A74" s="426" t="s">
        <v>23</v>
      </c>
      <c r="B74" s="401">
        <v>224462.51</v>
      </c>
      <c r="C74" s="398">
        <v>74559</v>
      </c>
      <c r="D74" s="398"/>
      <c r="E74" s="400">
        <v>299021.51</v>
      </c>
      <c r="F74" s="114">
        <f t="shared" si="8"/>
        <v>24.934326630883511</v>
      </c>
      <c r="G74" s="114">
        <f t="shared" si="9"/>
        <v>0</v>
      </c>
      <c r="H74" s="115">
        <f t="shared" si="10"/>
        <v>24.934326630883511</v>
      </c>
      <c r="I74" s="56" t="s">
        <v>3537</v>
      </c>
      <c r="J74" s="109" t="s">
        <v>23</v>
      </c>
      <c r="K74" s="359">
        <v>10</v>
      </c>
      <c r="L74" s="358">
        <v>0</v>
      </c>
      <c r="M74" s="358">
        <v>1</v>
      </c>
      <c r="N74" s="360">
        <v>11</v>
      </c>
      <c r="O74" s="6"/>
      <c r="P74"/>
      <c r="Q74"/>
      <c r="R74"/>
      <c r="S74"/>
      <c r="T74"/>
      <c r="U74"/>
      <c r="AD74"/>
      <c r="BU74" t="e">
        <v>#N/A</v>
      </c>
      <c r="CH74" t="e">
        <v>#N/A</v>
      </c>
    </row>
    <row r="75" spans="1:86" s="3" customFormat="1" ht="23.25" customHeight="1">
      <c r="A75" s="426" t="s">
        <v>35</v>
      </c>
      <c r="B75" s="401">
        <v>121951.64</v>
      </c>
      <c r="C75" s="398">
        <v>84494</v>
      </c>
      <c r="D75" s="398">
        <v>20176.57</v>
      </c>
      <c r="E75" s="400">
        <v>226622.21000000002</v>
      </c>
      <c r="F75" s="114">
        <f t="shared" si="8"/>
        <v>37.284077319694305</v>
      </c>
      <c r="G75" s="114">
        <f t="shared" si="9"/>
        <v>8.9031741416695205</v>
      </c>
      <c r="H75" s="115">
        <f t="shared" si="10"/>
        <v>46.187251461363829</v>
      </c>
      <c r="I75" s="56" t="s">
        <v>3537</v>
      </c>
      <c r="J75" s="113" t="s">
        <v>35</v>
      </c>
      <c r="K75" s="359">
        <v>4</v>
      </c>
      <c r="L75" s="358">
        <v>2</v>
      </c>
      <c r="M75" s="358">
        <v>1</v>
      </c>
      <c r="N75" s="360">
        <v>7</v>
      </c>
      <c r="O75" s="6"/>
      <c r="P75"/>
      <c r="Q75"/>
      <c r="R75"/>
      <c r="S75"/>
      <c r="T75"/>
      <c r="U75"/>
      <c r="AD75"/>
      <c r="BU75" t="e">
        <v>#N/A</v>
      </c>
      <c r="CH75" t="e">
        <v>#N/A</v>
      </c>
    </row>
    <row r="76" spans="1:86" s="3" customFormat="1" ht="23.25" customHeight="1" thickBot="1">
      <c r="A76" s="426" t="s">
        <v>66</v>
      </c>
      <c r="B76" s="401">
        <v>183081</v>
      </c>
      <c r="C76" s="398">
        <v>74937.990000000005</v>
      </c>
      <c r="D76" s="398">
        <v>31168</v>
      </c>
      <c r="E76" s="400">
        <v>289186.99</v>
      </c>
      <c r="F76" s="114">
        <f t="shared" si="8"/>
        <v>25.913333791399126</v>
      </c>
      <c r="G76" s="114">
        <f t="shared" si="9"/>
        <v>10.77780158782385</v>
      </c>
      <c r="H76" s="115">
        <f t="shared" si="10"/>
        <v>36.691135379222978</v>
      </c>
      <c r="I76" s="56" t="s">
        <v>3538</v>
      </c>
      <c r="J76" s="117" t="s">
        <v>66</v>
      </c>
      <c r="K76" s="359">
        <v>5</v>
      </c>
      <c r="L76" s="358">
        <v>2</v>
      </c>
      <c r="M76" s="358">
        <v>4</v>
      </c>
      <c r="N76" s="360">
        <v>11</v>
      </c>
      <c r="O76" s="6"/>
      <c r="P76"/>
      <c r="Q76"/>
      <c r="R76"/>
      <c r="S76"/>
      <c r="T76"/>
      <c r="U76"/>
      <c r="AD76"/>
      <c r="BU76" t="e">
        <v>#N/A</v>
      </c>
      <c r="CH76" t="e">
        <v>#N/A</v>
      </c>
    </row>
    <row r="77" spans="1:86" s="3" customFormat="1" ht="23.25" customHeight="1">
      <c r="A77" s="426" t="s">
        <v>98</v>
      </c>
      <c r="B77" s="401">
        <v>76348.02</v>
      </c>
      <c r="C77" s="398">
        <v>66849</v>
      </c>
      <c r="D77" s="398"/>
      <c r="E77" s="400">
        <v>143197.02000000002</v>
      </c>
      <c r="F77" s="114">
        <f t="shared" si="8"/>
        <v>46.683234050540989</v>
      </c>
      <c r="G77" s="114">
        <f t="shared" si="9"/>
        <v>0</v>
      </c>
      <c r="H77" s="115">
        <f t="shared" si="10"/>
        <v>46.683234050540989</v>
      </c>
      <c r="I77" s="56" t="s">
        <v>3538</v>
      </c>
      <c r="J77" s="127" t="s">
        <v>98</v>
      </c>
      <c r="K77" s="359">
        <v>2</v>
      </c>
      <c r="L77" s="358">
        <v>0</v>
      </c>
      <c r="M77" s="358">
        <v>1</v>
      </c>
      <c r="N77" s="360">
        <v>3</v>
      </c>
      <c r="O77" s="6"/>
      <c r="P77"/>
      <c r="Q77"/>
      <c r="R77"/>
      <c r="S77"/>
      <c r="T77"/>
      <c r="U77"/>
      <c r="AD77"/>
      <c r="BU77" t="e">
        <v>#N/A</v>
      </c>
      <c r="CH77" t="e">
        <v>#N/A</v>
      </c>
    </row>
    <row r="78" spans="1:86" s="3" customFormat="1" ht="23.25" customHeight="1" thickBot="1">
      <c r="A78" s="426" t="s">
        <v>19</v>
      </c>
      <c r="B78" s="401">
        <v>362205.27</v>
      </c>
      <c r="C78" s="398"/>
      <c r="D78" s="398">
        <v>201853.04</v>
      </c>
      <c r="E78" s="400">
        <v>564058.31000000006</v>
      </c>
      <c r="F78" s="114">
        <f t="shared" si="8"/>
        <v>0</v>
      </c>
      <c r="G78" s="114">
        <f t="shared" si="9"/>
        <v>35.785846325001394</v>
      </c>
      <c r="H78" s="115">
        <f t="shared" si="10"/>
        <v>35.785846325001394</v>
      </c>
      <c r="I78" s="56" t="s">
        <v>3538</v>
      </c>
      <c r="J78" s="127" t="s">
        <v>19</v>
      </c>
      <c r="K78" s="359">
        <v>6</v>
      </c>
      <c r="L78" s="358">
        <v>3</v>
      </c>
      <c r="M78" s="358">
        <v>0</v>
      </c>
      <c r="N78" s="360">
        <v>9</v>
      </c>
      <c r="O78" s="6"/>
      <c r="P78"/>
      <c r="Q78"/>
      <c r="R78"/>
      <c r="S78"/>
      <c r="T78"/>
      <c r="U78"/>
      <c r="AD78"/>
      <c r="BU78" t="e">
        <v>#N/A</v>
      </c>
      <c r="CH78" t="e">
        <v>#N/A</v>
      </c>
    </row>
    <row r="79" spans="1:86" s="3" customFormat="1" ht="23.25" customHeight="1">
      <c r="A79" s="426" t="s">
        <v>316</v>
      </c>
      <c r="B79" s="401">
        <v>366800</v>
      </c>
      <c r="C79" s="398"/>
      <c r="D79" s="398">
        <v>57225.479999999996</v>
      </c>
      <c r="E79" s="400">
        <v>424025.48</v>
      </c>
      <c r="F79" s="114">
        <f t="shared" si="8"/>
        <v>0</v>
      </c>
      <c r="G79" s="114">
        <f t="shared" si="9"/>
        <v>13.495764452645629</v>
      </c>
      <c r="H79" s="115">
        <f t="shared" si="10"/>
        <v>13.495764452645629</v>
      </c>
      <c r="I79" s="56" t="s">
        <v>3538</v>
      </c>
      <c r="J79" s="109" t="s">
        <v>316</v>
      </c>
      <c r="K79" s="359">
        <v>6</v>
      </c>
      <c r="L79" s="358">
        <v>3</v>
      </c>
      <c r="M79" s="358">
        <v>0</v>
      </c>
      <c r="N79" s="360">
        <v>9</v>
      </c>
      <c r="O79" s="6"/>
      <c r="P79"/>
      <c r="Q79"/>
      <c r="R79"/>
      <c r="S79"/>
      <c r="T79"/>
      <c r="U79"/>
      <c r="AD79"/>
      <c r="BU79" t="e">
        <v>#N/A</v>
      </c>
      <c r="CH79" t="e">
        <v>#N/A</v>
      </c>
    </row>
    <row r="80" spans="1:86" s="3" customFormat="1" ht="23.25" customHeight="1">
      <c r="A80" s="426" t="s">
        <v>231</v>
      </c>
      <c r="B80" s="401">
        <v>337014.66000000003</v>
      </c>
      <c r="C80" s="398">
        <v>30380.36</v>
      </c>
      <c r="D80" s="398"/>
      <c r="E80" s="400">
        <v>367395.02</v>
      </c>
      <c r="F80" s="114">
        <f t="shared" si="8"/>
        <v>8.2691267834822586</v>
      </c>
      <c r="G80" s="114">
        <f t="shared" si="9"/>
        <v>0</v>
      </c>
      <c r="H80" s="115">
        <f t="shared" si="10"/>
        <v>8.2691267834822586</v>
      </c>
      <c r="I80" s="56" t="s">
        <v>3537</v>
      </c>
      <c r="J80" s="113" t="s">
        <v>231</v>
      </c>
      <c r="K80" s="359">
        <v>5</v>
      </c>
      <c r="L80" s="358">
        <v>0</v>
      </c>
      <c r="M80" s="358">
        <v>2</v>
      </c>
      <c r="N80" s="360">
        <v>7</v>
      </c>
      <c r="O80" s="6"/>
      <c r="P80"/>
      <c r="Q80"/>
      <c r="R80"/>
      <c r="S80"/>
      <c r="T80"/>
      <c r="U80"/>
      <c r="AD80"/>
      <c r="BU80" t="e">
        <v>#N/A</v>
      </c>
      <c r="CH80" t="e">
        <v>#N/A</v>
      </c>
    </row>
    <row r="81" spans="1:86" s="3" customFormat="1" ht="23.25" customHeight="1">
      <c r="A81" s="426" t="s">
        <v>325</v>
      </c>
      <c r="B81" s="401">
        <v>106398.47</v>
      </c>
      <c r="C81" s="398">
        <v>18667</v>
      </c>
      <c r="D81" s="398">
        <v>15113</v>
      </c>
      <c r="E81" s="400">
        <v>140178.47</v>
      </c>
      <c r="F81" s="114">
        <f t="shared" si="8"/>
        <v>13.316595622708681</v>
      </c>
      <c r="G81" s="114">
        <f t="shared" si="9"/>
        <v>10.781256208603219</v>
      </c>
      <c r="H81" s="115">
        <f t="shared" si="10"/>
        <v>24.0978518313119</v>
      </c>
      <c r="I81" s="56" t="s">
        <v>3538</v>
      </c>
      <c r="J81" s="113" t="s">
        <v>325</v>
      </c>
      <c r="K81" s="359">
        <v>4</v>
      </c>
      <c r="L81" s="358">
        <v>3</v>
      </c>
      <c r="M81" s="358">
        <v>1</v>
      </c>
      <c r="N81" s="360">
        <v>8</v>
      </c>
      <c r="O81" s="6"/>
      <c r="P81"/>
      <c r="Q81"/>
      <c r="R81"/>
      <c r="S81"/>
      <c r="T81"/>
      <c r="U81"/>
      <c r="AD81"/>
      <c r="BU81" t="e">
        <v>#N/A</v>
      </c>
      <c r="CH81" t="e">
        <v>#N/A</v>
      </c>
    </row>
    <row r="82" spans="1:86" s="3" customFormat="1" ht="23.25" customHeight="1">
      <c r="A82" s="426" t="s">
        <v>15</v>
      </c>
      <c r="B82" s="401"/>
      <c r="C82" s="398">
        <v>4153.8</v>
      </c>
      <c r="D82" s="398"/>
      <c r="E82" s="400">
        <v>4153.8</v>
      </c>
      <c r="F82" s="114">
        <f t="shared" si="8"/>
        <v>100</v>
      </c>
      <c r="G82" s="114">
        <f t="shared" si="9"/>
        <v>0</v>
      </c>
      <c r="H82" s="115">
        <f t="shared" si="10"/>
        <v>100</v>
      </c>
      <c r="I82" s="56" t="s">
        <v>3537</v>
      </c>
      <c r="J82" s="113" t="s">
        <v>15</v>
      </c>
      <c r="K82" s="359">
        <v>0</v>
      </c>
      <c r="L82" s="358">
        <v>0</v>
      </c>
      <c r="M82" s="358">
        <v>1</v>
      </c>
      <c r="N82" s="360">
        <v>1</v>
      </c>
      <c r="O82" s="6"/>
      <c r="P82"/>
      <c r="Q82"/>
      <c r="R82"/>
      <c r="S82"/>
      <c r="T82"/>
      <c r="U82"/>
      <c r="AD82"/>
      <c r="BU82" t="e">
        <v>#N/A</v>
      </c>
      <c r="CH82" t="e">
        <v>#N/A</v>
      </c>
    </row>
    <row r="83" spans="1:86" s="3" customFormat="1" ht="23.25" customHeight="1">
      <c r="A83" s="426" t="s">
        <v>477</v>
      </c>
      <c r="B83" s="401">
        <v>78625.649999999994</v>
      </c>
      <c r="C83" s="398"/>
      <c r="D83" s="398"/>
      <c r="E83" s="400">
        <v>78625.649999999994</v>
      </c>
      <c r="F83" s="114">
        <f t="shared" si="8"/>
        <v>0</v>
      </c>
      <c r="G83" s="114">
        <f t="shared" si="9"/>
        <v>0</v>
      </c>
      <c r="H83" s="115">
        <f t="shared" si="10"/>
        <v>0</v>
      </c>
      <c r="I83" s="56" t="s">
        <v>3537</v>
      </c>
      <c r="J83" s="113" t="s">
        <v>477</v>
      </c>
      <c r="K83" s="359">
        <v>2</v>
      </c>
      <c r="L83" s="358">
        <v>0</v>
      </c>
      <c r="M83" s="358">
        <v>0</v>
      </c>
      <c r="N83" s="360">
        <v>2</v>
      </c>
      <c r="O83" s="6"/>
      <c r="P83"/>
      <c r="Q83"/>
      <c r="R83"/>
      <c r="S83"/>
      <c r="T83"/>
      <c r="U83"/>
      <c r="AD83"/>
      <c r="BU83" t="e">
        <v>#N/A</v>
      </c>
      <c r="CH83" t="e">
        <v>#N/A</v>
      </c>
    </row>
    <row r="84" spans="1:86" s="3" customFormat="1" ht="23.25" customHeight="1">
      <c r="A84" s="426" t="s">
        <v>74</v>
      </c>
      <c r="B84" s="401">
        <v>106511.15</v>
      </c>
      <c r="C84" s="398"/>
      <c r="D84" s="398"/>
      <c r="E84" s="400">
        <v>106511.15</v>
      </c>
      <c r="F84" s="114">
        <f t="shared" si="8"/>
        <v>0</v>
      </c>
      <c r="G84" s="114">
        <f>+D84*100/E84</f>
        <v>0</v>
      </c>
      <c r="H84" s="115">
        <f t="shared" si="10"/>
        <v>0</v>
      </c>
      <c r="I84" s="56" t="s">
        <v>3537</v>
      </c>
      <c r="J84" s="113" t="s">
        <v>74</v>
      </c>
      <c r="K84" s="359">
        <v>6</v>
      </c>
      <c r="L84" s="358">
        <v>0</v>
      </c>
      <c r="M84" s="358">
        <v>0</v>
      </c>
      <c r="N84" s="360">
        <v>6</v>
      </c>
      <c r="O84" s="6"/>
      <c r="P84"/>
      <c r="Q84"/>
      <c r="R84"/>
      <c r="S84"/>
      <c r="T84"/>
      <c r="U84"/>
      <c r="AD84"/>
      <c r="BU84" t="e">
        <v>#N/A</v>
      </c>
      <c r="CH84" t="e">
        <v>#N/A</v>
      </c>
    </row>
    <row r="85" spans="1:86" s="3" customFormat="1" ht="23.25" customHeight="1">
      <c r="A85" s="426" t="s">
        <v>50</v>
      </c>
      <c r="B85" s="401">
        <v>48299.25</v>
      </c>
      <c r="C85" s="398">
        <v>23491</v>
      </c>
      <c r="D85" s="398"/>
      <c r="E85" s="400">
        <v>71790.25</v>
      </c>
      <c r="F85" s="114">
        <f>+C85*100/E85</f>
        <v>32.72171360317035</v>
      </c>
      <c r="G85" s="114">
        <f>+D85*100/E85</f>
        <v>0</v>
      </c>
      <c r="H85" s="115">
        <f t="shared" si="10"/>
        <v>32.72171360317035</v>
      </c>
      <c r="I85" s="56" t="s">
        <v>3537</v>
      </c>
      <c r="J85" s="113" t="s">
        <v>50</v>
      </c>
      <c r="K85" s="359">
        <v>3</v>
      </c>
      <c r="L85" s="358">
        <v>0</v>
      </c>
      <c r="M85" s="358">
        <v>1</v>
      </c>
      <c r="N85" s="360">
        <v>4</v>
      </c>
      <c r="O85" s="6"/>
      <c r="P85"/>
      <c r="Q85"/>
      <c r="R85"/>
      <c r="S85"/>
      <c r="T85"/>
      <c r="U85"/>
      <c r="AD85"/>
      <c r="BU85" t="e">
        <v>#N/A</v>
      </c>
      <c r="CH85" t="e">
        <v>#N/A</v>
      </c>
    </row>
    <row r="86" spans="1:86" s="3" customFormat="1" ht="23.25" customHeight="1">
      <c r="A86" s="426" t="s">
        <v>350</v>
      </c>
      <c r="B86" s="401">
        <v>119341</v>
      </c>
      <c r="C86" s="398">
        <v>215597</v>
      </c>
      <c r="D86" s="398">
        <v>53499</v>
      </c>
      <c r="E86" s="400">
        <v>388437</v>
      </c>
      <c r="F86" s="114">
        <f t="shared" si="8"/>
        <v>55.503723898598743</v>
      </c>
      <c r="G86" s="114">
        <f t="shared" si="9"/>
        <v>13.772889812247547</v>
      </c>
      <c r="H86" s="115">
        <f t="shared" si="10"/>
        <v>69.276613710846291</v>
      </c>
      <c r="I86" s="56" t="s">
        <v>3537</v>
      </c>
      <c r="J86" s="113" t="s">
        <v>350</v>
      </c>
      <c r="K86" s="359">
        <v>8</v>
      </c>
      <c r="L86" s="358">
        <v>2</v>
      </c>
      <c r="M86" s="358">
        <v>3</v>
      </c>
      <c r="N86" s="360">
        <v>13</v>
      </c>
      <c r="O86" s="6"/>
      <c r="P86"/>
      <c r="Q86"/>
      <c r="R86"/>
      <c r="S86"/>
      <c r="T86"/>
      <c r="U86"/>
      <c r="AD86"/>
      <c r="BU86" t="e">
        <v>#N/A</v>
      </c>
      <c r="CH86" t="e">
        <v>#N/A</v>
      </c>
    </row>
    <row r="87" spans="1:86" s="3" customFormat="1" ht="23.25" customHeight="1">
      <c r="A87" s="426" t="s">
        <v>153</v>
      </c>
      <c r="B87" s="401">
        <v>38649.919999999998</v>
      </c>
      <c r="C87" s="398">
        <v>96889</v>
      </c>
      <c r="D87" s="398"/>
      <c r="E87" s="400">
        <v>135538.91999999998</v>
      </c>
      <c r="F87" s="114">
        <f t="shared" si="8"/>
        <v>71.484264445961358</v>
      </c>
      <c r="G87" s="114">
        <f t="shared" si="9"/>
        <v>0</v>
      </c>
      <c r="H87" s="115">
        <f t="shared" si="10"/>
        <v>71.484264445961358</v>
      </c>
      <c r="I87" s="56" t="s">
        <v>3537</v>
      </c>
      <c r="J87" s="113" t="s">
        <v>153</v>
      </c>
      <c r="K87" s="359">
        <v>1</v>
      </c>
      <c r="L87" s="358">
        <v>0</v>
      </c>
      <c r="M87" s="358">
        <v>2</v>
      </c>
      <c r="N87" s="360">
        <v>3</v>
      </c>
      <c r="O87" s="6"/>
      <c r="P87"/>
      <c r="Q87"/>
      <c r="R87"/>
      <c r="S87"/>
      <c r="T87"/>
      <c r="U87"/>
      <c r="AD87"/>
      <c r="BU87" t="e">
        <v>#N/A</v>
      </c>
      <c r="CH87" t="e">
        <v>#N/A</v>
      </c>
    </row>
    <row r="88" spans="1:86" s="3" customFormat="1" ht="23.25" customHeight="1" thickBot="1">
      <c r="A88" s="427" t="s">
        <v>334</v>
      </c>
      <c r="B88" s="401">
        <v>82501.11</v>
      </c>
      <c r="C88" s="398"/>
      <c r="D88" s="398">
        <v>37373</v>
      </c>
      <c r="E88" s="400">
        <v>119874.11</v>
      </c>
      <c r="F88" s="232">
        <f t="shared" si="8"/>
        <v>0</v>
      </c>
      <c r="G88" s="232">
        <f t="shared" si="9"/>
        <v>31.176873805361307</v>
      </c>
      <c r="H88" s="233">
        <f t="shared" si="10"/>
        <v>31.176873805361307</v>
      </c>
      <c r="I88" s="56" t="s">
        <v>3537</v>
      </c>
      <c r="J88" s="117" t="s">
        <v>334</v>
      </c>
      <c r="K88" s="359">
        <v>2</v>
      </c>
      <c r="L88" s="358">
        <v>2</v>
      </c>
      <c r="M88" s="358">
        <v>0</v>
      </c>
      <c r="N88" s="360">
        <v>4</v>
      </c>
      <c r="O88" s="6"/>
      <c r="P88"/>
      <c r="Q88"/>
      <c r="R88"/>
      <c r="S88"/>
      <c r="T88"/>
      <c r="U88"/>
      <c r="AD88"/>
      <c r="BU88" t="e">
        <v>#N/A</v>
      </c>
      <c r="CH88" t="e">
        <v>#N/A</v>
      </c>
    </row>
    <row r="89" spans="1:86" ht="23.25" customHeight="1" thickBot="1">
      <c r="A89" s="399" t="s">
        <v>1108</v>
      </c>
      <c r="B89" s="410">
        <v>3099545.38</v>
      </c>
      <c r="C89" s="411">
        <v>908995.15</v>
      </c>
      <c r="D89" s="411">
        <v>507939.1</v>
      </c>
      <c r="E89" s="421">
        <v>4516479.63</v>
      </c>
      <c r="F89" s="234">
        <f t="shared" si="8"/>
        <v>20.126187306639089</v>
      </c>
      <c r="G89" s="234">
        <f t="shared" si="9"/>
        <v>11.246349847923481</v>
      </c>
      <c r="H89" s="235">
        <f t="shared" si="10"/>
        <v>31.372537154562572</v>
      </c>
      <c r="I89" s="56"/>
      <c r="J89" s="58" t="s">
        <v>1284</v>
      </c>
      <c r="K89" s="361">
        <v>89</v>
      </c>
      <c r="L89" s="362">
        <v>23</v>
      </c>
      <c r="M89" s="362">
        <v>21</v>
      </c>
      <c r="N89" s="363">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14">
        <v>110</v>
      </c>
      <c r="C96" s="415">
        <v>203</v>
      </c>
      <c r="D96" s="416">
        <v>313</v>
      </c>
      <c r="E96" s="137">
        <f>D96*25%</f>
        <v>78.25</v>
      </c>
      <c r="F96" s="137">
        <f t="shared" ref="F96:F102" si="11">E96-B96</f>
        <v>-31.75</v>
      </c>
      <c r="G96" s="137">
        <f ca="1">F96/K$15</f>
        <v>-31.75</v>
      </c>
      <c r="H96" s="138">
        <f t="shared" ref="H96:H102" si="12">B96*100/D96</f>
        <v>35.143769968051117</v>
      </c>
      <c r="I96" s="56">
        <v>85</v>
      </c>
      <c r="J96" s="3"/>
      <c r="BU96" t="e">
        <v>#N/A</v>
      </c>
      <c r="CH96" t="e">
        <v>#N/A</v>
      </c>
    </row>
    <row r="97" spans="1:86" ht="20.25" customHeight="1">
      <c r="A97" s="63">
        <v>2</v>
      </c>
      <c r="B97" s="417">
        <v>33</v>
      </c>
      <c r="C97" s="413">
        <v>100</v>
      </c>
      <c r="D97" s="418">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417">
        <v>32</v>
      </c>
      <c r="C98" s="413">
        <v>50</v>
      </c>
      <c r="D98" s="418">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417">
        <v>12</v>
      </c>
      <c r="C99" s="413">
        <v>55</v>
      </c>
      <c r="D99" s="418">
        <v>67</v>
      </c>
      <c r="E99" s="137">
        <f t="shared" si="13"/>
        <v>16.75</v>
      </c>
      <c r="F99" s="139">
        <f t="shared" si="11"/>
        <v>4.75</v>
      </c>
      <c r="G99" s="137">
        <f t="shared" ca="1" si="14"/>
        <v>4.75</v>
      </c>
      <c r="H99" s="140">
        <f t="shared" si="12"/>
        <v>17.910447761194028</v>
      </c>
      <c r="I99" s="56">
        <v>50</v>
      </c>
      <c r="J99" s="75"/>
      <c r="BU99" t="e">
        <v>#N/A</v>
      </c>
      <c r="CH99" t="e">
        <v>#N/A</v>
      </c>
    </row>
    <row r="100" spans="1:86" ht="20.25" customHeight="1">
      <c r="A100" s="63">
        <v>5</v>
      </c>
      <c r="B100" s="417">
        <v>3</v>
      </c>
      <c r="C100" s="413">
        <v>52</v>
      </c>
      <c r="D100" s="418">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417">
        <v>4</v>
      </c>
      <c r="C101" s="413">
        <v>51</v>
      </c>
      <c r="D101" s="418">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369">
        <v>194</v>
      </c>
      <c r="C102" s="370">
        <v>511</v>
      </c>
      <c r="D102" s="371">
        <v>705</v>
      </c>
      <c r="E102" s="144">
        <f t="shared" si="13"/>
        <v>176.25</v>
      </c>
      <c r="F102" s="144">
        <f t="shared" si="11"/>
        <v>-17.75</v>
      </c>
      <c r="G102" s="144">
        <f t="shared" ca="1" si="14"/>
        <v>-17.75</v>
      </c>
      <c r="H102" s="145">
        <f t="shared" si="12"/>
        <v>27.5177304964539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406" t="s">
        <v>1132</v>
      </c>
      <c r="B106" s="346" t="s">
        <v>3561</v>
      </c>
      <c r="C106" s="343"/>
      <c r="D106" s="343"/>
      <c r="E106" s="6"/>
      <c r="I106" s="55"/>
      <c r="BU106" t="e">
        <v>#N/A</v>
      </c>
      <c r="CH106" t="e">
        <v>#N/A</v>
      </c>
    </row>
    <row r="107" spans="1:86" ht="15.75" thickBot="1">
      <c r="A107" s="406" t="s">
        <v>1139</v>
      </c>
      <c r="B107" s="346" t="s">
        <v>1282</v>
      </c>
      <c r="C107" s="344"/>
      <c r="D107" s="344"/>
      <c r="E107" s="6"/>
      <c r="I107" s="55"/>
      <c r="BU107" t="e">
        <v>#N/A</v>
      </c>
      <c r="CH107" t="e">
        <v>#N/A</v>
      </c>
    </row>
    <row r="108" spans="1:86" ht="36" customHeight="1" thickBot="1">
      <c r="A108" s="146" t="s">
        <v>1302</v>
      </c>
      <c r="B108" s="147">
        <f>GETPIVOTDATA("RECEIPT CUT",$A$109)/GETPIVOTDATA("RECEIPT CUT",$A$199)</f>
        <v>4.2553191489361703E-3</v>
      </c>
      <c r="C108" s="216" t="s">
        <v>1303</v>
      </c>
      <c r="D108" s="148">
        <f>B135</f>
        <v>3.1884389540969151E-2</v>
      </c>
      <c r="E108" s="217" t="s">
        <v>1304</v>
      </c>
      <c r="F108" s="149">
        <f>B68</f>
        <v>1.3777449495548816E-2</v>
      </c>
      <c r="I108" s="55"/>
      <c r="BU108" t="e">
        <v>#N/A</v>
      </c>
      <c r="CH108" t="e">
        <v>#N/A</v>
      </c>
    </row>
    <row r="109" spans="1:86" ht="18" customHeight="1" thickBot="1">
      <c r="A109" s="406" t="s">
        <v>1295</v>
      </c>
      <c r="B109" s="406" t="s">
        <v>1137</v>
      </c>
      <c r="C109" s="346"/>
      <c r="D109" s="346"/>
      <c r="K109"/>
      <c r="L109"/>
      <c r="BU109" t="e">
        <v>#N/A</v>
      </c>
      <c r="CH109" t="e">
        <v>#N/A</v>
      </c>
    </row>
    <row r="110" spans="1:86" ht="30" customHeight="1" thickBot="1">
      <c r="A110" s="434" t="s">
        <v>11</v>
      </c>
      <c r="B110" s="437" t="s">
        <v>1779</v>
      </c>
      <c r="C110" s="381" t="s">
        <v>3549</v>
      </c>
      <c r="D110" s="150" t="s">
        <v>1284</v>
      </c>
      <c r="K110"/>
      <c r="L110"/>
      <c r="BU110" t="e">
        <v>#N/A</v>
      </c>
      <c r="CH110" t="e">
        <v>#N/A</v>
      </c>
    </row>
    <row r="111" spans="1:86" ht="24" customHeight="1">
      <c r="A111" s="422" t="s">
        <v>43</v>
      </c>
      <c r="B111" s="384">
        <v>1</v>
      </c>
      <c r="C111" s="385"/>
      <c r="D111" s="386">
        <v>1</v>
      </c>
      <c r="K111"/>
      <c r="L111"/>
      <c r="BU111" t="e">
        <v>#N/A</v>
      </c>
      <c r="CH111" t="e">
        <v>#N/A</v>
      </c>
    </row>
    <row r="112" spans="1:86" ht="24" customHeight="1">
      <c r="A112" s="436" t="s">
        <v>23</v>
      </c>
      <c r="B112" s="388"/>
      <c r="C112" s="389">
        <v>1</v>
      </c>
      <c r="D112" s="390">
        <v>1</v>
      </c>
      <c r="K112"/>
      <c r="L112"/>
      <c r="BU112" t="e">
        <v>#N/A</v>
      </c>
      <c r="CH112" t="e">
        <v>#N/A</v>
      </c>
    </row>
    <row r="113" spans="1:86" ht="24" customHeight="1" thickBot="1">
      <c r="A113" s="438" t="s">
        <v>35</v>
      </c>
      <c r="B113" s="388"/>
      <c r="C113" s="389">
        <v>1</v>
      </c>
      <c r="D113" s="390">
        <v>1</v>
      </c>
      <c r="J113"/>
      <c r="K113"/>
      <c r="L113"/>
      <c r="BU113" t="e">
        <v>#N/A</v>
      </c>
      <c r="CH113" t="e">
        <v>#N/A</v>
      </c>
    </row>
    <row r="114" spans="1:86" ht="24" customHeight="1" thickBot="1">
      <c r="A114" s="382" t="s">
        <v>1284</v>
      </c>
      <c r="B114" s="392">
        <v>1</v>
      </c>
      <c r="C114" s="393">
        <v>2</v>
      </c>
      <c r="D114" s="394">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thickBot="1">
      <c r="A121"/>
      <c r="B121"/>
      <c r="K121" s="3"/>
      <c r="BU121" t="e">
        <v>#N/A</v>
      </c>
      <c r="CH121" t="e">
        <v>#N/A</v>
      </c>
    </row>
    <row r="122" spans="1:86" ht="24" customHeight="1" thickBo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3561</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3.1884389540969151E-2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3620</v>
      </c>
      <c r="E137" s="2" t="s">
        <v>3522</v>
      </c>
      <c r="I137" s="72" t="s">
        <v>1308</v>
      </c>
      <c r="J137" s="72" t="s">
        <v>1309</v>
      </c>
      <c r="BU137" t="e">
        <v>#N/A</v>
      </c>
      <c r="CH137" t="e">
        <v>#N/A</v>
      </c>
    </row>
    <row r="138" spans="1:86">
      <c r="A138" s="61" t="s">
        <v>204</v>
      </c>
      <c r="B138" s="306">
        <v>296662</v>
      </c>
      <c r="C138" s="330"/>
      <c r="D138" s="330"/>
      <c r="E138" s="253"/>
      <c r="I138" t="str">
        <f t="shared" ref="I138:I150" si="15">IF(B138&lt;50000,"",A138 &amp; " " &amp; IF(B138&lt;100000,"&gt;50k","&gt;" &amp; INT(B138/100000) &amp; "L") &amp; " 💸" &amp; MAX(1,INT(B138/100000))*100)</f>
        <v>AMIT GADE &gt;2L 💸200</v>
      </c>
      <c r="J138" t="str">
        <f t="shared" ref="J138:J150" si="16">IF(C138&lt;50000,"",A138 &amp; " " &amp; IF(C138&lt;100000,"&gt;50k","&gt;" &amp; INT(C138/100000) &amp; "L") &amp; " 💸" &amp; MAX(1,INT(C138/100000))*100)</f>
        <v/>
      </c>
      <c r="BU138" t="e">
        <v>#N/A</v>
      </c>
      <c r="CH138" t="e">
        <v>#N/A</v>
      </c>
    </row>
    <row r="139" spans="1:86">
      <c r="A139" s="63" t="s">
        <v>43</v>
      </c>
      <c r="B139" s="252"/>
      <c r="C139" s="329"/>
      <c r="D139" s="329">
        <v>14451.24</v>
      </c>
      <c r="E139" s="251"/>
      <c r="I139" t="str">
        <f t="shared" si="15"/>
        <v/>
      </c>
      <c r="J139" t="str">
        <f t="shared" si="16"/>
        <v/>
      </c>
      <c r="BU139" t="e">
        <v>#N/A</v>
      </c>
      <c r="CH139" t="e">
        <v>#N/A</v>
      </c>
    </row>
    <row r="140" spans="1:86">
      <c r="A140" s="63" t="s">
        <v>23</v>
      </c>
      <c r="B140" s="252"/>
      <c r="C140" s="329"/>
      <c r="D140" s="329"/>
      <c r="E140" s="251">
        <v>126444</v>
      </c>
      <c r="I140" t="str">
        <f t="shared" si="15"/>
        <v/>
      </c>
      <c r="J140" t="str">
        <f t="shared" si="16"/>
        <v/>
      </c>
      <c r="BU140" t="e">
        <v>#N/A</v>
      </c>
      <c r="CH140" t="e">
        <v>#N/A</v>
      </c>
    </row>
    <row r="141" spans="1:86">
      <c r="A141" s="63" t="s">
        <v>35</v>
      </c>
      <c r="B141" s="252">
        <v>16402</v>
      </c>
      <c r="C141" s="329">
        <v>20176.57</v>
      </c>
      <c r="D141" s="329"/>
      <c r="E141" s="251">
        <v>5811</v>
      </c>
      <c r="I141" t="str">
        <f t="shared" si="15"/>
        <v/>
      </c>
      <c r="J141" t="str">
        <f t="shared" si="16"/>
        <v/>
      </c>
      <c r="BU141">
        <v>49</v>
      </c>
      <c r="CH141" t="e">
        <v>#N/A</v>
      </c>
    </row>
    <row r="142" spans="1:86">
      <c r="A142" s="63" t="s">
        <v>19</v>
      </c>
      <c r="B142" s="252">
        <v>7400</v>
      </c>
      <c r="C142" s="329"/>
      <c r="D142" s="329"/>
      <c r="E142" s="251"/>
      <c r="I142" t="str">
        <f t="shared" si="15"/>
        <v/>
      </c>
      <c r="J142" t="str">
        <f t="shared" si="16"/>
        <v/>
      </c>
      <c r="BU142" t="e">
        <v>#N/A</v>
      </c>
      <c r="CH142" t="e">
        <v>#N/A</v>
      </c>
    </row>
    <row r="143" spans="1:86">
      <c r="A143" s="63" t="s">
        <v>316</v>
      </c>
      <c r="B143" s="252"/>
      <c r="C143" s="329">
        <v>42049</v>
      </c>
      <c r="D143" s="329"/>
      <c r="E143" s="251"/>
      <c r="I143" t="str">
        <f t="shared" si="15"/>
        <v/>
      </c>
      <c r="J143" t="str">
        <f t="shared" si="16"/>
        <v/>
      </c>
      <c r="BU143" t="e">
        <v>#N/A</v>
      </c>
      <c r="CH143">
        <v>72</v>
      </c>
    </row>
    <row r="144" spans="1:86" ht="16.5" customHeight="1">
      <c r="A144" s="63" t="s">
        <v>231</v>
      </c>
      <c r="B144" s="252">
        <v>52567.02</v>
      </c>
      <c r="C144" s="329"/>
      <c r="D144" s="329"/>
      <c r="E144" s="251"/>
      <c r="I144" t="str">
        <f t="shared" si="15"/>
        <v>SACHIN INGALE &gt;50k 💸100</v>
      </c>
      <c r="J144" t="str">
        <f t="shared" si="16"/>
        <v/>
      </c>
      <c r="CH144" t="e">
        <v>#N/A</v>
      </c>
    </row>
    <row r="145" spans="1:86">
      <c r="A145" s="63" t="s">
        <v>74</v>
      </c>
      <c r="B145" s="252">
        <v>26143.67</v>
      </c>
      <c r="C145" s="329"/>
      <c r="D145" s="329"/>
      <c r="E145" s="251"/>
      <c r="I145" t="str">
        <f t="shared" si="15"/>
        <v/>
      </c>
      <c r="J145" t="str">
        <f t="shared" si="16"/>
        <v/>
      </c>
      <c r="CH145" t="e">
        <v>#N/A</v>
      </c>
    </row>
    <row r="146" spans="1:86" ht="20.25" customHeight="1">
      <c r="A146" s="63" t="s">
        <v>350</v>
      </c>
      <c r="B146" s="252">
        <v>39766.080000000002</v>
      </c>
      <c r="C146" s="329"/>
      <c r="D146" s="329"/>
      <c r="E146" s="251"/>
      <c r="I146" t="str">
        <f t="shared" si="15"/>
        <v/>
      </c>
      <c r="J146" t="str">
        <f t="shared" si="16"/>
        <v/>
      </c>
      <c r="BU146" t="e">
        <v>#N/A</v>
      </c>
      <c r="CH146" t="e">
        <v>#N/A</v>
      </c>
    </row>
    <row r="147" spans="1:86">
      <c r="A147" s="63" t="s">
        <v>153</v>
      </c>
      <c r="B147" s="252">
        <v>86690.67</v>
      </c>
      <c r="C147" s="329"/>
      <c r="D147" s="329"/>
      <c r="E147" s="251"/>
      <c r="I147" t="str">
        <f t="shared" si="15"/>
        <v>UDAY SOHANE &gt;50k 💸100</v>
      </c>
      <c r="J147" t="str">
        <f t="shared" si="16"/>
        <v/>
      </c>
      <c r="BU147" t="e">
        <v>#N/A</v>
      </c>
      <c r="CH147" t="e">
        <v>#N/A</v>
      </c>
    </row>
    <row r="148" spans="1:86" ht="15.75" thickBot="1">
      <c r="A148" s="64" t="s">
        <v>334</v>
      </c>
      <c r="B148" s="252">
        <v>57017.560000000005</v>
      </c>
      <c r="C148" s="329"/>
      <c r="D148" s="329"/>
      <c r="E148" s="251"/>
      <c r="I148" t="str">
        <f t="shared" si="15"/>
        <v>VIKRAM GAIKWAD &gt;50k 💸100</v>
      </c>
      <c r="J148" t="str">
        <f t="shared" si="16"/>
        <v/>
      </c>
      <c r="BU148" t="e">
        <v>#N/A</v>
      </c>
      <c r="CH148" t="e">
        <v>#N/A</v>
      </c>
    </row>
    <row r="149" spans="1:86" ht="15.75" thickBot="1">
      <c r="A149" s="58" t="s">
        <v>1108</v>
      </c>
      <c r="B149" s="435">
        <v>582649.00000000012</v>
      </c>
      <c r="C149" s="331">
        <v>62225.57</v>
      </c>
      <c r="D149" s="331">
        <v>14451.24</v>
      </c>
      <c r="E149" s="254">
        <v>132255</v>
      </c>
      <c r="I149" t="str">
        <f t="shared" si="15"/>
        <v>Grand Total &gt;5L 💸500</v>
      </c>
      <c r="J149" t="str">
        <f t="shared" si="16"/>
        <v>Grand Total &gt;50k 💸100</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64"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66">
        <v>9</v>
      </c>
      <c r="C175" s="367">
        <v>1</v>
      </c>
      <c r="D175" s="367">
        <v>1</v>
      </c>
      <c r="E175" s="368">
        <v>11</v>
      </c>
      <c r="F175" s="156">
        <f t="shared" ref="F175:F193" si="17">B44/GETPIVOTDATA("POS",$A$42)</f>
        <v>4.2617517063703356E-2</v>
      </c>
      <c r="G175" s="3"/>
      <c r="I175" s="183" t="s">
        <v>114</v>
      </c>
      <c r="J175" s="358">
        <v>2</v>
      </c>
      <c r="K175" s="358">
        <v>9</v>
      </c>
      <c r="L175" s="358">
        <v>11</v>
      </c>
      <c r="M175" s="250">
        <f>J175*100/L175</f>
        <v>18.181818181818183</v>
      </c>
      <c r="N175"/>
      <c r="BU175" t="e">
        <v>#N/A</v>
      </c>
      <c r="CH175" t="e">
        <v>#N/A</v>
      </c>
    </row>
    <row r="176" spans="1:86" ht="21" customHeight="1">
      <c r="A176" s="126" t="s">
        <v>204</v>
      </c>
      <c r="B176" s="359">
        <v>5</v>
      </c>
      <c r="C176" s="358">
        <v>7</v>
      </c>
      <c r="D176" s="358">
        <v>2</v>
      </c>
      <c r="E176" s="360">
        <v>14</v>
      </c>
      <c r="F176" s="156">
        <f t="shared" si="17"/>
        <v>1.003371420586633E-2</v>
      </c>
      <c r="I176" s="183" t="s">
        <v>204</v>
      </c>
      <c r="J176" s="358">
        <v>6</v>
      </c>
      <c r="K176" s="358">
        <v>8</v>
      </c>
      <c r="L176" s="358">
        <v>14</v>
      </c>
      <c r="M176" s="250">
        <f t="shared" ref="M176:M193" si="18">J176*100/L176</f>
        <v>42.857142857142854</v>
      </c>
      <c r="N176"/>
      <c r="BU176" t="e">
        <v>#N/A</v>
      </c>
      <c r="CH176" t="e">
        <v>#N/A</v>
      </c>
    </row>
    <row r="177" spans="1:86" ht="21" customHeight="1">
      <c r="A177" s="126" t="s">
        <v>43</v>
      </c>
      <c r="B177" s="359">
        <v>23</v>
      </c>
      <c r="C177" s="358">
        <v>16</v>
      </c>
      <c r="D177" s="358">
        <v>0</v>
      </c>
      <c r="E177" s="360">
        <v>39</v>
      </c>
      <c r="F177" s="156">
        <f t="shared" si="17"/>
        <v>4.0240587424619882E-2</v>
      </c>
      <c r="I177" s="183" t="s">
        <v>23</v>
      </c>
      <c r="J177" s="358">
        <v>4</v>
      </c>
      <c r="K177" s="358">
        <v>7</v>
      </c>
      <c r="L177" s="358">
        <v>11</v>
      </c>
      <c r="M177" s="250">
        <f t="shared" si="18"/>
        <v>36.363636363636367</v>
      </c>
      <c r="N177"/>
      <c r="BU177" t="e">
        <v>#N/A</v>
      </c>
      <c r="CH177" t="e">
        <v>#N/A</v>
      </c>
    </row>
    <row r="178" spans="1:86" ht="21" customHeight="1">
      <c r="A178" s="126" t="s">
        <v>23</v>
      </c>
      <c r="B178" s="359">
        <v>6</v>
      </c>
      <c r="C178" s="358">
        <v>3</v>
      </c>
      <c r="D178" s="358">
        <v>2</v>
      </c>
      <c r="E178" s="360">
        <v>11</v>
      </c>
      <c r="F178" s="156">
        <f t="shared" si="17"/>
        <v>1.9439432638288404E-2</v>
      </c>
      <c r="I178" s="183" t="s">
        <v>35</v>
      </c>
      <c r="J178" s="358">
        <v>15</v>
      </c>
      <c r="K178" s="358">
        <v>25</v>
      </c>
      <c r="L178" s="358">
        <v>40</v>
      </c>
      <c r="M178" s="250">
        <f t="shared" si="18"/>
        <v>37.5</v>
      </c>
      <c r="N178"/>
      <c r="BU178" t="e">
        <v>#N/A</v>
      </c>
      <c r="CH178" t="e">
        <v>#N/A</v>
      </c>
    </row>
    <row r="179" spans="1:86" ht="21" customHeight="1">
      <c r="A179" s="126" t="s">
        <v>35</v>
      </c>
      <c r="B179" s="359">
        <v>24</v>
      </c>
      <c r="C179" s="358">
        <v>14</v>
      </c>
      <c r="D179" s="358">
        <v>2</v>
      </c>
      <c r="E179" s="360">
        <v>40</v>
      </c>
      <c r="F179" s="156">
        <f t="shared" si="17"/>
        <v>8.4815525352983576E-2</v>
      </c>
      <c r="I179" s="183" t="s">
        <v>66</v>
      </c>
      <c r="J179" s="358">
        <v>3</v>
      </c>
      <c r="K179" s="358">
        <v>10</v>
      </c>
      <c r="L179" s="358">
        <v>13</v>
      </c>
      <c r="M179" s="250">
        <f t="shared" si="18"/>
        <v>23.076923076923077</v>
      </c>
      <c r="N179"/>
      <c r="BU179" t="e">
        <v>#N/A</v>
      </c>
      <c r="CH179" t="e">
        <v>#N/A</v>
      </c>
    </row>
    <row r="180" spans="1:86" ht="21" customHeight="1">
      <c r="A180" s="126" t="s">
        <v>66</v>
      </c>
      <c r="B180" s="359">
        <v>8</v>
      </c>
      <c r="C180" s="358">
        <v>4</v>
      </c>
      <c r="D180" s="358">
        <v>1</v>
      </c>
      <c r="E180" s="360">
        <v>13</v>
      </c>
      <c r="F180" s="156">
        <f t="shared" si="17"/>
        <v>3.9506150196282126E-2</v>
      </c>
      <c r="I180" s="183" t="s">
        <v>98</v>
      </c>
      <c r="J180" s="358">
        <v>2</v>
      </c>
      <c r="K180" s="358">
        <v>11</v>
      </c>
      <c r="L180" s="358">
        <v>13</v>
      </c>
      <c r="M180" s="250">
        <f t="shared" si="18"/>
        <v>15.384615384615385</v>
      </c>
      <c r="N180"/>
      <c r="BU180" t="e">
        <v>#N/A</v>
      </c>
      <c r="CH180" t="e">
        <v>#N/A</v>
      </c>
    </row>
    <row r="181" spans="1:86" ht="21" customHeight="1">
      <c r="A181" s="126" t="s">
        <v>98</v>
      </c>
      <c r="B181" s="359">
        <v>8</v>
      </c>
      <c r="C181" s="358">
        <v>5</v>
      </c>
      <c r="D181" s="358">
        <v>0</v>
      </c>
      <c r="E181" s="360">
        <v>13</v>
      </c>
      <c r="F181" s="156">
        <f t="shared" si="17"/>
        <v>2.0407594088689814E-2</v>
      </c>
      <c r="I181" s="183" t="s">
        <v>316</v>
      </c>
      <c r="J181" s="358">
        <v>3</v>
      </c>
      <c r="K181" s="358">
        <v>8</v>
      </c>
      <c r="L181" s="358">
        <v>11</v>
      </c>
      <c r="M181" s="250">
        <f t="shared" si="18"/>
        <v>27.272727272727273</v>
      </c>
      <c r="N181"/>
      <c r="BU181" t="e">
        <v>#N/A</v>
      </c>
      <c r="CH181" t="e">
        <v>#N/A</v>
      </c>
    </row>
    <row r="182" spans="1:86" ht="21" customHeight="1">
      <c r="A182" s="126" t="s">
        <v>19</v>
      </c>
      <c r="B182" s="359">
        <v>13</v>
      </c>
      <c r="C182" s="358">
        <v>8</v>
      </c>
      <c r="D182" s="358">
        <v>6</v>
      </c>
      <c r="E182" s="360">
        <v>27</v>
      </c>
      <c r="F182" s="156">
        <f t="shared" si="17"/>
        <v>7.2856288407508921E-2</v>
      </c>
      <c r="I182" s="183" t="s">
        <v>231</v>
      </c>
      <c r="J182" s="358">
        <v>3</v>
      </c>
      <c r="K182" s="358">
        <v>11</v>
      </c>
      <c r="L182" s="358">
        <v>14</v>
      </c>
      <c r="M182" s="250">
        <f t="shared" si="18"/>
        <v>21.428571428571427</v>
      </c>
      <c r="N182"/>
      <c r="BU182" t="e">
        <v>#N/A</v>
      </c>
      <c r="CH182" t="e">
        <v>#N/A</v>
      </c>
    </row>
    <row r="183" spans="1:86" ht="21" customHeight="1">
      <c r="A183" s="126" t="s">
        <v>316</v>
      </c>
      <c r="B183" s="359">
        <v>8</v>
      </c>
      <c r="C183" s="358">
        <v>3</v>
      </c>
      <c r="D183" s="358">
        <v>0</v>
      </c>
      <c r="E183" s="360">
        <v>11</v>
      </c>
      <c r="F183" s="156">
        <f t="shared" si="17"/>
        <v>2.205547399370791E-2</v>
      </c>
      <c r="I183" s="183" t="s">
        <v>325</v>
      </c>
      <c r="J183" s="358">
        <v>12</v>
      </c>
      <c r="K183" s="358">
        <v>5</v>
      </c>
      <c r="L183" s="358">
        <v>17</v>
      </c>
      <c r="M183" s="250">
        <f t="shared" si="18"/>
        <v>70.588235294117652</v>
      </c>
      <c r="N183"/>
      <c r="BU183" t="e">
        <v>#N/A</v>
      </c>
      <c r="CH183" t="e">
        <v>#N/A</v>
      </c>
    </row>
    <row r="184" spans="1:86" ht="21" customHeight="1">
      <c r="A184" s="126" t="s">
        <v>231</v>
      </c>
      <c r="B184" s="359">
        <v>9</v>
      </c>
      <c r="C184" s="358">
        <v>3</v>
      </c>
      <c r="D184" s="358">
        <v>2</v>
      </c>
      <c r="E184" s="360">
        <v>14</v>
      </c>
      <c r="F184" s="156">
        <f t="shared" si="17"/>
        <v>3.0631632679570128E-2</v>
      </c>
      <c r="I184" s="183" t="s">
        <v>15</v>
      </c>
      <c r="J184" s="358">
        <v>0</v>
      </c>
      <c r="K184" s="358">
        <v>4</v>
      </c>
      <c r="L184" s="358">
        <v>4</v>
      </c>
      <c r="M184" s="250">
        <f t="shared" si="18"/>
        <v>0</v>
      </c>
      <c r="N184"/>
      <c r="BU184" t="e">
        <v>#N/A</v>
      </c>
      <c r="CH184" t="e">
        <v>#N/A</v>
      </c>
    </row>
    <row r="185" spans="1:86" ht="21" customHeight="1">
      <c r="A185" s="126" t="s">
        <v>325</v>
      </c>
      <c r="B185" s="359">
        <v>5</v>
      </c>
      <c r="C185" s="358">
        <v>11</v>
      </c>
      <c r="D185" s="358">
        <v>1</v>
      </c>
      <c r="E185" s="360">
        <v>17</v>
      </c>
      <c r="F185" s="156">
        <f t="shared" si="17"/>
        <v>6.4705316570277064E-3</v>
      </c>
      <c r="I185" s="183" t="s">
        <v>477</v>
      </c>
      <c r="J185" s="358">
        <v>1</v>
      </c>
      <c r="K185" s="358">
        <v>5</v>
      </c>
      <c r="L185" s="358">
        <v>6</v>
      </c>
      <c r="M185" s="250">
        <f t="shared" si="18"/>
        <v>16.666666666666668</v>
      </c>
      <c r="N185"/>
      <c r="BU185" t="e">
        <v>#N/A</v>
      </c>
      <c r="CH185" t="e">
        <v>#N/A</v>
      </c>
    </row>
    <row r="186" spans="1:86" ht="21" customHeight="1">
      <c r="A186" s="126" t="s">
        <v>15</v>
      </c>
      <c r="B186" s="359">
        <v>3</v>
      </c>
      <c r="C186" s="358">
        <v>0</v>
      </c>
      <c r="D186" s="358">
        <v>1</v>
      </c>
      <c r="E186" s="360">
        <v>4</v>
      </c>
      <c r="F186" s="156">
        <f t="shared" si="17"/>
        <v>4.8767302648572682E-3</v>
      </c>
      <c r="I186" s="183" t="s">
        <v>74</v>
      </c>
      <c r="J186" s="358">
        <v>4</v>
      </c>
      <c r="K186" s="358">
        <v>15</v>
      </c>
      <c r="L186" s="358">
        <v>19</v>
      </c>
      <c r="M186" s="250">
        <f t="shared" si="18"/>
        <v>21.05263157894737</v>
      </c>
      <c r="N186"/>
      <c r="BU186" t="e">
        <v>#N/A</v>
      </c>
      <c r="CH186" t="e">
        <v>#N/A</v>
      </c>
    </row>
    <row r="187" spans="1:86" ht="21" customHeight="1">
      <c r="A187" s="126" t="s">
        <v>477</v>
      </c>
      <c r="B187" s="359">
        <v>5</v>
      </c>
      <c r="C187" s="358">
        <v>0</v>
      </c>
      <c r="D187" s="358">
        <v>1</v>
      </c>
      <c r="E187" s="360">
        <v>6</v>
      </c>
      <c r="F187" s="156">
        <f t="shared" si="17"/>
        <v>1.2750991750001698E-2</v>
      </c>
      <c r="I187" s="183" t="s">
        <v>50</v>
      </c>
      <c r="J187" s="358">
        <v>4</v>
      </c>
      <c r="K187" s="358">
        <v>12</v>
      </c>
      <c r="L187" s="358">
        <v>16</v>
      </c>
      <c r="M187" s="250">
        <f t="shared" si="18"/>
        <v>25</v>
      </c>
      <c r="N187"/>
      <c r="BU187" t="e">
        <v>#N/A</v>
      </c>
      <c r="CH187" t="e">
        <v>#N/A</v>
      </c>
    </row>
    <row r="188" spans="1:86" ht="21" customHeight="1">
      <c r="A188" s="126" t="s">
        <v>74</v>
      </c>
      <c r="B188" s="359">
        <v>13</v>
      </c>
      <c r="C188" s="358">
        <v>4</v>
      </c>
      <c r="D188" s="358">
        <v>2</v>
      </c>
      <c r="E188" s="360">
        <v>19</v>
      </c>
      <c r="F188" s="156">
        <f t="shared" si="17"/>
        <v>3.9481018588922133E-2</v>
      </c>
      <c r="I188" s="183" t="s">
        <v>350</v>
      </c>
      <c r="J188" s="358">
        <v>4</v>
      </c>
      <c r="K188" s="358">
        <v>14</v>
      </c>
      <c r="L188" s="358">
        <v>18</v>
      </c>
      <c r="M188" s="250">
        <f t="shared" si="18"/>
        <v>22.222222222222221</v>
      </c>
      <c r="N188"/>
      <c r="BU188" t="e">
        <v>#N/A</v>
      </c>
      <c r="CH188" t="e">
        <v>#N/A</v>
      </c>
    </row>
    <row r="189" spans="1:86" ht="21" customHeight="1">
      <c r="A189" s="126" t="s">
        <v>50</v>
      </c>
      <c r="B189" s="359">
        <v>12</v>
      </c>
      <c r="C189" s="358">
        <v>3</v>
      </c>
      <c r="D189" s="358">
        <v>1</v>
      </c>
      <c r="E189" s="360">
        <v>16</v>
      </c>
      <c r="F189" s="156">
        <f t="shared" si="17"/>
        <v>3.9906963900433308E-2</v>
      </c>
      <c r="I189" s="183" t="s">
        <v>153</v>
      </c>
      <c r="J189" s="358">
        <v>8</v>
      </c>
      <c r="K189" s="358">
        <v>1</v>
      </c>
      <c r="L189" s="358">
        <v>9</v>
      </c>
      <c r="M189" s="250">
        <f t="shared" si="18"/>
        <v>88.888888888888886</v>
      </c>
      <c r="N189"/>
      <c r="BU189" t="e">
        <v>#N/A</v>
      </c>
      <c r="CH189" t="e">
        <v>#N/A</v>
      </c>
    </row>
    <row r="190" spans="1:86" ht="21" customHeight="1">
      <c r="A190" s="126" t="s">
        <v>350</v>
      </c>
      <c r="B190" s="359">
        <v>13</v>
      </c>
      <c r="C190" s="358">
        <v>4</v>
      </c>
      <c r="D190" s="358">
        <v>1</v>
      </c>
      <c r="E190" s="360">
        <v>18</v>
      </c>
      <c r="F190" s="156">
        <f t="shared" si="17"/>
        <v>2.6416328561453175E-2</v>
      </c>
      <c r="I190" s="183" t="s">
        <v>334</v>
      </c>
      <c r="J190" s="358">
        <v>16</v>
      </c>
      <c r="K190" s="358">
        <v>15</v>
      </c>
      <c r="L190" s="358">
        <v>31</v>
      </c>
      <c r="M190" s="250">
        <f t="shared" si="18"/>
        <v>51.612903225806448</v>
      </c>
      <c r="N190"/>
      <c r="BU190" t="e">
        <v>#N/A</v>
      </c>
      <c r="CH190" t="e">
        <v>#N/A</v>
      </c>
    </row>
    <row r="191" spans="1:86" ht="21" customHeight="1">
      <c r="A191" s="126" t="s">
        <v>153</v>
      </c>
      <c r="B191" s="359">
        <v>1</v>
      </c>
      <c r="C191" s="358">
        <v>7</v>
      </c>
      <c r="D191" s="358">
        <v>1</v>
      </c>
      <c r="E191" s="360">
        <v>9</v>
      </c>
      <c r="F191" s="156">
        <f t="shared" si="17"/>
        <v>3.7020212039264852E-4</v>
      </c>
      <c r="I191" s="183" t="s">
        <v>43</v>
      </c>
      <c r="J191" s="358">
        <v>12</v>
      </c>
      <c r="K191" s="358">
        <v>27</v>
      </c>
      <c r="L191" s="358">
        <v>39</v>
      </c>
      <c r="M191" s="250">
        <f t="shared" si="18"/>
        <v>30.76923076923077</v>
      </c>
      <c r="N191"/>
      <c r="BU191" t="e">
        <v>#N/A</v>
      </c>
      <c r="CH191" t="e">
        <v>#N/A</v>
      </c>
    </row>
    <row r="192" spans="1:86" ht="21" customHeight="1" thickBot="1">
      <c r="A192" s="128" t="s">
        <v>334</v>
      </c>
      <c r="B192" s="359">
        <v>14</v>
      </c>
      <c r="C192" s="358">
        <v>11</v>
      </c>
      <c r="D192" s="358">
        <v>6</v>
      </c>
      <c r="E192" s="360">
        <v>31</v>
      </c>
      <c r="F192" s="159">
        <f t="shared" si="17"/>
        <v>4.6529572290145947E-2</v>
      </c>
      <c r="I192" s="183" t="s">
        <v>19</v>
      </c>
      <c r="J192" s="358">
        <v>11</v>
      </c>
      <c r="K192" s="358">
        <v>16</v>
      </c>
      <c r="L192" s="358">
        <v>27</v>
      </c>
      <c r="M192" s="250">
        <f t="shared" si="18"/>
        <v>40.74074074074074</v>
      </c>
      <c r="N192"/>
      <c r="BU192" t="e">
        <v>#N/A</v>
      </c>
      <c r="CH192" t="e">
        <v>#N/A</v>
      </c>
    </row>
    <row r="193" spans="1:86" ht="24" customHeight="1" thickBot="1">
      <c r="A193" s="58" t="s">
        <v>1284</v>
      </c>
      <c r="B193" s="369">
        <v>179</v>
      </c>
      <c r="C193" s="370">
        <v>104</v>
      </c>
      <c r="D193" s="370">
        <v>30</v>
      </c>
      <c r="E193" s="371">
        <v>313</v>
      </c>
      <c r="F193" s="160">
        <f t="shared" si="17"/>
        <v>0.55940625518445442</v>
      </c>
      <c r="I193" s="72" t="s">
        <v>1108</v>
      </c>
      <c r="J193" s="358">
        <v>110</v>
      </c>
      <c r="K193" s="358">
        <v>203</v>
      </c>
      <c r="L193" s="358">
        <v>313</v>
      </c>
      <c r="M193" s="250">
        <f t="shared" si="18"/>
        <v>35.143769968051117</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4.2553191489361703E-3</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3625</v>
      </c>
      <c r="H202" s="321" t="s">
        <v>1300</v>
      </c>
      <c r="I202" s="320" t="s">
        <v>1781</v>
      </c>
      <c r="J202" s="320" t="s">
        <v>1312</v>
      </c>
      <c r="K202" s="322" t="s">
        <v>1313</v>
      </c>
      <c r="Z202"/>
      <c r="BU202" t="e">
        <v>#N/A</v>
      </c>
      <c r="CH202" t="e">
        <v>#N/A</v>
      </c>
    </row>
    <row r="203" spans="1:86" s="3" customFormat="1" ht="21.75" customHeight="1">
      <c r="A203" s="125" t="s">
        <v>114</v>
      </c>
      <c r="B203" s="366">
        <v>6</v>
      </c>
      <c r="C203" s="367">
        <v>21</v>
      </c>
      <c r="D203" s="368">
        <v>27</v>
      </c>
      <c r="E203" s="318">
        <f>D203*45%</f>
        <v>12.15</v>
      </c>
      <c r="F203" s="139">
        <f t="shared" ref="F203:F221" si="19">E203-B203</f>
        <v>6.15</v>
      </c>
      <c r="G203" s="139">
        <f ca="1">F203/K$15</f>
        <v>6.15</v>
      </c>
      <c r="H203" s="168">
        <f t="shared" ref="H203:H221" si="20">B203*100/D203</f>
        <v>22.222222222222221</v>
      </c>
      <c r="I203" s="11"/>
      <c r="J203" s="11"/>
      <c r="K203" s="323">
        <f>TRAILS!AH6</f>
        <v>0</v>
      </c>
      <c r="Z203"/>
      <c r="BU203" t="e">
        <v>#N/A</v>
      </c>
      <c r="CH203" t="e">
        <v>#N/A</v>
      </c>
    </row>
    <row r="204" spans="1:86" s="3" customFormat="1" ht="21.75" customHeight="1">
      <c r="A204" s="126" t="s">
        <v>204</v>
      </c>
      <c r="B204" s="359">
        <v>9</v>
      </c>
      <c r="C204" s="358">
        <v>24</v>
      </c>
      <c r="D204" s="360">
        <v>33</v>
      </c>
      <c r="E204" s="318">
        <f t="shared" ref="E204:E221" si="21">D204*45%</f>
        <v>14.85</v>
      </c>
      <c r="F204" s="139">
        <f t="shared" si="19"/>
        <v>5.85</v>
      </c>
      <c r="G204" s="139">
        <f t="shared" ref="G204:G221" ca="1" si="22">F204/K$15</f>
        <v>5.85</v>
      </c>
      <c r="H204" s="168">
        <f t="shared" si="20"/>
        <v>27.272727272727273</v>
      </c>
      <c r="I204" s="11">
        <v>2</v>
      </c>
      <c r="J204" s="11">
        <v>3</v>
      </c>
      <c r="K204" s="323">
        <f>TRAILS!AH7</f>
        <v>0</v>
      </c>
      <c r="Z204"/>
      <c r="BU204" t="e">
        <v>#N/A</v>
      </c>
      <c r="CH204" t="e">
        <v>#N/A</v>
      </c>
    </row>
    <row r="205" spans="1:86" s="3" customFormat="1" ht="21.75" customHeight="1">
      <c r="A205" s="126" t="s">
        <v>43</v>
      </c>
      <c r="B205" s="359">
        <v>22</v>
      </c>
      <c r="C205" s="358">
        <v>75</v>
      </c>
      <c r="D205" s="360">
        <v>97</v>
      </c>
      <c r="E205" s="318">
        <f t="shared" si="21"/>
        <v>43.65</v>
      </c>
      <c r="F205" s="139">
        <f t="shared" si="19"/>
        <v>21.65</v>
      </c>
      <c r="G205" s="139">
        <f t="shared" ca="1" si="22"/>
        <v>21.65</v>
      </c>
      <c r="H205" s="168">
        <f t="shared" si="20"/>
        <v>22.680412371134022</v>
      </c>
      <c r="I205" s="11">
        <v>1</v>
      </c>
      <c r="J205" s="11"/>
      <c r="K205" s="323">
        <f>TRAILS!AH8</f>
        <v>0</v>
      </c>
      <c r="Z205"/>
      <c r="BU205" t="e">
        <v>#N/A</v>
      </c>
      <c r="CH205" t="e">
        <v>#N/A</v>
      </c>
    </row>
    <row r="206" spans="1:86" s="3" customFormat="1" ht="21.75" customHeight="1">
      <c r="A206" s="126" t="s">
        <v>23</v>
      </c>
      <c r="B206" s="359">
        <v>9</v>
      </c>
      <c r="C206" s="358">
        <v>30</v>
      </c>
      <c r="D206" s="360">
        <v>39</v>
      </c>
      <c r="E206" s="318">
        <f t="shared" si="21"/>
        <v>17.55</v>
      </c>
      <c r="F206" s="139">
        <f t="shared" si="19"/>
        <v>8.5500000000000007</v>
      </c>
      <c r="G206" s="139">
        <f t="shared" ca="1" si="22"/>
        <v>8.5500000000000007</v>
      </c>
      <c r="H206" s="168">
        <f t="shared" si="20"/>
        <v>23.076923076923077</v>
      </c>
      <c r="I206" s="11">
        <v>1</v>
      </c>
      <c r="J206" s="11">
        <v>2</v>
      </c>
      <c r="K206" s="323">
        <f>TRAILS!AH9</f>
        <v>0</v>
      </c>
      <c r="Z206"/>
      <c r="BU206" t="e">
        <v>#N/A</v>
      </c>
      <c r="CH206" t="e">
        <v>#N/A</v>
      </c>
    </row>
    <row r="207" spans="1:86" s="3" customFormat="1" ht="21.75" customHeight="1">
      <c r="A207" s="126" t="s">
        <v>35</v>
      </c>
      <c r="B207" s="359">
        <v>21</v>
      </c>
      <c r="C207" s="358">
        <v>42</v>
      </c>
      <c r="D207" s="360">
        <v>63</v>
      </c>
      <c r="E207" s="318">
        <f t="shared" si="21"/>
        <v>28.35</v>
      </c>
      <c r="F207" s="139">
        <f t="shared" si="19"/>
        <v>7.3500000000000014</v>
      </c>
      <c r="G207" s="139">
        <f t="shared" ca="1" si="22"/>
        <v>7.3500000000000014</v>
      </c>
      <c r="H207" s="168">
        <f t="shared" si="20"/>
        <v>33.333333333333336</v>
      </c>
      <c r="I207" s="11">
        <v>3</v>
      </c>
      <c r="J207" s="11">
        <v>1</v>
      </c>
      <c r="K207" s="323">
        <f>TRAILS!AH10</f>
        <v>4</v>
      </c>
      <c r="Z207"/>
      <c r="BU207" t="e">
        <v>#N/A</v>
      </c>
      <c r="CH207" t="e">
        <v>#N/A</v>
      </c>
    </row>
    <row r="208" spans="1:86" s="3" customFormat="1" ht="21.75" customHeight="1">
      <c r="A208" s="126" t="s">
        <v>66</v>
      </c>
      <c r="B208" s="359">
        <v>13</v>
      </c>
      <c r="C208" s="358">
        <v>25</v>
      </c>
      <c r="D208" s="360">
        <v>38</v>
      </c>
      <c r="E208" s="318">
        <f t="shared" si="21"/>
        <v>17.100000000000001</v>
      </c>
      <c r="F208" s="139">
        <f t="shared" si="19"/>
        <v>4.1000000000000014</v>
      </c>
      <c r="G208" s="139">
        <f t="shared" ca="1" si="22"/>
        <v>4.1000000000000014</v>
      </c>
      <c r="H208" s="168">
        <f t="shared" si="20"/>
        <v>34.210526315789473</v>
      </c>
      <c r="I208" s="11"/>
      <c r="J208" s="11"/>
      <c r="K208" s="323">
        <f>TRAILS!AH11</f>
        <v>10</v>
      </c>
      <c r="Z208"/>
      <c r="BU208" t="e">
        <v>#N/A</v>
      </c>
      <c r="CH208" t="e">
        <v>#N/A</v>
      </c>
    </row>
    <row r="209" spans="1:86" s="3" customFormat="1" ht="21.75" customHeight="1">
      <c r="A209" s="126" t="s">
        <v>98</v>
      </c>
      <c r="B209" s="359">
        <v>3</v>
      </c>
      <c r="C209" s="358">
        <v>20</v>
      </c>
      <c r="D209" s="360">
        <v>23</v>
      </c>
      <c r="E209" s="318">
        <f t="shared" si="21"/>
        <v>10.35</v>
      </c>
      <c r="F209" s="139">
        <f t="shared" si="19"/>
        <v>7.35</v>
      </c>
      <c r="G209" s="139">
        <f t="shared" ca="1" si="22"/>
        <v>7.35</v>
      </c>
      <c r="H209" s="168">
        <f t="shared" si="20"/>
        <v>13.043478260869565</v>
      </c>
      <c r="I209" s="11"/>
      <c r="J209" s="11"/>
      <c r="K209" s="323">
        <f>TRAILS!AH12</f>
        <v>0</v>
      </c>
      <c r="Z209"/>
      <c r="BU209" t="e">
        <v>#N/A</v>
      </c>
      <c r="CH209" t="e">
        <v>#N/A</v>
      </c>
    </row>
    <row r="210" spans="1:86" s="3" customFormat="1" ht="21.75" customHeight="1">
      <c r="A210" s="126" t="s">
        <v>19</v>
      </c>
      <c r="B210" s="359">
        <v>21</v>
      </c>
      <c r="C210" s="358">
        <v>39</v>
      </c>
      <c r="D210" s="360">
        <v>60</v>
      </c>
      <c r="E210" s="318">
        <f t="shared" si="21"/>
        <v>27</v>
      </c>
      <c r="F210" s="139">
        <f t="shared" si="19"/>
        <v>6</v>
      </c>
      <c r="G210" s="139">
        <f t="shared" ca="1" si="22"/>
        <v>6</v>
      </c>
      <c r="H210" s="168">
        <f t="shared" si="20"/>
        <v>35</v>
      </c>
      <c r="I210" s="11">
        <v>1</v>
      </c>
      <c r="J210" s="11"/>
      <c r="K210" s="323">
        <f>TRAILS!AH13</f>
        <v>0</v>
      </c>
      <c r="Z210"/>
      <c r="BU210" t="e">
        <v>#N/A</v>
      </c>
      <c r="CH210" t="e">
        <v>#N/A</v>
      </c>
    </row>
    <row r="211" spans="1:86" s="3" customFormat="1" ht="21.75" customHeight="1">
      <c r="A211" s="126" t="s">
        <v>316</v>
      </c>
      <c r="B211" s="359">
        <v>6</v>
      </c>
      <c r="C211" s="358">
        <v>20</v>
      </c>
      <c r="D211" s="360">
        <v>26</v>
      </c>
      <c r="E211" s="318">
        <f t="shared" si="21"/>
        <v>11.700000000000001</v>
      </c>
      <c r="F211" s="139">
        <f t="shared" si="19"/>
        <v>5.7000000000000011</v>
      </c>
      <c r="G211" s="139">
        <f t="shared" ca="1" si="22"/>
        <v>5.7000000000000011</v>
      </c>
      <c r="H211" s="168">
        <f t="shared" si="20"/>
        <v>23.076923076923077</v>
      </c>
      <c r="I211" s="11">
        <v>1</v>
      </c>
      <c r="J211" s="11">
        <v>10</v>
      </c>
      <c r="K211" s="323">
        <f>TRAILS!AH14</f>
        <v>0</v>
      </c>
      <c r="Z211"/>
      <c r="BU211" t="e">
        <v>#N/A</v>
      </c>
      <c r="CH211" t="e">
        <v>#N/A</v>
      </c>
    </row>
    <row r="212" spans="1:86" s="3" customFormat="1" ht="21.75" customHeight="1">
      <c r="A212" s="126" t="s">
        <v>231</v>
      </c>
      <c r="B212" s="359">
        <v>5</v>
      </c>
      <c r="C212" s="358">
        <v>38</v>
      </c>
      <c r="D212" s="360">
        <v>43</v>
      </c>
      <c r="E212" s="318">
        <f t="shared" si="21"/>
        <v>19.350000000000001</v>
      </c>
      <c r="F212" s="139">
        <f t="shared" si="19"/>
        <v>14.350000000000001</v>
      </c>
      <c r="G212" s="139">
        <f t="shared" ca="1" si="22"/>
        <v>14.350000000000001</v>
      </c>
      <c r="H212" s="168">
        <f t="shared" si="20"/>
        <v>11.627906976744185</v>
      </c>
      <c r="I212" s="11">
        <v>1</v>
      </c>
      <c r="J212" s="11"/>
      <c r="K212" s="323">
        <f>TRAILS!AH15</f>
        <v>11</v>
      </c>
      <c r="Z212"/>
      <c r="BU212" t="e">
        <v>#N/A</v>
      </c>
      <c r="CH212" t="e">
        <v>#N/A</v>
      </c>
    </row>
    <row r="213" spans="1:86" s="3" customFormat="1" ht="21.75" customHeight="1">
      <c r="A213" s="126" t="s">
        <v>325</v>
      </c>
      <c r="B213" s="359">
        <v>19</v>
      </c>
      <c r="C213" s="358">
        <v>16</v>
      </c>
      <c r="D213" s="360">
        <v>35</v>
      </c>
      <c r="E213" s="318">
        <f t="shared" si="21"/>
        <v>15.75</v>
      </c>
      <c r="F213" s="139">
        <f t="shared" si="19"/>
        <v>-3.25</v>
      </c>
      <c r="G213" s="139">
        <f t="shared" ca="1" si="22"/>
        <v>-3.25</v>
      </c>
      <c r="H213" s="168">
        <f t="shared" si="20"/>
        <v>54.285714285714285</v>
      </c>
      <c r="I213" s="11"/>
      <c r="J213" s="11">
        <v>7</v>
      </c>
      <c r="K213" s="323">
        <f>TRAILS!AH16</f>
        <v>0</v>
      </c>
      <c r="Z213"/>
      <c r="BU213" t="e">
        <v>#N/A</v>
      </c>
      <c r="CH213" t="e">
        <v>#N/A</v>
      </c>
    </row>
    <row r="214" spans="1:86" s="3" customFormat="1" ht="21.75" customHeight="1">
      <c r="A214" s="126" t="s">
        <v>15</v>
      </c>
      <c r="B214" s="359">
        <v>4</v>
      </c>
      <c r="C214" s="358">
        <v>8</v>
      </c>
      <c r="D214" s="360">
        <v>12</v>
      </c>
      <c r="E214" s="318">
        <f t="shared" si="21"/>
        <v>5.4</v>
      </c>
      <c r="F214" s="139">
        <f t="shared" si="19"/>
        <v>1.4000000000000004</v>
      </c>
      <c r="G214" s="139">
        <f t="shared" ca="1" si="22"/>
        <v>1.4000000000000004</v>
      </c>
      <c r="H214" s="168">
        <f t="shared" si="20"/>
        <v>33.333333333333336</v>
      </c>
      <c r="I214" s="11"/>
      <c r="J214" s="11"/>
      <c r="K214" s="323">
        <f>TRAILS!AH17</f>
        <v>0</v>
      </c>
      <c r="Z214"/>
      <c r="BU214" t="e">
        <v>#N/A</v>
      </c>
      <c r="CH214" t="e">
        <v>#N/A</v>
      </c>
    </row>
    <row r="215" spans="1:86" s="3" customFormat="1" ht="21.75" customHeight="1">
      <c r="A215" s="126" t="s">
        <v>477</v>
      </c>
      <c r="B215" s="359">
        <v>1</v>
      </c>
      <c r="C215" s="358">
        <v>10</v>
      </c>
      <c r="D215" s="360">
        <v>11</v>
      </c>
      <c r="E215" s="318">
        <f t="shared" si="21"/>
        <v>4.95</v>
      </c>
      <c r="F215" s="139">
        <f t="shared" si="19"/>
        <v>3.95</v>
      </c>
      <c r="G215" s="139">
        <f t="shared" ca="1" si="22"/>
        <v>3.95</v>
      </c>
      <c r="H215" s="168">
        <f t="shared" si="20"/>
        <v>9.0909090909090917</v>
      </c>
      <c r="I215" s="11"/>
      <c r="J215" s="11"/>
      <c r="K215" s="323">
        <f>TRAILS!AH18</f>
        <v>0</v>
      </c>
      <c r="Z215"/>
      <c r="BU215" t="e">
        <v>#N/A</v>
      </c>
      <c r="CH215" t="e">
        <v>#N/A</v>
      </c>
    </row>
    <row r="216" spans="1:86" s="3" customFormat="1" ht="21.75" customHeight="1">
      <c r="A216" s="126" t="s">
        <v>74</v>
      </c>
      <c r="B216" s="359">
        <v>8</v>
      </c>
      <c r="C216" s="358">
        <v>31</v>
      </c>
      <c r="D216" s="360">
        <v>39</v>
      </c>
      <c r="E216" s="318">
        <f t="shared" si="21"/>
        <v>17.55</v>
      </c>
      <c r="F216" s="139">
        <f t="shared" si="19"/>
        <v>9.5500000000000007</v>
      </c>
      <c r="G216" s="139">
        <f t="shared" ca="1" si="22"/>
        <v>9.5500000000000007</v>
      </c>
      <c r="H216" s="168">
        <f t="shared" si="20"/>
        <v>20.512820512820515</v>
      </c>
      <c r="I216" s="11">
        <v>1</v>
      </c>
      <c r="J216" s="11">
        <v>2</v>
      </c>
      <c r="K216" s="323">
        <f>TRAILS!AH19</f>
        <v>0</v>
      </c>
      <c r="Z216"/>
      <c r="BU216" t="e">
        <v>#N/A</v>
      </c>
      <c r="CH216" t="e">
        <v>#N/A</v>
      </c>
    </row>
    <row r="217" spans="1:86" s="3" customFormat="1" ht="21.75" customHeight="1">
      <c r="A217" s="126" t="s">
        <v>50</v>
      </c>
      <c r="B217" s="359">
        <v>6</v>
      </c>
      <c r="C217" s="358">
        <v>27</v>
      </c>
      <c r="D217" s="360">
        <v>33</v>
      </c>
      <c r="E217" s="318">
        <f t="shared" si="21"/>
        <v>14.85</v>
      </c>
      <c r="F217" s="139">
        <f t="shared" si="19"/>
        <v>8.85</v>
      </c>
      <c r="G217" s="139">
        <f t="shared" ca="1" si="22"/>
        <v>8.85</v>
      </c>
      <c r="H217" s="168">
        <f t="shared" si="20"/>
        <v>18.181818181818183</v>
      </c>
      <c r="I217" s="11"/>
      <c r="J217" s="11">
        <v>4</v>
      </c>
      <c r="K217" s="323">
        <f>TRAILS!AH20</f>
        <v>0</v>
      </c>
      <c r="Z217"/>
      <c r="BU217" t="e">
        <v>#N/A</v>
      </c>
      <c r="CH217" t="e">
        <v>#N/A</v>
      </c>
    </row>
    <row r="218" spans="1:86" s="3" customFormat="1" ht="21.75" customHeight="1">
      <c r="A218" s="126" t="s">
        <v>350</v>
      </c>
      <c r="B218" s="359">
        <v>8</v>
      </c>
      <c r="C218" s="358">
        <v>40</v>
      </c>
      <c r="D218" s="360">
        <v>48</v>
      </c>
      <c r="E218" s="318">
        <f t="shared" si="21"/>
        <v>21.6</v>
      </c>
      <c r="F218" s="139">
        <f t="shared" si="19"/>
        <v>13.600000000000001</v>
      </c>
      <c r="G218" s="139">
        <f t="shared" ca="1" si="22"/>
        <v>13.600000000000001</v>
      </c>
      <c r="H218" s="168">
        <f t="shared" si="20"/>
        <v>16.666666666666668</v>
      </c>
      <c r="I218" s="11">
        <v>1</v>
      </c>
      <c r="J218" s="11"/>
      <c r="K218" s="323">
        <f>TRAILS!AH21</f>
        <v>0</v>
      </c>
      <c r="Z218"/>
      <c r="BU218" t="e">
        <v>#N/A</v>
      </c>
      <c r="CH218" t="e">
        <v>#N/A</v>
      </c>
    </row>
    <row r="219" spans="1:86" s="3" customFormat="1" ht="21.75" customHeight="1">
      <c r="A219" s="126" t="s">
        <v>153</v>
      </c>
      <c r="B219" s="359">
        <v>11</v>
      </c>
      <c r="C219" s="358">
        <v>8</v>
      </c>
      <c r="D219" s="360">
        <v>19</v>
      </c>
      <c r="E219" s="318">
        <f t="shared" si="21"/>
        <v>8.5500000000000007</v>
      </c>
      <c r="F219" s="139">
        <f t="shared" si="19"/>
        <v>-2.4499999999999993</v>
      </c>
      <c r="G219" s="139">
        <f t="shared" ca="1" si="22"/>
        <v>-2.4499999999999993</v>
      </c>
      <c r="H219" s="168">
        <f t="shared" si="20"/>
        <v>57.89473684210526</v>
      </c>
      <c r="I219" s="11">
        <v>1</v>
      </c>
      <c r="J219" s="11"/>
      <c r="K219" s="323">
        <f>TRAILS!AH22</f>
        <v>0</v>
      </c>
      <c r="Z219"/>
      <c r="BU219" t="e">
        <v>#N/A</v>
      </c>
      <c r="CH219" t="e">
        <v>#N/A</v>
      </c>
    </row>
    <row r="220" spans="1:86" s="3" customFormat="1" ht="21.75" customHeight="1" thickBot="1">
      <c r="A220" s="128" t="s">
        <v>334</v>
      </c>
      <c r="B220" s="361">
        <v>22</v>
      </c>
      <c r="C220" s="362">
        <v>37</v>
      </c>
      <c r="D220" s="363">
        <v>59</v>
      </c>
      <c r="E220" s="318">
        <f t="shared" si="21"/>
        <v>26.55</v>
      </c>
      <c r="F220" s="139">
        <f t="shared" si="19"/>
        <v>4.5500000000000007</v>
      </c>
      <c r="G220" s="139">
        <f t="shared" ca="1" si="22"/>
        <v>4.5500000000000007</v>
      </c>
      <c r="H220" s="168">
        <f t="shared" si="20"/>
        <v>37.288135593220339</v>
      </c>
      <c r="I220" s="11">
        <v>2</v>
      </c>
      <c r="J220" s="11">
        <v>3</v>
      </c>
      <c r="K220" s="323">
        <f>TRAILS!AH23</f>
        <v>1</v>
      </c>
      <c r="Z220"/>
      <c r="BU220" t="e">
        <v>#N/A</v>
      </c>
      <c r="CH220" t="e">
        <v>#N/A</v>
      </c>
    </row>
    <row r="221" spans="1:86" s="3" customFormat="1" ht="27.75" customHeight="1" thickBot="1">
      <c r="A221" s="58" t="s">
        <v>1108</v>
      </c>
      <c r="B221" s="369">
        <v>194</v>
      </c>
      <c r="C221" s="370">
        <v>511</v>
      </c>
      <c r="D221" s="371">
        <v>705</v>
      </c>
      <c r="E221" s="324">
        <f t="shared" si="21"/>
        <v>317.25</v>
      </c>
      <c r="F221" s="325">
        <f t="shared" si="19"/>
        <v>123.25</v>
      </c>
      <c r="G221" s="325">
        <f t="shared" ca="1" si="22"/>
        <v>123.25</v>
      </c>
      <c r="H221" s="326">
        <f t="shared" si="20"/>
        <v>27.5177304964539</v>
      </c>
      <c r="I221" s="327">
        <f>SUM(I203:I220)</f>
        <v>15</v>
      </c>
      <c r="J221" s="327">
        <f>SUM(J203:J220)</f>
        <v>32</v>
      </c>
      <c r="K221" s="328">
        <f>SUM(K203:K220)</f>
        <v>26</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403" t="s">
        <v>1137</v>
      </c>
      <c r="B291" s="404">
        <v>1</v>
      </c>
      <c r="E291" s="163"/>
      <c r="H291" s="3"/>
      <c r="J291"/>
      <c r="K291" s="3"/>
      <c r="L291" s="3"/>
      <c r="T291" s="161"/>
      <c r="CH291" t="e">
        <v>#N/A</v>
      </c>
    </row>
    <row r="292" spans="1:86" ht="15" customHeight="1">
      <c r="A292" s="403" t="s">
        <v>1160</v>
      </c>
      <c r="B292" s="405" t="s">
        <v>1276</v>
      </c>
      <c r="J292"/>
      <c r="BU292" t="e">
        <v>#N/A</v>
      </c>
      <c r="CH292" t="e">
        <v>#N/A</v>
      </c>
    </row>
    <row r="293" spans="1:86" s="3" customFormat="1" ht="15" customHeight="1">
      <c r="A293" s="403" t="s">
        <v>12</v>
      </c>
      <c r="B293" s="405"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406" t="s">
        <v>1286</v>
      </c>
      <c r="B295" s="407" t="s">
        <v>1146</v>
      </c>
      <c r="C295" s="408"/>
      <c r="D295" s="408"/>
      <c r="E295" s="408"/>
      <c r="F295"/>
      <c r="H295"/>
      <c r="I295"/>
      <c r="BT295" t="e">
        <v>#N/A</v>
      </c>
      <c r="CH295" t="e">
        <v>#N/A</v>
      </c>
    </row>
    <row r="296" spans="1:86" s="3" customFormat="1" ht="32.25" customHeight="1" thickBot="1">
      <c r="A296" s="378" t="s">
        <v>11</v>
      </c>
      <c r="B296" s="379" t="s">
        <v>1232</v>
      </c>
      <c r="C296" s="380" t="s">
        <v>1281</v>
      </c>
      <c r="D296" s="381" t="s">
        <v>1283</v>
      </c>
      <c r="E296" s="382" t="s">
        <v>1108</v>
      </c>
      <c r="F296" s="106" t="s">
        <v>1290</v>
      </c>
      <c r="G296" s="106" t="s">
        <v>1291</v>
      </c>
      <c r="H296" s="107" t="s">
        <v>1292</v>
      </c>
      <c r="I296"/>
      <c r="BT296" t="e">
        <v>#N/A</v>
      </c>
      <c r="CH296" t="e">
        <v>#N/A</v>
      </c>
    </row>
    <row r="297" spans="1:86" s="3" customFormat="1" ht="22.5" customHeight="1">
      <c r="A297" s="409" t="s">
        <v>114</v>
      </c>
      <c r="B297" s="389">
        <v>6045.46</v>
      </c>
      <c r="C297" s="389">
        <v>863363.58000000007</v>
      </c>
      <c r="D297" s="389">
        <v>8285</v>
      </c>
      <c r="E297" s="398">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409" t="s">
        <v>204</v>
      </c>
      <c r="B298" s="389">
        <v>89270</v>
      </c>
      <c r="C298" s="389">
        <v>547709.76</v>
      </c>
      <c r="D298" s="389">
        <v>82500</v>
      </c>
      <c r="E298" s="398">
        <v>719479.76</v>
      </c>
      <c r="F298" s="114">
        <f t="shared" si="27"/>
        <v>76.125805123413059</v>
      </c>
      <c r="G298" s="237">
        <f t="shared" si="28"/>
        <v>11.466618602307868</v>
      </c>
      <c r="H298" s="240">
        <f t="shared" si="29"/>
        <v>87.59242372572092</v>
      </c>
      <c r="I298" s="205"/>
      <c r="J298" s="205"/>
      <c r="K298" s="206"/>
      <c r="L298" s="207"/>
      <c r="M298" s="207"/>
      <c r="N298" s="207"/>
      <c r="W298"/>
      <c r="BT298" t="e">
        <v>#N/A</v>
      </c>
      <c r="CH298" t="e">
        <v>#N/A</v>
      </c>
    </row>
    <row r="299" spans="1:86" s="3" customFormat="1" ht="22.5" customHeight="1">
      <c r="A299" s="409" t="s">
        <v>43</v>
      </c>
      <c r="B299" s="389">
        <v>205236.33000000002</v>
      </c>
      <c r="C299" s="389">
        <v>1350491.52</v>
      </c>
      <c r="D299" s="389">
        <v>50437</v>
      </c>
      <c r="E299" s="398">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409" t="s">
        <v>23</v>
      </c>
      <c r="B300" s="389">
        <v>18294.07</v>
      </c>
      <c r="C300" s="389">
        <v>625215.66</v>
      </c>
      <c r="D300" s="389">
        <v>20100.489999999998</v>
      </c>
      <c r="E300" s="398">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409" t="s">
        <v>35</v>
      </c>
      <c r="B301" s="389">
        <v>505647.9</v>
      </c>
      <c r="C301" s="389">
        <v>1661021.22</v>
      </c>
      <c r="D301" s="389">
        <v>152127</v>
      </c>
      <c r="E301" s="398">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409" t="s">
        <v>66</v>
      </c>
      <c r="B302" s="389">
        <v>187976</v>
      </c>
      <c r="C302" s="389">
        <v>657347.07000000007</v>
      </c>
      <c r="D302" s="389">
        <v>167112</v>
      </c>
      <c r="E302" s="398">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409" t="s">
        <v>98</v>
      </c>
      <c r="B303" s="389">
        <v>160745</v>
      </c>
      <c r="C303" s="389">
        <v>520379.32</v>
      </c>
      <c r="D303" s="389"/>
      <c r="E303" s="398">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409" t="s">
        <v>19</v>
      </c>
      <c r="B304" s="389">
        <v>37435</v>
      </c>
      <c r="C304" s="389">
        <v>1973606.34</v>
      </c>
      <c r="D304" s="389">
        <v>453311.07</v>
      </c>
      <c r="E304" s="398">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409" t="s">
        <v>316</v>
      </c>
      <c r="B305" s="389">
        <v>43074.05</v>
      </c>
      <c r="C305" s="389">
        <v>608934.30000000005</v>
      </c>
      <c r="D305" s="389"/>
      <c r="E305" s="398">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409" t="s">
        <v>231</v>
      </c>
      <c r="B306" s="389">
        <v>236343.28</v>
      </c>
      <c r="C306" s="389">
        <v>606592.11</v>
      </c>
      <c r="D306" s="389">
        <v>67590.149999999994</v>
      </c>
      <c r="E306" s="398">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409" t="s">
        <v>325</v>
      </c>
      <c r="B307" s="389">
        <v>72100</v>
      </c>
      <c r="C307" s="389">
        <v>505679.95</v>
      </c>
      <c r="D307" s="389">
        <v>17954</v>
      </c>
      <c r="E307" s="398">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409" t="s">
        <v>15</v>
      </c>
      <c r="B308" s="389"/>
      <c r="C308" s="389">
        <v>89116.4</v>
      </c>
      <c r="D308" s="389">
        <v>4350</v>
      </c>
      <c r="E308" s="398">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409" t="s">
        <v>477</v>
      </c>
      <c r="B309" s="389">
        <v>138099.45000000001</v>
      </c>
      <c r="C309" s="389">
        <v>94909.64</v>
      </c>
      <c r="D309" s="389">
        <v>26169</v>
      </c>
      <c r="E309" s="398">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409" t="s">
        <v>74</v>
      </c>
      <c r="B310" s="389">
        <v>198837.78</v>
      </c>
      <c r="C310" s="389">
        <v>726669.17999999993</v>
      </c>
      <c r="D310" s="389">
        <v>76362.5</v>
      </c>
      <c r="E310" s="398">
        <v>1001869.46</v>
      </c>
      <c r="F310" s="114">
        <f t="shared" si="27"/>
        <v>72.531323591798085</v>
      </c>
      <c r="G310" s="237">
        <f t="shared" si="28"/>
        <v>7.622000974059036</v>
      </c>
      <c r="H310" s="240">
        <f t="shared" si="29"/>
        <v>80.153324565857119</v>
      </c>
      <c r="L310"/>
      <c r="M310"/>
      <c r="N310"/>
      <c r="O310" s="208" t="e">
        <f t="shared" si="30"/>
        <v>#DIV/0!</v>
      </c>
      <c r="V310"/>
      <c r="BT310" t="e">
        <v>#N/A</v>
      </c>
      <c r="CH310" t="e">
        <v>#N/A</v>
      </c>
    </row>
    <row r="311" spans="1:907" s="3" customFormat="1" ht="22.5" customHeight="1">
      <c r="A311" s="409" t="s">
        <v>50</v>
      </c>
      <c r="B311" s="389">
        <v>322495.28000000003</v>
      </c>
      <c r="C311" s="389">
        <v>806913.95000000007</v>
      </c>
      <c r="D311" s="389">
        <v>31439</v>
      </c>
      <c r="E311" s="398">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409" t="s">
        <v>350</v>
      </c>
      <c r="B312" s="389">
        <v>108696</v>
      </c>
      <c r="C312" s="389">
        <v>797669.82</v>
      </c>
      <c r="D312" s="389">
        <v>105541.34</v>
      </c>
      <c r="E312" s="398">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409" t="s">
        <v>153</v>
      </c>
      <c r="B313" s="389"/>
      <c r="C313" s="389">
        <v>490966.51999999996</v>
      </c>
      <c r="D313" s="389">
        <v>3001</v>
      </c>
      <c r="E313" s="398">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409" t="s">
        <v>334</v>
      </c>
      <c r="B314" s="389">
        <v>109332</v>
      </c>
      <c r="C314" s="389">
        <v>1348893.3599999999</v>
      </c>
      <c r="D314" s="389">
        <v>292414.48</v>
      </c>
      <c r="E314" s="398">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82" t="s">
        <v>1108</v>
      </c>
      <c r="B315" s="410">
        <v>2439627.6</v>
      </c>
      <c r="C315" s="411">
        <v>14275479.699999999</v>
      </c>
      <c r="D315" s="411">
        <v>1558694.03</v>
      </c>
      <c r="E315" s="412">
        <v>18273801.329999998</v>
      </c>
      <c r="F315" s="234">
        <f t="shared" si="27"/>
        <v>78.119923940313527</v>
      </c>
      <c r="G315" s="234">
        <f t="shared" si="28"/>
        <v>8.5296649659920547</v>
      </c>
      <c r="H315" s="235">
        <f t="shared" si="29"/>
        <v>86.649588906305581</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19088" priority="3" operator="greaterThanOrEqual">
      <formula>50000</formula>
    </cfRule>
  </conditionalFormatting>
  <conditionalFormatting pivot="1" sqref="B138:C148">
    <cfRule type="cellIs" dxfId="19087"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filterMode="1"/>
  <dimension ref="A1:FH706"/>
  <sheetViews>
    <sheetView tabSelected="1" zoomScale="110" zoomScaleNormal="110" zoomScaleSheetLayoutView="50" workbookViewId="0">
      <pane xSplit="2" ySplit="1" topLeftCell="C543" activePane="bottomRight" state="frozen"/>
      <selection pane="topRight" activeCell="C1" sqref="C1"/>
      <selection pane="bottomLeft" activeCell="A2" sqref="A2"/>
      <selection pane="bottomRight" activeCell="G721" sqref="G721"/>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hidden="1">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t="s">
        <v>1130</v>
      </c>
      <c r="FD2" s="7" t="s">
        <v>3039</v>
      </c>
      <c r="FE2" s="7">
        <f>IF((J2+R2)&lt;=I2+R2,(J2+R2),((I2-(I2*(M2+1)-(I2+J2)))+R2))</f>
        <v>19045.990000000002</v>
      </c>
      <c r="FF2" s="72">
        <f>I2+J2+FD2</f>
        <v>38906.990000000005</v>
      </c>
      <c r="FG2" t="s">
        <v>3517</v>
      </c>
      <c r="FH2">
        <v>131831706</v>
      </c>
    </row>
    <row r="3" spans="1:164" ht="17.25" hidden="1">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1</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3</v>
      </c>
      <c r="ES3" s="72">
        <f t="shared" si="9"/>
        <v>1</v>
      </c>
      <c r="ET3" s="72" t="s">
        <v>1114</v>
      </c>
      <c r="EU3" s="7" t="s">
        <v>2353</v>
      </c>
      <c r="EV3" s="7" t="s">
        <v>1111</v>
      </c>
      <c r="EW3" s="7" t="s">
        <v>1849</v>
      </c>
      <c r="EX3" s="183" t="s">
        <v>3569</v>
      </c>
      <c r="EY3" s="314">
        <v>46190</v>
      </c>
      <c r="EZ3" s="314"/>
      <c r="FA3" s="183"/>
      <c r="FB3" s="314"/>
      <c r="FC3" s="7" t="s">
        <v>1130</v>
      </c>
      <c r="FD3" s="7" t="s">
        <v>3040</v>
      </c>
      <c r="FE3" s="7">
        <f t="shared" ref="FE3:FE66" si="10">IF((J3+R3)&lt;=I3+R3,(J3+R3),((I3-(I3*(M3+1)-(I3+J3)))+R3))</f>
        <v>9030</v>
      </c>
      <c r="FF3" s="72">
        <f t="shared" ref="FF3:FF66" si="11">I3+J3+FD3</f>
        <v>18291</v>
      </c>
      <c r="FG3" t="s">
        <v>3517</v>
      </c>
      <c r="FH3">
        <v>466697046</v>
      </c>
    </row>
    <row r="4" spans="1:164" ht="17.25" hidden="1">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t="s">
        <v>1130</v>
      </c>
      <c r="FD4" s="7" t="s">
        <v>3041</v>
      </c>
      <c r="FE4" s="7">
        <f t="shared" si="10"/>
        <v>8401</v>
      </c>
      <c r="FF4" s="72">
        <f t="shared" si="11"/>
        <v>17297</v>
      </c>
      <c r="FG4" t="s">
        <v>3517</v>
      </c>
      <c r="FH4">
        <v>467684618</v>
      </c>
    </row>
    <row r="5" spans="1:164" ht="17.25" hidden="1">
      <c r="A5" s="72">
        <v>465898394</v>
      </c>
      <c r="B5" s="304" t="s">
        <v>3029</v>
      </c>
      <c r="C5" s="72"/>
      <c r="D5" s="72"/>
      <c r="E5" s="72"/>
      <c r="F5" s="72"/>
      <c r="G5" s="307"/>
      <c r="H5" s="307" t="s">
        <v>3622</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hidden="1">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t="s">
        <v>1130</v>
      </c>
      <c r="FD6" s="7" t="s">
        <v>3042</v>
      </c>
      <c r="FE6" s="7">
        <f t="shared" si="10"/>
        <v>8530</v>
      </c>
      <c r="FF6" s="72">
        <f t="shared" si="11"/>
        <v>17748</v>
      </c>
      <c r="FG6" t="s">
        <v>3517</v>
      </c>
      <c r="FH6">
        <v>466752729</v>
      </c>
    </row>
    <row r="7" spans="1:164" ht="17.25" hidden="1">
      <c r="A7" s="72">
        <v>463131407</v>
      </c>
      <c r="B7" s="304" t="s">
        <v>212</v>
      </c>
      <c r="C7" s="72" t="s">
        <v>1776</v>
      </c>
      <c r="D7" s="72" t="s">
        <v>3561</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3623</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t="s">
        <v>1130</v>
      </c>
      <c r="FD7" s="7" t="s">
        <v>3043</v>
      </c>
      <c r="FE7" s="7">
        <f t="shared" si="10"/>
        <v>8691</v>
      </c>
      <c r="FF7" s="72">
        <f t="shared" si="11"/>
        <v>18435</v>
      </c>
      <c r="FG7" t="s">
        <v>3517</v>
      </c>
      <c r="FH7">
        <v>463131407</v>
      </c>
    </row>
    <row r="8" spans="1:164" ht="17.25" hidden="1">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t="s">
        <v>1130</v>
      </c>
      <c r="FD8" s="7" t="s">
        <v>3044</v>
      </c>
      <c r="FE8" s="7">
        <f t="shared" si="10"/>
        <v>11039</v>
      </c>
      <c r="FF8" s="72">
        <f t="shared" si="11"/>
        <v>22127</v>
      </c>
      <c r="FG8" t="s">
        <v>3517</v>
      </c>
      <c r="FH8">
        <v>465107719</v>
      </c>
    </row>
    <row r="9" spans="1:164" ht="17.25" hidden="1">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t="s">
        <v>1130</v>
      </c>
      <c r="FD9" s="7" t="s">
        <v>3045</v>
      </c>
      <c r="FE9" s="7">
        <f t="shared" si="10"/>
        <v>6100</v>
      </c>
      <c r="FF9" s="72">
        <f t="shared" si="11"/>
        <v>12206</v>
      </c>
      <c r="FG9" t="s">
        <v>3517</v>
      </c>
      <c r="FH9">
        <v>467444078</v>
      </c>
    </row>
    <row r="10" spans="1:164" ht="17.25" hidden="1">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t="s">
        <v>1130</v>
      </c>
      <c r="FD10" s="7" t="s">
        <v>3046</v>
      </c>
      <c r="FE10" s="7">
        <f t="shared" si="10"/>
        <v>7587</v>
      </c>
      <c r="FF10" s="72">
        <f t="shared" si="11"/>
        <v>16914</v>
      </c>
      <c r="FG10" t="s">
        <v>3517</v>
      </c>
      <c r="FH10">
        <v>466275141</v>
      </c>
    </row>
    <row r="11" spans="1:164" ht="17.25" hidden="1">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3517</v>
      </c>
      <c r="FH11">
        <v>465568743</v>
      </c>
    </row>
    <row r="12" spans="1:164" ht="17.25" hidden="1">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1130</v>
      </c>
      <c r="FD12" s="7" t="s">
        <v>3047</v>
      </c>
      <c r="FE12" s="7">
        <f t="shared" si="10"/>
        <v>6240</v>
      </c>
      <c r="FF12" s="72">
        <f t="shared" si="11"/>
        <v>24444</v>
      </c>
      <c r="FG12" t="s">
        <v>3517</v>
      </c>
      <c r="FH12">
        <v>466642523</v>
      </c>
    </row>
    <row r="13" spans="1:164" ht="17.25" hidden="1">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1</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2</v>
      </c>
      <c r="ES13" s="72">
        <f t="shared" si="9"/>
        <v>1</v>
      </c>
      <c r="ET13" s="72" t="s">
        <v>1112</v>
      </c>
      <c r="EU13" s="7" t="s">
        <v>2360</v>
      </c>
      <c r="EV13" s="7" t="s">
        <v>1111</v>
      </c>
      <c r="EW13" s="7" t="s">
        <v>1804</v>
      </c>
      <c r="EX13" s="183" t="s">
        <v>1812</v>
      </c>
      <c r="EY13" s="314">
        <v>46177</v>
      </c>
      <c r="EZ13" s="314"/>
      <c r="FA13" s="183"/>
      <c r="FB13" s="314"/>
      <c r="FC13" s="7" t="s">
        <v>1130</v>
      </c>
      <c r="FD13" s="7" t="s">
        <v>3048</v>
      </c>
      <c r="FE13" s="7">
        <f t="shared" si="10"/>
        <v>9479.2799999999988</v>
      </c>
      <c r="FF13" s="72">
        <f t="shared" si="11"/>
        <v>36531.279999999999</v>
      </c>
      <c r="FG13" t="s">
        <v>3517</v>
      </c>
      <c r="FH13">
        <v>464007891</v>
      </c>
    </row>
    <row r="14" spans="1:164" ht="17.25" hidden="1">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t="s">
        <v>1130</v>
      </c>
      <c r="FD14" s="7" t="s">
        <v>3049</v>
      </c>
      <c r="FE14" s="7">
        <f t="shared" si="10"/>
        <v>8047</v>
      </c>
      <c r="FF14" s="72">
        <f t="shared" si="11"/>
        <v>30919</v>
      </c>
      <c r="FG14" t="s">
        <v>3517</v>
      </c>
      <c r="FH14">
        <v>463274645</v>
      </c>
    </row>
    <row r="15" spans="1:164" ht="17.25" hidden="1">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3555</v>
      </c>
      <c r="FD15" s="7" t="s">
        <v>3050</v>
      </c>
      <c r="FE15" s="7">
        <f t="shared" si="10"/>
        <v>8661</v>
      </c>
      <c r="FF15" s="72">
        <f t="shared" si="11"/>
        <v>41105</v>
      </c>
      <c r="FG15" t="s">
        <v>3517</v>
      </c>
      <c r="FH15">
        <v>466166742</v>
      </c>
    </row>
    <row r="16" spans="1:164" ht="17.25" hidden="1">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t="s">
        <v>1130</v>
      </c>
      <c r="FD16" s="7" t="s">
        <v>3051</v>
      </c>
      <c r="FE16" s="7">
        <f t="shared" si="10"/>
        <v>6019</v>
      </c>
      <c r="FF16" s="72">
        <f t="shared" si="11"/>
        <v>12528</v>
      </c>
      <c r="FG16" t="s">
        <v>3517</v>
      </c>
      <c r="FH16">
        <v>465673833</v>
      </c>
    </row>
    <row r="17" spans="1:164" ht="17.25" hidden="1">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t="s">
        <v>1130</v>
      </c>
      <c r="FD17" s="7" t="s">
        <v>3052</v>
      </c>
      <c r="FE17" s="7">
        <f t="shared" si="10"/>
        <v>6555</v>
      </c>
      <c r="FF17" s="72">
        <f t="shared" si="11"/>
        <v>13111</v>
      </c>
      <c r="FG17" t="s">
        <v>3517</v>
      </c>
      <c r="FH17">
        <v>465520568</v>
      </c>
    </row>
    <row r="18" spans="1:164" ht="17.25" hidden="1">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t="s">
        <v>1130</v>
      </c>
      <c r="FD18" s="7" t="s">
        <v>3053</v>
      </c>
      <c r="FE18" s="7">
        <f t="shared" si="10"/>
        <v>10980</v>
      </c>
      <c r="FF18" s="72">
        <f t="shared" si="11"/>
        <v>21758</v>
      </c>
      <c r="FG18" t="s">
        <v>3517</v>
      </c>
      <c r="FH18">
        <v>459910359</v>
      </c>
    </row>
    <row r="19" spans="1:164" ht="17.25" hidden="1">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t="s">
        <v>1130</v>
      </c>
      <c r="FD19" s="7" t="s">
        <v>3054</v>
      </c>
      <c r="FE19" s="7">
        <f t="shared" si="10"/>
        <v>7702</v>
      </c>
      <c r="FF19" s="72">
        <f t="shared" si="11"/>
        <v>15812</v>
      </c>
      <c r="FG19" t="s">
        <v>3518</v>
      </c>
      <c r="FH19">
        <v>467360608</v>
      </c>
    </row>
    <row r="20" spans="1:164" ht="17.25" hidden="1">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t="s">
        <v>1130</v>
      </c>
      <c r="FD20" s="7" t="s">
        <v>3055</v>
      </c>
      <c r="FE20" s="7">
        <f t="shared" si="10"/>
        <v>6561</v>
      </c>
      <c r="FF20" s="72">
        <f t="shared" si="11"/>
        <v>13136</v>
      </c>
      <c r="FG20" t="s">
        <v>3517</v>
      </c>
      <c r="FH20">
        <v>465207517</v>
      </c>
    </row>
    <row r="21" spans="1:164" ht="17.25" hidden="1">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t="s">
        <v>1130</v>
      </c>
      <c r="FD21" s="7" t="s">
        <v>3056</v>
      </c>
      <c r="FE21" s="7">
        <f t="shared" si="10"/>
        <v>6422</v>
      </c>
      <c r="FF21" s="72">
        <f t="shared" si="11"/>
        <v>13138</v>
      </c>
      <c r="FG21" t="s">
        <v>3517</v>
      </c>
      <c r="FH21">
        <v>464516849</v>
      </c>
    </row>
    <row r="22" spans="1:164" ht="17.25" hidden="1">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2369</v>
      </c>
      <c r="EV22" s="7" t="s">
        <v>1111</v>
      </c>
      <c r="EW22" s="7" t="s">
        <v>1807</v>
      </c>
      <c r="EX22" s="183" t="s">
        <v>1820</v>
      </c>
      <c r="EY22" s="314">
        <v>46181</v>
      </c>
      <c r="EZ22" s="314"/>
      <c r="FA22" s="183"/>
      <c r="FB22" s="314"/>
      <c r="FC22" s="7" t="s">
        <v>1130</v>
      </c>
      <c r="FD22" s="7" t="s">
        <v>3057</v>
      </c>
      <c r="FE22" s="7">
        <f t="shared" si="10"/>
        <v>7750</v>
      </c>
      <c r="FF22" s="72">
        <f t="shared" si="11"/>
        <v>29735</v>
      </c>
      <c r="FG22" t="s">
        <v>3517</v>
      </c>
      <c r="FH22">
        <v>466483159</v>
      </c>
    </row>
    <row r="23" spans="1:164" ht="17.25" hidden="1">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t="s">
        <v>1130</v>
      </c>
      <c r="FD23" s="7" t="s">
        <v>3058</v>
      </c>
      <c r="FE23" s="7">
        <f t="shared" si="10"/>
        <v>6741</v>
      </c>
      <c r="FF23" s="72">
        <f t="shared" si="11"/>
        <v>13482</v>
      </c>
      <c r="FG23" t="s">
        <v>3518</v>
      </c>
      <c r="FH23">
        <v>464104095</v>
      </c>
    </row>
    <row r="24" spans="1:164" ht="17.25" hidden="1">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3570</v>
      </c>
      <c r="EY24" s="314">
        <v>46185</v>
      </c>
      <c r="EZ24" s="314"/>
      <c r="FA24" s="183"/>
      <c r="FB24" s="314"/>
      <c r="FC24" s="7" t="s">
        <v>1130</v>
      </c>
      <c r="FD24" s="7" t="s">
        <v>3059</v>
      </c>
      <c r="FE24" s="7">
        <f t="shared" si="10"/>
        <v>6623</v>
      </c>
      <c r="FF24" s="72">
        <f t="shared" si="11"/>
        <v>13292</v>
      </c>
      <c r="FG24" t="s">
        <v>3517</v>
      </c>
      <c r="FH24">
        <v>464712154</v>
      </c>
    </row>
    <row r="25" spans="1:164" ht="17.25" hidden="1">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t="s">
        <v>1130</v>
      </c>
      <c r="FD25" s="7" t="s">
        <v>3060</v>
      </c>
      <c r="FE25" s="7">
        <f t="shared" si="10"/>
        <v>7611</v>
      </c>
      <c r="FF25" s="72">
        <f t="shared" si="11"/>
        <v>34572</v>
      </c>
      <c r="FG25" t="s">
        <v>3517</v>
      </c>
      <c r="FH25">
        <v>463411381</v>
      </c>
    </row>
    <row r="26" spans="1:164" ht="17.25" hidden="1">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t="s">
        <v>1130</v>
      </c>
      <c r="FD26" s="7" t="s">
        <v>3061</v>
      </c>
      <c r="FE26" s="7">
        <f t="shared" si="10"/>
        <v>7174</v>
      </c>
      <c r="FF26" s="72">
        <f t="shared" si="11"/>
        <v>15374</v>
      </c>
      <c r="FG26" t="s">
        <v>3517</v>
      </c>
      <c r="FH26">
        <v>462452555</v>
      </c>
    </row>
    <row r="27" spans="1:164" ht="17.25" hidden="1">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t="s">
        <v>1130</v>
      </c>
      <c r="FD27" s="7" t="s">
        <v>3062</v>
      </c>
      <c r="FE27" s="7">
        <f t="shared" si="10"/>
        <v>6019</v>
      </c>
      <c r="FF27" s="72">
        <f t="shared" si="11"/>
        <v>12269</v>
      </c>
      <c r="FG27" t="s">
        <v>3517</v>
      </c>
      <c r="FH27">
        <v>465042758</v>
      </c>
    </row>
    <row r="28" spans="1:164" ht="17.25" hidden="1">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1</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4</v>
      </c>
      <c r="ES28" s="72">
        <f t="shared" si="9"/>
        <v>1</v>
      </c>
      <c r="ET28" s="72" t="s">
        <v>1114</v>
      </c>
      <c r="EU28" s="7" t="s">
        <v>2375</v>
      </c>
      <c r="EV28" s="7" t="s">
        <v>1111</v>
      </c>
      <c r="EW28" s="7" t="s">
        <v>1807</v>
      </c>
      <c r="EX28" s="183" t="s">
        <v>1824</v>
      </c>
      <c r="EY28" s="314">
        <v>46188</v>
      </c>
      <c r="EZ28" s="314"/>
      <c r="FA28" s="183"/>
      <c r="FB28" s="314"/>
      <c r="FC28" s="7" t="s">
        <v>1130</v>
      </c>
      <c r="FD28" s="7" t="s">
        <v>3063</v>
      </c>
      <c r="FE28" s="7">
        <f t="shared" si="10"/>
        <v>5289</v>
      </c>
      <c r="FF28" s="72">
        <f t="shared" si="11"/>
        <v>10695</v>
      </c>
      <c r="FG28" t="s">
        <v>3517</v>
      </c>
      <c r="FH28">
        <v>466953270</v>
      </c>
    </row>
    <row r="29" spans="1:164" ht="17.25" hidden="1">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t="s">
        <v>1130</v>
      </c>
      <c r="FD29" s="7" t="s">
        <v>3064</v>
      </c>
      <c r="FE29" s="7">
        <f t="shared" si="10"/>
        <v>7609.44</v>
      </c>
      <c r="FF29" s="72">
        <f t="shared" si="11"/>
        <v>15435.439999999999</v>
      </c>
      <c r="FG29" t="s">
        <v>3518</v>
      </c>
      <c r="FH29">
        <v>462353603</v>
      </c>
    </row>
    <row r="30" spans="1:164" ht="17.25" hidden="1">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t="s">
        <v>1130</v>
      </c>
      <c r="FD30" s="7" t="s">
        <v>3065</v>
      </c>
      <c r="FE30" s="7">
        <f t="shared" si="10"/>
        <v>5509</v>
      </c>
      <c r="FF30" s="72">
        <f t="shared" si="11"/>
        <v>23880</v>
      </c>
      <c r="FG30" t="s">
        <v>3517</v>
      </c>
      <c r="FH30">
        <v>464088878</v>
      </c>
    </row>
    <row r="31" spans="1:164" ht="17.25" hidden="1">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t="s">
        <v>1130</v>
      </c>
      <c r="FD31" s="7" t="s">
        <v>3066</v>
      </c>
      <c r="FE31" s="7">
        <f t="shared" si="10"/>
        <v>5560.23</v>
      </c>
      <c r="FF31" s="72">
        <f t="shared" si="11"/>
        <v>12070.23</v>
      </c>
      <c r="FG31" t="s">
        <v>3517</v>
      </c>
      <c r="FH31">
        <v>466843453</v>
      </c>
    </row>
    <row r="32" spans="1:164" ht="17.25" hidden="1">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t="s">
        <v>1130</v>
      </c>
      <c r="FD32" s="7" t="s">
        <v>3067</v>
      </c>
      <c r="FE32" s="7">
        <f t="shared" si="10"/>
        <v>7818</v>
      </c>
      <c r="FF32" s="72">
        <f t="shared" si="11"/>
        <v>36914</v>
      </c>
      <c r="FG32" t="s">
        <v>3517</v>
      </c>
      <c r="FH32">
        <v>461739127</v>
      </c>
    </row>
    <row r="33" spans="1:164" ht="17.25" hidden="1">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t="s">
        <v>1130</v>
      </c>
      <c r="FD33" s="7" t="s">
        <v>3068</v>
      </c>
      <c r="FE33" s="7">
        <f t="shared" si="10"/>
        <v>6609</v>
      </c>
      <c r="FF33" s="72">
        <f t="shared" si="11"/>
        <v>39386</v>
      </c>
      <c r="FG33" t="s">
        <v>3517</v>
      </c>
      <c r="FH33">
        <v>464735800</v>
      </c>
    </row>
    <row r="34" spans="1:164" ht="17.25" hidden="1">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t="s">
        <v>1130</v>
      </c>
      <c r="FD34" s="7" t="s">
        <v>3069</v>
      </c>
      <c r="FE34" s="7">
        <f t="shared" si="10"/>
        <v>6694</v>
      </c>
      <c r="FF34" s="72">
        <f t="shared" si="11"/>
        <v>13544</v>
      </c>
      <c r="FG34" t="s">
        <v>3517</v>
      </c>
      <c r="FH34">
        <v>463487908</v>
      </c>
    </row>
    <row r="35" spans="1:164" ht="17.25" hidden="1">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t="s">
        <v>1130</v>
      </c>
      <c r="FD35" s="7" t="s">
        <v>3070</v>
      </c>
      <c r="FE35" s="7">
        <f t="shared" si="10"/>
        <v>6635</v>
      </c>
      <c r="FF35" s="72">
        <f t="shared" si="11"/>
        <v>39926</v>
      </c>
      <c r="FG35" t="s">
        <v>3517</v>
      </c>
      <c r="FH35">
        <v>467118039</v>
      </c>
    </row>
    <row r="36" spans="1:164" ht="17.25" hidden="1">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t="s">
        <v>1130</v>
      </c>
      <c r="FD36" s="7" t="s">
        <v>3071</v>
      </c>
      <c r="FE36" s="7">
        <f t="shared" si="10"/>
        <v>819</v>
      </c>
      <c r="FF36" s="72">
        <f t="shared" si="11"/>
        <v>27941</v>
      </c>
      <c r="FG36" t="s">
        <v>3517</v>
      </c>
      <c r="FH36">
        <v>462316792</v>
      </c>
    </row>
    <row r="37" spans="1:164" ht="17.25" hidden="1">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t="s">
        <v>1130</v>
      </c>
      <c r="FD37" s="7" t="s">
        <v>3072</v>
      </c>
      <c r="FE37" s="7">
        <f t="shared" si="10"/>
        <v>7080</v>
      </c>
      <c r="FF37" s="72">
        <f t="shared" si="11"/>
        <v>14224</v>
      </c>
      <c r="FG37" t="s">
        <v>3517</v>
      </c>
      <c r="FH37">
        <v>467872639</v>
      </c>
    </row>
    <row r="38" spans="1:164" ht="17.25" hidden="1">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t="s">
        <v>1130</v>
      </c>
      <c r="FD38" s="7" t="s">
        <v>3073</v>
      </c>
      <c r="FE38" s="7">
        <f t="shared" si="10"/>
        <v>5347.5200000000041</v>
      </c>
      <c r="FF38" s="72">
        <f t="shared" si="11"/>
        <v>38215.520000000004</v>
      </c>
      <c r="FG38" t="s">
        <v>3518</v>
      </c>
      <c r="FH38">
        <v>463270101</v>
      </c>
    </row>
    <row r="39" spans="1:164" ht="17.25" hidden="1">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t="s">
        <v>1130</v>
      </c>
      <c r="FD39" s="7" t="s">
        <v>3074</v>
      </c>
      <c r="FE39" s="7">
        <f t="shared" si="10"/>
        <v>11626</v>
      </c>
      <c r="FF39" s="72">
        <f t="shared" si="11"/>
        <v>68707</v>
      </c>
      <c r="FG39" t="s">
        <v>3517</v>
      </c>
      <c r="FH39">
        <v>465588808</v>
      </c>
    </row>
    <row r="40" spans="1:164" ht="17.25" hidden="1">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1</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3</v>
      </c>
      <c r="ES40" s="72">
        <f t="shared" si="9"/>
        <v>1</v>
      </c>
      <c r="ET40" s="72" t="s">
        <v>1114</v>
      </c>
      <c r="EU40" s="7" t="s">
        <v>2385</v>
      </c>
      <c r="EV40" s="7" t="s">
        <v>1111</v>
      </c>
      <c r="EW40" s="7" t="s">
        <v>1802</v>
      </c>
      <c r="EX40" s="183" t="s">
        <v>1836</v>
      </c>
      <c r="EY40" s="314">
        <v>46178</v>
      </c>
      <c r="EZ40" s="314"/>
      <c r="FA40" s="183"/>
      <c r="FB40" s="314"/>
      <c r="FC40" s="7" t="s">
        <v>1130</v>
      </c>
      <c r="FD40" s="7" t="s">
        <v>3075</v>
      </c>
      <c r="FE40" s="7">
        <f t="shared" si="10"/>
        <v>996</v>
      </c>
      <c r="FF40" s="72">
        <f t="shared" si="11"/>
        <v>20273</v>
      </c>
      <c r="FG40" t="s">
        <v>3517</v>
      </c>
      <c r="FH40">
        <v>462010693</v>
      </c>
    </row>
    <row r="41" spans="1:164" ht="17.25" hidden="1">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t="s">
        <v>1130</v>
      </c>
      <c r="FD41" s="7" t="s">
        <v>3076</v>
      </c>
      <c r="FE41" s="7">
        <f t="shared" si="10"/>
        <v>7724</v>
      </c>
      <c r="FF41" s="72">
        <f t="shared" si="11"/>
        <v>15587</v>
      </c>
      <c r="FG41" t="s">
        <v>3517</v>
      </c>
      <c r="FH41">
        <v>464403745</v>
      </c>
    </row>
    <row r="42" spans="1:164" ht="17.25" hidden="1">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t="s">
        <v>1130</v>
      </c>
      <c r="FD42" s="7" t="s">
        <v>3077</v>
      </c>
      <c r="FE42" s="7">
        <f t="shared" si="10"/>
        <v>7409</v>
      </c>
      <c r="FF42" s="72">
        <f t="shared" si="11"/>
        <v>43686</v>
      </c>
      <c r="FG42" t="s">
        <v>3517</v>
      </c>
      <c r="FH42">
        <v>465370258</v>
      </c>
    </row>
    <row r="43" spans="1:164" ht="17.25" hidden="1">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t="s">
        <v>1130</v>
      </c>
      <c r="FD43" s="7" t="s">
        <v>3078</v>
      </c>
      <c r="FE43" s="7">
        <f t="shared" si="10"/>
        <v>4787</v>
      </c>
      <c r="FF43" s="72">
        <f t="shared" si="11"/>
        <v>21801</v>
      </c>
      <c r="FG43" t="s">
        <v>3517</v>
      </c>
      <c r="FH43">
        <v>466373007</v>
      </c>
    </row>
    <row r="44" spans="1:164" ht="17.25" hidden="1">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3571</v>
      </c>
      <c r="EY44" s="314">
        <v>46188</v>
      </c>
      <c r="EZ44" s="314"/>
      <c r="FA44" s="183"/>
      <c r="FB44" s="314"/>
      <c r="FC44" s="7" t="s">
        <v>1130</v>
      </c>
      <c r="FD44" s="7" t="s">
        <v>3079</v>
      </c>
      <c r="FE44" s="7">
        <f t="shared" si="10"/>
        <v>5648</v>
      </c>
      <c r="FF44" s="72">
        <f t="shared" si="11"/>
        <v>11688</v>
      </c>
      <c r="FG44" t="s">
        <v>3517</v>
      </c>
      <c r="FH44">
        <v>462722443</v>
      </c>
    </row>
    <row r="45" spans="1:164" ht="17.25" hidden="1">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t="s">
        <v>1130</v>
      </c>
      <c r="FD45" s="7" t="s">
        <v>3080</v>
      </c>
      <c r="FE45" s="7">
        <f t="shared" si="10"/>
        <v>5390</v>
      </c>
      <c r="FF45" s="72">
        <f t="shared" si="11"/>
        <v>11092</v>
      </c>
      <c r="FG45" t="s">
        <v>3517</v>
      </c>
      <c r="FH45">
        <v>466589208</v>
      </c>
    </row>
    <row r="46" spans="1:164" ht="17.25" hidden="1">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3572</v>
      </c>
      <c r="EY46" s="314">
        <v>46185</v>
      </c>
      <c r="EZ46" s="314"/>
      <c r="FA46" s="183"/>
      <c r="FB46" s="314"/>
      <c r="FC46" s="7" t="s">
        <v>1130</v>
      </c>
      <c r="FD46" s="7" t="s">
        <v>3081</v>
      </c>
      <c r="FE46" s="7">
        <f t="shared" si="10"/>
        <v>5096</v>
      </c>
      <c r="FF46" s="72">
        <f t="shared" si="11"/>
        <v>10123</v>
      </c>
      <c r="FG46" t="s">
        <v>3517</v>
      </c>
      <c r="FH46">
        <v>464874675</v>
      </c>
    </row>
    <row r="47" spans="1:164" ht="17.25" hidden="1">
      <c r="A47" s="72">
        <v>464450501</v>
      </c>
      <c r="B47" s="304" t="s">
        <v>606</v>
      </c>
      <c r="C47" s="72" t="s">
        <v>1776</v>
      </c>
      <c r="D47" s="72" t="s">
        <v>3561</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t="s">
        <v>1130</v>
      </c>
      <c r="FD47" s="7" t="s">
        <v>3082</v>
      </c>
      <c r="FE47" s="7">
        <f t="shared" si="10"/>
        <v>7528</v>
      </c>
      <c r="FF47" s="72">
        <f t="shared" si="11"/>
        <v>34558</v>
      </c>
      <c r="FG47" t="s">
        <v>3517</v>
      </c>
      <c r="FH47">
        <v>464450501</v>
      </c>
    </row>
    <row r="48" spans="1:164" ht="17.25" hidden="1">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t="s">
        <v>1130</v>
      </c>
      <c r="FD48" s="7" t="s">
        <v>3083</v>
      </c>
      <c r="FE48" s="7">
        <f t="shared" si="10"/>
        <v>6417</v>
      </c>
      <c r="FF48" s="72">
        <f t="shared" si="11"/>
        <v>25030</v>
      </c>
      <c r="FG48" t="s">
        <v>3517</v>
      </c>
      <c r="FH48">
        <v>461753486</v>
      </c>
    </row>
    <row r="49" spans="1:164" ht="17.25" hidden="1">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3554</v>
      </c>
      <c r="FD49" s="7" t="s">
        <v>3084</v>
      </c>
      <c r="FE49" s="7">
        <f t="shared" si="10"/>
        <v>5707</v>
      </c>
      <c r="FF49" s="72">
        <f t="shared" si="11"/>
        <v>17122</v>
      </c>
      <c r="FG49" t="s">
        <v>3517</v>
      </c>
      <c r="FH49">
        <v>462935606</v>
      </c>
    </row>
    <row r="50" spans="1:164" ht="17.25" hidden="1">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t="s">
        <v>1130</v>
      </c>
      <c r="FD50" s="7" t="s">
        <v>3085</v>
      </c>
      <c r="FE50" s="7">
        <f t="shared" si="10"/>
        <v>2942</v>
      </c>
      <c r="FF50" s="72">
        <f t="shared" si="11"/>
        <v>8952</v>
      </c>
      <c r="FG50" t="s">
        <v>3517</v>
      </c>
      <c r="FH50">
        <v>467352097</v>
      </c>
    </row>
    <row r="51" spans="1:164" ht="17.25" hidden="1">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1</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4</v>
      </c>
      <c r="ES51" s="72">
        <f t="shared" si="9"/>
        <v>1</v>
      </c>
      <c r="ET51" s="72" t="s">
        <v>1114</v>
      </c>
      <c r="EU51" s="7" t="s">
        <v>2396</v>
      </c>
      <c r="EV51" s="7" t="s">
        <v>1111</v>
      </c>
      <c r="EW51" s="7" t="s">
        <v>1802</v>
      </c>
      <c r="EX51" s="183" t="s">
        <v>1843</v>
      </c>
      <c r="EY51" s="314">
        <v>46177</v>
      </c>
      <c r="EZ51" s="314"/>
      <c r="FA51" s="183"/>
      <c r="FB51" s="314"/>
      <c r="FC51" s="7" t="s">
        <v>1130</v>
      </c>
      <c r="FD51" s="7" t="s">
        <v>3086</v>
      </c>
      <c r="FE51" s="7">
        <f t="shared" si="10"/>
        <v>5543</v>
      </c>
      <c r="FF51" s="72">
        <f t="shared" si="11"/>
        <v>16557</v>
      </c>
      <c r="FG51" t="s">
        <v>3517</v>
      </c>
      <c r="FH51">
        <v>466423164</v>
      </c>
    </row>
    <row r="52" spans="1:164" ht="17.25" hidden="1">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t="s">
        <v>1130</v>
      </c>
      <c r="FD52" s="7" t="s">
        <v>3087</v>
      </c>
      <c r="FE52" s="7">
        <f t="shared" si="10"/>
        <v>5430.25</v>
      </c>
      <c r="FF52" s="72">
        <f t="shared" si="11"/>
        <v>11366.25</v>
      </c>
      <c r="FG52" t="s">
        <v>3517</v>
      </c>
      <c r="FH52">
        <v>462452784</v>
      </c>
    </row>
    <row r="53" spans="1:164" ht="17.25" hidden="1">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3573</v>
      </c>
      <c r="EY53" s="314">
        <v>46187</v>
      </c>
      <c r="EZ53" s="314"/>
      <c r="FA53" s="183"/>
      <c r="FB53" s="314"/>
      <c r="FC53" s="7" t="s">
        <v>1130</v>
      </c>
      <c r="FD53" s="7" t="s">
        <v>3088</v>
      </c>
      <c r="FE53" s="7">
        <f t="shared" si="10"/>
        <v>7346</v>
      </c>
      <c r="FF53" s="72">
        <f t="shared" si="11"/>
        <v>14697</v>
      </c>
      <c r="FG53" t="s">
        <v>3517</v>
      </c>
      <c r="FH53">
        <v>135186382</v>
      </c>
    </row>
    <row r="54" spans="1:164" ht="17.25" hidden="1">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t="s">
        <v>1130</v>
      </c>
      <c r="FD54" s="7" t="s">
        <v>3089</v>
      </c>
      <c r="FE54" s="7">
        <f t="shared" si="10"/>
        <v>5848.61</v>
      </c>
      <c r="FF54" s="72">
        <f t="shared" si="11"/>
        <v>12170.61</v>
      </c>
      <c r="FG54" t="s">
        <v>3517</v>
      </c>
      <c r="FH54">
        <v>461374988</v>
      </c>
    </row>
    <row r="55" spans="1:164" ht="17.25" hidden="1">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3517</v>
      </c>
      <c r="FH55">
        <v>462692295</v>
      </c>
    </row>
    <row r="56" spans="1:164" ht="17.25" hidden="1">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t="s">
        <v>1130</v>
      </c>
      <c r="FD56" s="7" t="s">
        <v>3090</v>
      </c>
      <c r="FE56" s="7">
        <f t="shared" si="10"/>
        <v>5138</v>
      </c>
      <c r="FF56" s="72">
        <f t="shared" si="11"/>
        <v>10289</v>
      </c>
      <c r="FG56" t="s">
        <v>3517</v>
      </c>
      <c r="FH56">
        <v>463860514</v>
      </c>
    </row>
    <row r="57" spans="1:164" ht="17.25" hidden="1">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1130</v>
      </c>
      <c r="FD57" s="7" t="s">
        <v>3091</v>
      </c>
      <c r="FE57" s="7">
        <f t="shared" si="10"/>
        <v>4754</v>
      </c>
      <c r="FF57" s="72">
        <f t="shared" si="11"/>
        <v>9576</v>
      </c>
      <c r="FG57" t="s">
        <v>3517</v>
      </c>
      <c r="FH57">
        <v>466999268</v>
      </c>
    </row>
    <row r="58" spans="1:164" ht="17.25" hidden="1">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t="s">
        <v>1130</v>
      </c>
      <c r="FD58" s="7" t="s">
        <v>3092</v>
      </c>
      <c r="FE58" s="7">
        <f t="shared" si="10"/>
        <v>3427.54</v>
      </c>
      <c r="FF58" s="72">
        <f t="shared" si="11"/>
        <v>8810.5400000000009</v>
      </c>
      <c r="FG58" t="s">
        <v>3518</v>
      </c>
      <c r="FH58">
        <v>464924404</v>
      </c>
    </row>
    <row r="59" spans="1:164" ht="17.25" hidden="1">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1</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2</v>
      </c>
      <c r="ES59" s="72">
        <f t="shared" si="9"/>
        <v>1</v>
      </c>
      <c r="ET59" s="72" t="s">
        <v>1112</v>
      </c>
      <c r="EU59" s="7" t="s">
        <v>2403</v>
      </c>
      <c r="EV59" s="7" t="s">
        <v>1111</v>
      </c>
      <c r="EW59" s="7" t="s">
        <v>1809</v>
      </c>
      <c r="EX59" s="183" t="s">
        <v>1845</v>
      </c>
      <c r="EY59" s="314">
        <v>46177</v>
      </c>
      <c r="EZ59" s="314"/>
      <c r="FA59" s="183"/>
      <c r="FB59" s="314"/>
      <c r="FC59" s="7" t="s">
        <v>1130</v>
      </c>
      <c r="FD59" s="7" t="s">
        <v>3093</v>
      </c>
      <c r="FE59" s="7">
        <f t="shared" si="10"/>
        <v>4921</v>
      </c>
      <c r="FF59" s="72">
        <f t="shared" si="11"/>
        <v>26760</v>
      </c>
      <c r="FG59" t="s">
        <v>3517</v>
      </c>
      <c r="FH59">
        <v>466677362</v>
      </c>
    </row>
    <row r="60" spans="1:164" ht="17.25" hidden="1">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t="s">
        <v>1130</v>
      </c>
      <c r="FD60" s="7" t="s">
        <v>3069</v>
      </c>
      <c r="FE60" s="7">
        <f t="shared" si="10"/>
        <v>6713</v>
      </c>
      <c r="FF60" s="72">
        <f t="shared" si="11"/>
        <v>13439</v>
      </c>
      <c r="FG60" t="s">
        <v>3517</v>
      </c>
      <c r="FH60">
        <v>460272739</v>
      </c>
    </row>
    <row r="61" spans="1:164" ht="17.25" hidden="1">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t="s">
        <v>1130</v>
      </c>
      <c r="FD61" s="7" t="s">
        <v>3094</v>
      </c>
      <c r="FE61" s="7">
        <f t="shared" si="10"/>
        <v>3494</v>
      </c>
      <c r="FF61" s="72">
        <f t="shared" si="11"/>
        <v>27025</v>
      </c>
      <c r="FG61" t="s">
        <v>3517</v>
      </c>
      <c r="FH61">
        <v>460466165</v>
      </c>
    </row>
    <row r="62" spans="1:164" ht="17.25" hidden="1">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t="s">
        <v>1130</v>
      </c>
      <c r="FD62" s="7" t="s">
        <v>3095</v>
      </c>
      <c r="FE62" s="7">
        <f t="shared" si="10"/>
        <v>5095</v>
      </c>
      <c r="FF62" s="72">
        <f t="shared" si="11"/>
        <v>10172</v>
      </c>
      <c r="FG62" t="s">
        <v>3517</v>
      </c>
      <c r="FH62">
        <v>463519622</v>
      </c>
    </row>
    <row r="63" spans="1:164" ht="17.25" hidden="1">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t="s">
        <v>1130</v>
      </c>
      <c r="FD63" s="7" t="s">
        <v>3096</v>
      </c>
      <c r="FE63" s="7">
        <f t="shared" si="10"/>
        <v>5738</v>
      </c>
      <c r="FF63" s="72">
        <f t="shared" si="11"/>
        <v>33874</v>
      </c>
      <c r="FG63" t="s">
        <v>3517</v>
      </c>
      <c r="FH63">
        <v>466229926</v>
      </c>
    </row>
    <row r="64" spans="1:164" ht="17.25" hidden="1">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t="s">
        <v>1130</v>
      </c>
      <c r="FD64" s="7" t="s">
        <v>3097</v>
      </c>
      <c r="FE64" s="7">
        <f t="shared" si="10"/>
        <v>5856</v>
      </c>
      <c r="FF64" s="72">
        <f t="shared" si="11"/>
        <v>12370</v>
      </c>
      <c r="FG64" t="s">
        <v>3517</v>
      </c>
      <c r="FH64">
        <v>460986849</v>
      </c>
    </row>
    <row r="65" spans="1:164" ht="17.25" hidden="1">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t="s">
        <v>1130</v>
      </c>
      <c r="FD65" s="7" t="s">
        <v>3098</v>
      </c>
      <c r="FE65" s="7">
        <f t="shared" si="10"/>
        <v>6021</v>
      </c>
      <c r="FF65" s="72">
        <f t="shared" si="11"/>
        <v>18110</v>
      </c>
      <c r="FG65" t="s">
        <v>3517</v>
      </c>
      <c r="FH65">
        <v>464922563</v>
      </c>
    </row>
    <row r="66" spans="1:164" ht="17.25" hidden="1">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1130</v>
      </c>
      <c r="FD66" s="7" t="s">
        <v>3099</v>
      </c>
      <c r="FE66" s="7">
        <f t="shared" si="10"/>
        <v>6584</v>
      </c>
      <c r="FF66" s="72">
        <f t="shared" si="11"/>
        <v>14178</v>
      </c>
      <c r="FG66" t="s">
        <v>3517</v>
      </c>
      <c r="FH66">
        <v>463651166</v>
      </c>
    </row>
    <row r="67" spans="1:164" ht="17.25" hidden="1">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hidden="1">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t="s">
        <v>1130</v>
      </c>
      <c r="FD68" s="7" t="s">
        <v>3040</v>
      </c>
      <c r="FE68" s="7">
        <f t="shared" si="24"/>
        <v>6130.14</v>
      </c>
      <c r="FF68" s="72">
        <f t="shared" si="25"/>
        <v>13117.14</v>
      </c>
      <c r="FG68" t="s">
        <v>3517</v>
      </c>
      <c r="FH68">
        <v>460026902</v>
      </c>
    </row>
    <row r="69" spans="1:164" ht="17.25" hidden="1">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1130</v>
      </c>
      <c r="FD69" s="7" t="s">
        <v>3101</v>
      </c>
      <c r="FE69" s="7">
        <f t="shared" si="24"/>
        <v>4293</v>
      </c>
      <c r="FF69" s="72">
        <f t="shared" si="25"/>
        <v>12783</v>
      </c>
      <c r="FG69" t="s">
        <v>3517</v>
      </c>
      <c r="FH69">
        <v>464556066</v>
      </c>
    </row>
    <row r="70" spans="1:164" ht="17.25" hidden="1">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t="s">
        <v>1130</v>
      </c>
      <c r="FD70" s="7" t="s">
        <v>3102</v>
      </c>
      <c r="FE70" s="7">
        <f t="shared" si="24"/>
        <v>8376</v>
      </c>
      <c r="FF70" s="72">
        <f t="shared" si="25"/>
        <v>30952</v>
      </c>
      <c r="FG70" t="s">
        <v>3517</v>
      </c>
      <c r="FH70">
        <v>458321906</v>
      </c>
    </row>
    <row r="71" spans="1:164" ht="17.25" hidden="1">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2415</v>
      </c>
      <c r="EV71" s="7" t="s">
        <v>1111</v>
      </c>
      <c r="EW71" s="7" t="e">
        <v>#N/A</v>
      </c>
      <c r="EX71" s="183" t="e">
        <v>#N/A</v>
      </c>
      <c r="EY71" s="314" t="e">
        <v>#N/A</v>
      </c>
      <c r="EZ71" s="314"/>
      <c r="FA71" s="183"/>
      <c r="FB71" s="314"/>
      <c r="FC71" s="7" t="s">
        <v>1130</v>
      </c>
      <c r="FD71" s="7" t="s">
        <v>3086</v>
      </c>
      <c r="FE71" s="7">
        <f t="shared" si="24"/>
        <v>4525</v>
      </c>
      <c r="FF71" s="72">
        <f t="shared" si="25"/>
        <v>13478</v>
      </c>
      <c r="FG71" t="s">
        <v>3517</v>
      </c>
      <c r="FH71">
        <v>467016498</v>
      </c>
    </row>
    <row r="72" spans="1:164" ht="17.25" hidden="1">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t="s">
        <v>1130</v>
      </c>
      <c r="FD72" s="7" t="s">
        <v>3103</v>
      </c>
      <c r="FE72" s="7">
        <f t="shared" si="24"/>
        <v>2900.34</v>
      </c>
      <c r="FF72" s="72">
        <f t="shared" si="25"/>
        <v>10669.34</v>
      </c>
      <c r="FG72" t="s">
        <v>3517</v>
      </c>
      <c r="FH72">
        <v>466598110</v>
      </c>
    </row>
    <row r="73" spans="1:164" ht="17.25" hidden="1">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t="s">
        <v>1130</v>
      </c>
      <c r="FD73" s="7" t="s">
        <v>3104</v>
      </c>
      <c r="FE73" s="7">
        <f t="shared" si="24"/>
        <v>5770</v>
      </c>
      <c r="FF73" s="72">
        <f t="shared" si="25"/>
        <v>30348</v>
      </c>
      <c r="FG73" t="s">
        <v>3517</v>
      </c>
      <c r="FH73">
        <v>466828544</v>
      </c>
    </row>
    <row r="74" spans="1:164" ht="17.25" hidden="1">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t="s">
        <v>1130</v>
      </c>
      <c r="FD74" s="7" t="s">
        <v>3105</v>
      </c>
      <c r="FE74" s="7">
        <f t="shared" si="24"/>
        <v>3465</v>
      </c>
      <c r="FF74" s="72">
        <f t="shared" si="25"/>
        <v>23183</v>
      </c>
      <c r="FG74" t="s">
        <v>3517</v>
      </c>
      <c r="FH74">
        <v>467457662</v>
      </c>
    </row>
    <row r="75" spans="1:164" ht="17.25" hidden="1">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t="s">
        <v>1130</v>
      </c>
      <c r="FD75" s="7" t="s">
        <v>3106</v>
      </c>
      <c r="FE75" s="7">
        <f t="shared" si="24"/>
        <v>6205</v>
      </c>
      <c r="FF75" s="72">
        <f t="shared" si="25"/>
        <v>12450</v>
      </c>
      <c r="FG75" t="s">
        <v>3517</v>
      </c>
      <c r="FH75">
        <v>460748946</v>
      </c>
    </row>
    <row r="76" spans="1:164" ht="17.25" hidden="1">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t="s">
        <v>1130</v>
      </c>
      <c r="FD76" s="7" t="s">
        <v>3064</v>
      </c>
      <c r="FE76" s="7">
        <f t="shared" si="24"/>
        <v>3476</v>
      </c>
      <c r="FF76" s="72">
        <f t="shared" si="25"/>
        <v>8691</v>
      </c>
      <c r="FG76" t="s">
        <v>3517</v>
      </c>
      <c r="FH76">
        <v>465745229</v>
      </c>
    </row>
    <row r="77" spans="1:164" ht="17.25" hidden="1">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t="s">
        <v>1130</v>
      </c>
      <c r="FD77" s="7" t="s">
        <v>3107</v>
      </c>
      <c r="FE77" s="7">
        <f t="shared" si="24"/>
        <v>5871</v>
      </c>
      <c r="FF77" s="72">
        <f t="shared" si="25"/>
        <v>12428</v>
      </c>
      <c r="FG77" t="s">
        <v>3517</v>
      </c>
      <c r="FH77">
        <v>460017651</v>
      </c>
    </row>
    <row r="78" spans="1:164" ht="17.25" hidden="1">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t="s">
        <v>1130</v>
      </c>
      <c r="FD78" s="7" t="s">
        <v>3108</v>
      </c>
      <c r="FE78" s="7">
        <f t="shared" si="24"/>
        <v>4813</v>
      </c>
      <c r="FF78" s="72">
        <f t="shared" si="25"/>
        <v>9853</v>
      </c>
      <c r="FG78" t="s">
        <v>3517</v>
      </c>
      <c r="FH78">
        <v>462727406</v>
      </c>
    </row>
    <row r="79" spans="1:164" ht="17.25" hidden="1">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t="s">
        <v>1130</v>
      </c>
      <c r="FD79" s="7" t="s">
        <v>3109</v>
      </c>
      <c r="FE79" s="7">
        <f t="shared" si="24"/>
        <v>4706</v>
      </c>
      <c r="FF79" s="72">
        <f t="shared" si="25"/>
        <v>9603</v>
      </c>
      <c r="FG79" t="s">
        <v>3518</v>
      </c>
      <c r="FH79">
        <v>466324484</v>
      </c>
    </row>
    <row r="80" spans="1:164" ht="17.25" hidden="1">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3619</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t="s">
        <v>1130</v>
      </c>
      <c r="FD80" s="7" t="s">
        <v>3110</v>
      </c>
      <c r="FE80" s="7">
        <f t="shared" si="24"/>
        <v>3174</v>
      </c>
      <c r="FF80" s="72">
        <f t="shared" si="25"/>
        <v>6459</v>
      </c>
      <c r="FG80" t="s">
        <v>3518</v>
      </c>
      <c r="FH80">
        <v>467633570</v>
      </c>
    </row>
    <row r="81" spans="1:164" ht="17.25" hidden="1">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t="s">
        <v>1130</v>
      </c>
      <c r="FD81" s="7" t="s">
        <v>3111</v>
      </c>
      <c r="FE81" s="7">
        <f t="shared" si="24"/>
        <v>5767</v>
      </c>
      <c r="FF81" s="72">
        <f t="shared" si="25"/>
        <v>21756</v>
      </c>
      <c r="FG81" t="s">
        <v>3517</v>
      </c>
      <c r="FH81">
        <v>461001866</v>
      </c>
    </row>
    <row r="82" spans="1:164" ht="17.25" hidden="1">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t="s">
        <v>1130</v>
      </c>
      <c r="FD82" s="7" t="s">
        <v>3112</v>
      </c>
      <c r="FE82" s="7">
        <f t="shared" si="24"/>
        <v>4984</v>
      </c>
      <c r="FF82" s="72">
        <f t="shared" si="25"/>
        <v>28924</v>
      </c>
      <c r="FG82" t="s">
        <v>3517</v>
      </c>
      <c r="FH82">
        <v>466811165</v>
      </c>
    </row>
    <row r="83" spans="1:164" ht="17.25" hidden="1">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t="s">
        <v>1130</v>
      </c>
      <c r="FD83" s="7" t="s">
        <v>3113</v>
      </c>
      <c r="FE83" s="7">
        <f t="shared" si="24"/>
        <v>6310</v>
      </c>
      <c r="FF83" s="72">
        <f t="shared" si="25"/>
        <v>37724</v>
      </c>
      <c r="FG83" t="s">
        <v>3517</v>
      </c>
      <c r="FH83">
        <v>465871171</v>
      </c>
    </row>
    <row r="84" spans="1:164" ht="17.25" hidden="1">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3554</v>
      </c>
      <c r="FD84" s="7" t="s">
        <v>3114</v>
      </c>
      <c r="FE84" s="7">
        <f t="shared" si="24"/>
        <v>5864</v>
      </c>
      <c r="FF84" s="72">
        <f t="shared" si="25"/>
        <v>27941</v>
      </c>
      <c r="FG84" t="s">
        <v>3517</v>
      </c>
      <c r="FH84">
        <v>464268783</v>
      </c>
    </row>
    <row r="85" spans="1:164" ht="17.25" hidden="1">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t="s">
        <v>1130</v>
      </c>
      <c r="FD85" s="7" t="s">
        <v>3115</v>
      </c>
      <c r="FE85" s="7">
        <f t="shared" si="24"/>
        <v>4849</v>
      </c>
      <c r="FF85" s="72">
        <f t="shared" si="25"/>
        <v>9762</v>
      </c>
      <c r="FG85" t="s">
        <v>3517</v>
      </c>
      <c r="FH85">
        <v>467105538</v>
      </c>
    </row>
    <row r="86" spans="1:164" ht="17.25" hidden="1">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t="s">
        <v>1130</v>
      </c>
      <c r="FD86" s="7" t="s">
        <v>3116</v>
      </c>
      <c r="FE86" s="7">
        <f t="shared" si="24"/>
        <v>4374.46</v>
      </c>
      <c r="FF86" s="72">
        <f t="shared" si="25"/>
        <v>8929.4599999999991</v>
      </c>
      <c r="FG86" t="s">
        <v>3518</v>
      </c>
      <c r="FH86">
        <v>466294591</v>
      </c>
    </row>
    <row r="87" spans="1:164" ht="17.25" hidden="1">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3554</v>
      </c>
      <c r="FD87" s="7" t="s">
        <v>3117</v>
      </c>
      <c r="FE87" s="7">
        <f t="shared" si="24"/>
        <v>5638</v>
      </c>
      <c r="FF87" s="72">
        <f t="shared" si="25"/>
        <v>30367</v>
      </c>
      <c r="FG87" t="s">
        <v>3517</v>
      </c>
      <c r="FH87">
        <v>464384033</v>
      </c>
    </row>
    <row r="88" spans="1:164" ht="17.25" hidden="1">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t="s">
        <v>1130</v>
      </c>
      <c r="FD88" s="7" t="s">
        <v>3118</v>
      </c>
      <c r="FE88" s="7">
        <f t="shared" si="24"/>
        <v>4067</v>
      </c>
      <c r="FF88" s="72">
        <f t="shared" si="25"/>
        <v>8689</v>
      </c>
      <c r="FG88" t="s">
        <v>3517</v>
      </c>
      <c r="FH88">
        <v>462817786</v>
      </c>
    </row>
    <row r="89" spans="1:164" ht="17.25" hidden="1">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3574</v>
      </c>
      <c r="EY89" s="314">
        <v>46191</v>
      </c>
      <c r="EZ89" s="314"/>
      <c r="FA89" s="183"/>
      <c r="FB89" s="314"/>
      <c r="FC89" s="7" t="s">
        <v>1130</v>
      </c>
      <c r="FD89" s="7" t="s">
        <v>3119</v>
      </c>
      <c r="FE89" s="7">
        <f t="shared" si="24"/>
        <v>3293</v>
      </c>
      <c r="FF89" s="72">
        <f t="shared" si="25"/>
        <v>17646</v>
      </c>
      <c r="FG89" t="s">
        <v>3518</v>
      </c>
      <c r="FH89">
        <v>467440993</v>
      </c>
    </row>
    <row r="90" spans="1:164" ht="17.25" hidden="1">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t="s">
        <v>1130</v>
      </c>
      <c r="FD90" s="7" t="s">
        <v>3120</v>
      </c>
      <c r="FE90" s="7">
        <f t="shared" si="24"/>
        <v>6330</v>
      </c>
      <c r="FF90" s="72">
        <f t="shared" si="25"/>
        <v>12667</v>
      </c>
      <c r="FG90" t="s">
        <v>3517</v>
      </c>
      <c r="FH90">
        <v>466788877</v>
      </c>
    </row>
    <row r="91" spans="1:164" ht="17.25" hidden="1">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t="s">
        <v>1130</v>
      </c>
      <c r="FD91" s="7" t="s">
        <v>3121</v>
      </c>
      <c r="FE91" s="7">
        <f t="shared" si="24"/>
        <v>4150</v>
      </c>
      <c r="FF91" s="72">
        <f t="shared" si="25"/>
        <v>12455</v>
      </c>
      <c r="FG91" t="s">
        <v>3517</v>
      </c>
      <c r="FH91">
        <v>466775197</v>
      </c>
    </row>
    <row r="92" spans="1:164" ht="17.25" hidden="1">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t="s">
        <v>1130</v>
      </c>
      <c r="FD92" s="7" t="s">
        <v>3122</v>
      </c>
      <c r="FE92" s="7">
        <f t="shared" si="24"/>
        <v>4234</v>
      </c>
      <c r="FF92" s="72">
        <f t="shared" si="25"/>
        <v>22995</v>
      </c>
      <c r="FG92" t="s">
        <v>3517</v>
      </c>
      <c r="FH92">
        <v>466601702</v>
      </c>
    </row>
    <row r="93" spans="1:164" ht="17.25" hidden="1">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t="s">
        <v>1130</v>
      </c>
      <c r="FD93" s="7" t="s">
        <v>3123</v>
      </c>
      <c r="FE93" s="7">
        <f t="shared" si="24"/>
        <v>2788</v>
      </c>
      <c r="FF93" s="72">
        <f t="shared" si="25"/>
        <v>5488</v>
      </c>
      <c r="FG93" t="s">
        <v>3517</v>
      </c>
      <c r="FH93">
        <v>468046860</v>
      </c>
    </row>
    <row r="94" spans="1:164" ht="17.25" hidden="1">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t="s">
        <v>1130</v>
      </c>
      <c r="FD94" s="7" t="s">
        <v>3124</v>
      </c>
      <c r="FE94" s="7">
        <f t="shared" si="24"/>
        <v>2021</v>
      </c>
      <c r="FF94" s="72">
        <f t="shared" si="25"/>
        <v>17905</v>
      </c>
      <c r="FG94" t="s">
        <v>3517</v>
      </c>
      <c r="FH94">
        <v>463343105</v>
      </c>
    </row>
    <row r="95" spans="1:164" ht="17.25" hidden="1">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t="s">
        <v>1130</v>
      </c>
      <c r="FD95" s="7" t="s">
        <v>3125</v>
      </c>
      <c r="FE95" s="7">
        <f t="shared" si="24"/>
        <v>6041</v>
      </c>
      <c r="FF95" s="72">
        <f t="shared" si="25"/>
        <v>17346</v>
      </c>
      <c r="FG95" t="s">
        <v>3517</v>
      </c>
      <c r="FH95">
        <v>459582628</v>
      </c>
    </row>
    <row r="96" spans="1:164" ht="17.25" hidden="1">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t="s">
        <v>1130</v>
      </c>
      <c r="FD96" s="7" t="s">
        <v>3099</v>
      </c>
      <c r="FE96" s="7">
        <f t="shared" si="24"/>
        <v>2807</v>
      </c>
      <c r="FF96" s="72">
        <f t="shared" si="25"/>
        <v>5857</v>
      </c>
      <c r="FG96" t="s">
        <v>3517</v>
      </c>
      <c r="FH96">
        <v>467169041</v>
      </c>
    </row>
    <row r="97" spans="1:164" ht="17.25" hidden="1">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t="s">
        <v>1130</v>
      </c>
      <c r="FD97" s="7" t="s">
        <v>3126</v>
      </c>
      <c r="FE97" s="7">
        <f t="shared" si="24"/>
        <v>4195</v>
      </c>
      <c r="FF97" s="72">
        <f t="shared" si="25"/>
        <v>15807</v>
      </c>
      <c r="FG97" t="s">
        <v>3517</v>
      </c>
      <c r="FH97">
        <v>466835999</v>
      </c>
    </row>
    <row r="98" spans="1:164" ht="17.25" hidden="1">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t="s">
        <v>1130</v>
      </c>
      <c r="FD98" s="7" t="s">
        <v>3127</v>
      </c>
      <c r="FE98" s="7">
        <f t="shared" si="24"/>
        <v>9988</v>
      </c>
      <c r="FF98" s="72">
        <f t="shared" si="25"/>
        <v>46816</v>
      </c>
      <c r="FG98" t="s">
        <v>3517</v>
      </c>
      <c r="FH98">
        <v>460840552</v>
      </c>
    </row>
    <row r="99" spans="1:164" ht="17.25" hidden="1">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t="s">
        <v>1130</v>
      </c>
      <c r="FD99" s="7" t="s">
        <v>3128</v>
      </c>
      <c r="FE99" s="7">
        <f t="shared" si="24"/>
        <v>3791</v>
      </c>
      <c r="FF99" s="72">
        <f t="shared" si="25"/>
        <v>14844</v>
      </c>
      <c r="FG99" t="s">
        <v>3517</v>
      </c>
      <c r="FH99">
        <v>466785163</v>
      </c>
    </row>
    <row r="100" spans="1:164" ht="17.25" hidden="1">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1130</v>
      </c>
      <c r="FD100" s="7" t="s">
        <v>3110</v>
      </c>
      <c r="FE100" s="7">
        <f t="shared" si="24"/>
        <v>3538</v>
      </c>
      <c r="FF100" s="72">
        <f t="shared" si="25"/>
        <v>7176</v>
      </c>
      <c r="FG100" t="s">
        <v>3517</v>
      </c>
      <c r="FH100">
        <v>465222064</v>
      </c>
    </row>
    <row r="101" spans="1:164" ht="17.25" hidden="1">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t="s">
        <v>1130</v>
      </c>
      <c r="FD101" s="7" t="s">
        <v>3129</v>
      </c>
      <c r="FE101" s="7">
        <f t="shared" si="24"/>
        <v>11576</v>
      </c>
      <c r="FF101" s="72">
        <f t="shared" si="25"/>
        <v>44410</v>
      </c>
      <c r="FG101" t="s">
        <v>3517</v>
      </c>
      <c r="FH101">
        <v>464425420</v>
      </c>
    </row>
    <row r="102" spans="1:164" ht="17.25" hidden="1">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t="s">
        <v>1130</v>
      </c>
      <c r="FD102" s="7" t="s">
        <v>3130</v>
      </c>
      <c r="FE102" s="7">
        <f t="shared" si="24"/>
        <v>5500</v>
      </c>
      <c r="FF102" s="72">
        <f t="shared" si="25"/>
        <v>29616</v>
      </c>
      <c r="FG102" t="s">
        <v>3517</v>
      </c>
      <c r="FH102">
        <v>467135103</v>
      </c>
    </row>
    <row r="103" spans="1:164" ht="17.25" hidden="1">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t="s">
        <v>1130</v>
      </c>
      <c r="FD103" s="7" t="s">
        <v>3078</v>
      </c>
      <c r="FE103" s="7">
        <f t="shared" si="24"/>
        <v>4707</v>
      </c>
      <c r="FF103" s="72">
        <f t="shared" si="25"/>
        <v>21986</v>
      </c>
      <c r="FG103" t="s">
        <v>3517</v>
      </c>
      <c r="FH103">
        <v>465765507</v>
      </c>
    </row>
    <row r="104" spans="1:164" ht="17.25" hidden="1">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t="s">
        <v>1130</v>
      </c>
      <c r="FD104" s="7" t="s">
        <v>3131</v>
      </c>
      <c r="FE104" s="7">
        <f t="shared" si="24"/>
        <v>4690.7700000000004</v>
      </c>
      <c r="FF104" s="72">
        <f t="shared" si="25"/>
        <v>9868.77</v>
      </c>
      <c r="FG104" t="s">
        <v>3517</v>
      </c>
      <c r="FH104">
        <v>467470520</v>
      </c>
    </row>
    <row r="105" spans="1:164" ht="17.25" hidden="1">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t="s">
        <v>1130</v>
      </c>
      <c r="FD105" s="7" t="s">
        <v>3132</v>
      </c>
      <c r="FE105" s="7">
        <f t="shared" si="24"/>
        <v>7673</v>
      </c>
      <c r="FF105" s="72">
        <f t="shared" si="25"/>
        <v>15389</v>
      </c>
      <c r="FG105" t="s">
        <v>3517</v>
      </c>
      <c r="FH105">
        <v>462681261</v>
      </c>
    </row>
    <row r="106" spans="1:164" ht="17.25" hidden="1">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t="s">
        <v>1130</v>
      </c>
      <c r="FD106" s="7" t="s">
        <v>3133</v>
      </c>
      <c r="FE106" s="7">
        <f t="shared" si="24"/>
        <v>1170</v>
      </c>
      <c r="FF106" s="72">
        <f t="shared" si="25"/>
        <v>12461</v>
      </c>
      <c r="FG106" t="s">
        <v>3517</v>
      </c>
      <c r="FH106">
        <v>463867730</v>
      </c>
    </row>
    <row r="107" spans="1:164" ht="17.25" hidden="1">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t="s">
        <v>1130</v>
      </c>
      <c r="FD107" s="7" t="s">
        <v>3134</v>
      </c>
      <c r="FE107" s="7">
        <f t="shared" si="24"/>
        <v>3827</v>
      </c>
      <c r="FF107" s="72">
        <f t="shared" si="25"/>
        <v>24119</v>
      </c>
      <c r="FG107" t="s">
        <v>3517</v>
      </c>
      <c r="FH107">
        <v>465840588</v>
      </c>
    </row>
    <row r="108" spans="1:164" ht="17.25" hidden="1">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t="s">
        <v>1130</v>
      </c>
      <c r="FD108" s="7" t="s">
        <v>3135</v>
      </c>
      <c r="FE108" s="7">
        <f t="shared" si="24"/>
        <v>4609</v>
      </c>
      <c r="FF108" s="72">
        <f t="shared" si="25"/>
        <v>27035</v>
      </c>
      <c r="FG108" t="s">
        <v>3517</v>
      </c>
      <c r="FH108">
        <v>465104448</v>
      </c>
    </row>
    <row r="109" spans="1:164" ht="17.25" hidden="1">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t="s">
        <v>1130</v>
      </c>
      <c r="FD109" s="7" t="s">
        <v>3136</v>
      </c>
      <c r="FE109" s="7">
        <f t="shared" si="24"/>
        <v>3908</v>
      </c>
      <c r="FF109" s="72">
        <f t="shared" si="25"/>
        <v>7819</v>
      </c>
      <c r="FG109" t="s">
        <v>3517</v>
      </c>
      <c r="FH109">
        <v>467069077</v>
      </c>
    </row>
    <row r="110" spans="1:164" ht="17.25" hidden="1">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3575</v>
      </c>
      <c r="EY110" s="314">
        <v>46199</v>
      </c>
      <c r="EZ110" s="314"/>
      <c r="FA110" s="183"/>
      <c r="FB110" s="314"/>
      <c r="FC110" s="7" t="s">
        <v>3555</v>
      </c>
      <c r="FD110" s="7" t="s">
        <v>3137</v>
      </c>
      <c r="FE110" s="7">
        <f t="shared" si="24"/>
        <v>5313</v>
      </c>
      <c r="FF110" s="72">
        <f t="shared" si="25"/>
        <v>10717</v>
      </c>
      <c r="FG110" t="s">
        <v>3517</v>
      </c>
      <c r="FH110">
        <v>464767626</v>
      </c>
    </row>
    <row r="111" spans="1:164" ht="17.25" hidden="1">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2454</v>
      </c>
      <c r="EV111" s="7" t="s">
        <v>1111</v>
      </c>
      <c r="EW111" s="7" t="s">
        <v>1802</v>
      </c>
      <c r="EX111" s="183" t="s">
        <v>1873</v>
      </c>
      <c r="EY111" s="314">
        <v>46178</v>
      </c>
      <c r="EZ111" s="314"/>
      <c r="FA111" s="183"/>
      <c r="FB111" s="314"/>
      <c r="FC111" s="7" t="s">
        <v>1130</v>
      </c>
      <c r="FD111" s="7" t="s">
        <v>3138</v>
      </c>
      <c r="FE111" s="7">
        <f t="shared" si="24"/>
        <v>4756.99</v>
      </c>
      <c r="FF111" s="72">
        <f t="shared" si="25"/>
        <v>14474.99</v>
      </c>
      <c r="FG111" t="s">
        <v>3517</v>
      </c>
      <c r="FH111">
        <v>463426988</v>
      </c>
    </row>
    <row r="112" spans="1:164" ht="17.25" hidden="1">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t="s">
        <v>1130</v>
      </c>
      <c r="FD112" s="7" t="s">
        <v>3139</v>
      </c>
      <c r="FE112" s="7">
        <f t="shared" si="24"/>
        <v>2895</v>
      </c>
      <c r="FF112" s="72">
        <f t="shared" si="25"/>
        <v>6878</v>
      </c>
      <c r="FG112" t="s">
        <v>3517</v>
      </c>
      <c r="FH112">
        <v>466690957</v>
      </c>
    </row>
    <row r="113" spans="1:164" ht="17.25" hidden="1">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t="s">
        <v>1130</v>
      </c>
      <c r="FD113" s="7" t="s">
        <v>3140</v>
      </c>
      <c r="FE113" s="7">
        <f t="shared" si="24"/>
        <v>3882</v>
      </c>
      <c r="FF113" s="72">
        <f t="shared" si="25"/>
        <v>14236</v>
      </c>
      <c r="FG113" t="s">
        <v>3517</v>
      </c>
      <c r="FH113">
        <v>464402919</v>
      </c>
    </row>
    <row r="114" spans="1:164" ht="17.25" hidden="1">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t="s">
        <v>1130</v>
      </c>
      <c r="FD114" s="7" t="s">
        <v>3141</v>
      </c>
      <c r="FE114" s="7">
        <f t="shared" si="24"/>
        <v>3877</v>
      </c>
      <c r="FF114" s="72">
        <f t="shared" si="25"/>
        <v>7809</v>
      </c>
      <c r="FG114" t="s">
        <v>3517</v>
      </c>
      <c r="FH114">
        <v>463825579</v>
      </c>
    </row>
    <row r="115" spans="1:164" ht="17.25" hidden="1">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2458</v>
      </c>
      <c r="EV115" s="7" t="s">
        <v>1111</v>
      </c>
      <c r="EW115" s="7" t="s">
        <v>1830</v>
      </c>
      <c r="EX115" s="183" t="s">
        <v>1875</v>
      </c>
      <c r="EY115" s="314">
        <v>46178</v>
      </c>
      <c r="EZ115" s="314"/>
      <c r="FA115" s="183"/>
      <c r="FB115" s="314"/>
      <c r="FC115" s="7" t="s">
        <v>1130</v>
      </c>
      <c r="FD115" s="7" t="s">
        <v>3142</v>
      </c>
      <c r="FE115" s="7">
        <f t="shared" si="24"/>
        <v>4293.75</v>
      </c>
      <c r="FF115" s="72">
        <f t="shared" si="25"/>
        <v>13115.75</v>
      </c>
      <c r="FG115" t="s">
        <v>3517</v>
      </c>
      <c r="FH115">
        <v>465789678</v>
      </c>
    </row>
    <row r="116" spans="1:164" ht="17.25" hidden="1">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t="s">
        <v>1130</v>
      </c>
      <c r="FD116" s="7" t="s">
        <v>3143</v>
      </c>
      <c r="FE116" s="7">
        <f t="shared" si="24"/>
        <v>4367</v>
      </c>
      <c r="FF116" s="72">
        <f t="shared" si="25"/>
        <v>9612</v>
      </c>
      <c r="FG116" t="s">
        <v>3518</v>
      </c>
      <c r="FH116">
        <v>466488961</v>
      </c>
    </row>
    <row r="117" spans="1:164" ht="17.25" hidden="1">
      <c r="A117" s="72">
        <v>458444699</v>
      </c>
      <c r="B117" s="304" t="s">
        <v>1359</v>
      </c>
      <c r="C117" s="72" t="s">
        <v>1776</v>
      </c>
      <c r="D117" s="72" t="s">
        <v>3561</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t="s">
        <v>1130</v>
      </c>
      <c r="FD117" s="7" t="s">
        <v>3144</v>
      </c>
      <c r="FE117" s="7">
        <f t="shared" si="24"/>
        <v>6767</v>
      </c>
      <c r="FF117" s="72">
        <f t="shared" si="25"/>
        <v>13651</v>
      </c>
      <c r="FG117" t="s">
        <v>3517</v>
      </c>
      <c r="FH117">
        <v>458444699</v>
      </c>
    </row>
    <row r="118" spans="1:164" ht="17.25" hidden="1">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2461</v>
      </c>
      <c r="EV118" s="7" t="s">
        <v>1111</v>
      </c>
      <c r="EW118" s="7" t="s">
        <v>1809</v>
      </c>
      <c r="EX118" s="183" t="s">
        <v>1876</v>
      </c>
      <c r="EY118" s="314">
        <v>46177</v>
      </c>
      <c r="EZ118" s="314"/>
      <c r="FA118" s="183"/>
      <c r="FB118" s="314"/>
      <c r="FC118" s="7" t="s">
        <v>1130</v>
      </c>
      <c r="FD118" s="7" t="s">
        <v>3145</v>
      </c>
      <c r="FE118" s="7">
        <f t="shared" si="24"/>
        <v>4879</v>
      </c>
      <c r="FF118" s="72">
        <f t="shared" si="25"/>
        <v>14279</v>
      </c>
      <c r="FG118" t="s">
        <v>3517</v>
      </c>
      <c r="FH118">
        <v>466873637</v>
      </c>
    </row>
    <row r="119" spans="1:164" ht="17.25" hidden="1">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t="s">
        <v>1130</v>
      </c>
      <c r="FD119" s="7" t="s">
        <v>3146</v>
      </c>
      <c r="FE119" s="7">
        <f t="shared" si="24"/>
        <v>2240</v>
      </c>
      <c r="FF119" s="72">
        <f t="shared" si="25"/>
        <v>5244</v>
      </c>
      <c r="FG119" t="s">
        <v>3517</v>
      </c>
      <c r="FH119">
        <v>466406613</v>
      </c>
    </row>
    <row r="120" spans="1:164" ht="17.25" hidden="1">
      <c r="A120" s="72">
        <v>465651022</v>
      </c>
      <c r="B120" s="304" t="s">
        <v>214</v>
      </c>
      <c r="C120" s="72" t="s">
        <v>1776</v>
      </c>
      <c r="D120" s="72" t="s">
        <v>3561</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t="s">
        <v>1130</v>
      </c>
      <c r="FD120" s="7" t="s">
        <v>3069</v>
      </c>
      <c r="FE120" s="7">
        <f t="shared" si="24"/>
        <v>4650</v>
      </c>
      <c r="FF120" s="72">
        <f t="shared" si="25"/>
        <v>9355</v>
      </c>
      <c r="FG120" t="s">
        <v>3517</v>
      </c>
      <c r="FH120">
        <v>465651022</v>
      </c>
    </row>
    <row r="121" spans="1:164" ht="17.25" hidden="1">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t="s">
        <v>1130</v>
      </c>
      <c r="FD121" s="7" t="s">
        <v>3091</v>
      </c>
      <c r="FE121" s="7">
        <f t="shared" si="24"/>
        <v>4163</v>
      </c>
      <c r="FF121" s="72">
        <f t="shared" si="25"/>
        <v>8298</v>
      </c>
      <c r="FG121" t="s">
        <v>3518</v>
      </c>
      <c r="FH121">
        <v>466209921</v>
      </c>
    </row>
    <row r="122" spans="1:164" ht="17.25" hidden="1">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t="s">
        <v>1130</v>
      </c>
      <c r="FD122" s="7" t="s">
        <v>3147</v>
      </c>
      <c r="FE122" s="7">
        <f t="shared" si="24"/>
        <v>3301.7999999999993</v>
      </c>
      <c r="FF122" s="72">
        <f t="shared" si="25"/>
        <v>10197.799999999999</v>
      </c>
      <c r="FG122" t="s">
        <v>3517</v>
      </c>
      <c r="FH122">
        <v>466948686</v>
      </c>
    </row>
    <row r="123" spans="1:164" ht="17.25" hidden="1">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3576</v>
      </c>
      <c r="EY123" s="314">
        <v>46193</v>
      </c>
      <c r="EZ123" s="314"/>
      <c r="FA123" s="183"/>
      <c r="FB123" s="314"/>
      <c r="FC123" s="7" t="s">
        <v>3555</v>
      </c>
      <c r="FD123" s="7" t="s">
        <v>3148</v>
      </c>
      <c r="FE123" s="7">
        <f t="shared" si="24"/>
        <v>12650</v>
      </c>
      <c r="FF123" s="72">
        <f t="shared" si="25"/>
        <v>25446</v>
      </c>
      <c r="FG123" t="s">
        <v>3517</v>
      </c>
      <c r="FH123">
        <v>464441982</v>
      </c>
    </row>
    <row r="124" spans="1:164" ht="17.25" hidden="1">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t="s">
        <v>1130</v>
      </c>
      <c r="FD124" s="7" t="s">
        <v>3149</v>
      </c>
      <c r="FE124" s="7">
        <f t="shared" si="24"/>
        <v>3701.7700000000004</v>
      </c>
      <c r="FF124" s="72">
        <f t="shared" si="25"/>
        <v>23781.77</v>
      </c>
      <c r="FG124" t="s">
        <v>3517</v>
      </c>
      <c r="FH124">
        <v>465493945</v>
      </c>
    </row>
    <row r="125" spans="1:164" ht="17.25" hidden="1">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t="s">
        <v>1130</v>
      </c>
      <c r="FD125" s="7" t="s">
        <v>3150</v>
      </c>
      <c r="FE125" s="7">
        <f t="shared" si="24"/>
        <v>3779</v>
      </c>
      <c r="FF125" s="72">
        <f t="shared" si="25"/>
        <v>11864</v>
      </c>
      <c r="FG125" t="s">
        <v>3517</v>
      </c>
      <c r="FH125">
        <v>466116116</v>
      </c>
    </row>
    <row r="126" spans="1:164" ht="17.25" hidden="1">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2470</v>
      </c>
      <c r="EV126" s="7" t="s">
        <v>1111</v>
      </c>
      <c r="EW126" s="7" t="s">
        <v>1807</v>
      </c>
      <c r="EX126" s="183" t="s">
        <v>3577</v>
      </c>
      <c r="EY126" s="314">
        <v>46201</v>
      </c>
      <c r="EZ126" s="314"/>
      <c r="FA126" s="183"/>
      <c r="FB126" s="314"/>
      <c r="FC126" s="7" t="s">
        <v>1130</v>
      </c>
      <c r="FD126" s="7" t="s">
        <v>3151</v>
      </c>
      <c r="FE126" s="7">
        <f t="shared" si="24"/>
        <v>4040</v>
      </c>
      <c r="FF126" s="72">
        <f t="shared" si="25"/>
        <v>8172</v>
      </c>
      <c r="FG126" t="s">
        <v>3517</v>
      </c>
      <c r="FH126">
        <v>466014661</v>
      </c>
    </row>
    <row r="127" spans="1:164" ht="17.25" hidden="1">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t="s">
        <v>1130</v>
      </c>
      <c r="FD127" s="7" t="s">
        <v>3152</v>
      </c>
      <c r="FE127" s="7">
        <f t="shared" si="24"/>
        <v>4137</v>
      </c>
      <c r="FF127" s="72">
        <f t="shared" si="25"/>
        <v>8231</v>
      </c>
      <c r="FG127" t="s">
        <v>3517</v>
      </c>
      <c r="FH127">
        <v>466023937</v>
      </c>
    </row>
    <row r="128" spans="1:164" ht="17.25" hidden="1">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t="s">
        <v>1130</v>
      </c>
      <c r="FD128" s="7" t="s">
        <v>3153</v>
      </c>
      <c r="FE128" s="7">
        <f t="shared" si="24"/>
        <v>3938</v>
      </c>
      <c r="FF128" s="72">
        <f t="shared" si="25"/>
        <v>8069</v>
      </c>
      <c r="FG128" t="s">
        <v>3517</v>
      </c>
      <c r="FH128">
        <v>466061980</v>
      </c>
    </row>
    <row r="129" spans="1:164" ht="17.25" hidden="1">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2473</v>
      </c>
      <c r="EV129" s="7" t="s">
        <v>1111</v>
      </c>
      <c r="EW129" s="7" t="s">
        <v>1802</v>
      </c>
      <c r="EX129" s="183" t="s">
        <v>1880</v>
      </c>
      <c r="EY129" s="314">
        <v>46177</v>
      </c>
      <c r="EZ129" s="314"/>
      <c r="FA129" s="183"/>
      <c r="FB129" s="314"/>
      <c r="FC129" s="7" t="s">
        <v>1130</v>
      </c>
      <c r="FD129" s="7" t="s">
        <v>3154</v>
      </c>
      <c r="FE129" s="7">
        <f t="shared" si="24"/>
        <v>4015</v>
      </c>
      <c r="FF129" s="72">
        <f t="shared" si="25"/>
        <v>18138</v>
      </c>
      <c r="FG129" t="s">
        <v>3517</v>
      </c>
      <c r="FH129">
        <v>467134166</v>
      </c>
    </row>
    <row r="130" spans="1:164" ht="17.25" hidden="1">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t="s">
        <v>1130</v>
      </c>
      <c r="FD130" s="7" t="s">
        <v>3155</v>
      </c>
      <c r="FE130" s="7">
        <f t="shared" si="24"/>
        <v>4748</v>
      </c>
      <c r="FF130" s="72">
        <f t="shared" si="25"/>
        <v>26142</v>
      </c>
      <c r="FG130" t="s">
        <v>3517</v>
      </c>
      <c r="FH130">
        <v>460590733</v>
      </c>
    </row>
    <row r="131" spans="1:164" ht="17.25" hidden="1">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hidden="1">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1130</v>
      </c>
      <c r="FD132" s="7" t="s">
        <v>3157</v>
      </c>
      <c r="FE132" s="7">
        <f t="shared" si="38"/>
        <v>3305</v>
      </c>
      <c r="FF132" s="72">
        <f t="shared" si="39"/>
        <v>9916</v>
      </c>
      <c r="FG132" t="s">
        <v>3517</v>
      </c>
      <c r="FH132">
        <v>467739627</v>
      </c>
    </row>
    <row r="133" spans="1:164" ht="17.25" hidden="1">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t="s">
        <v>1130</v>
      </c>
      <c r="FD133" s="7" t="s">
        <v>3158</v>
      </c>
      <c r="FE133" s="7">
        <f t="shared" si="38"/>
        <v>5617</v>
      </c>
      <c r="FF133" s="72">
        <f t="shared" si="39"/>
        <v>11591</v>
      </c>
      <c r="FG133" t="s">
        <v>3517</v>
      </c>
      <c r="FH133">
        <v>463603128</v>
      </c>
    </row>
    <row r="134" spans="1:164" ht="17.25" hidden="1">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3562</v>
      </c>
      <c r="AC134" s="72">
        <v>31</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t="s">
        <v>1130</v>
      </c>
      <c r="FD134" s="7" t="s">
        <v>3159</v>
      </c>
      <c r="FE134" s="7">
        <f t="shared" si="38"/>
        <v>5552</v>
      </c>
      <c r="FF134" s="72">
        <f t="shared" si="39"/>
        <v>11127</v>
      </c>
      <c r="FG134" t="s">
        <v>3517</v>
      </c>
      <c r="FH134">
        <v>463952496</v>
      </c>
    </row>
    <row r="135" spans="1:164" ht="17.25" hidden="1">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t="s">
        <v>1130</v>
      </c>
      <c r="FD135" s="7" t="s">
        <v>3160</v>
      </c>
      <c r="FE135" s="7">
        <f t="shared" si="38"/>
        <v>4564</v>
      </c>
      <c r="FF135" s="72">
        <f t="shared" si="39"/>
        <v>9334</v>
      </c>
      <c r="FG135" t="s">
        <v>3517</v>
      </c>
      <c r="FH135">
        <v>464847649</v>
      </c>
    </row>
    <row r="136" spans="1:164" ht="17.25" hidden="1">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t="s">
        <v>1130</v>
      </c>
      <c r="FD136" s="7" t="s">
        <v>3161</v>
      </c>
      <c r="FE136" s="7">
        <f t="shared" si="38"/>
        <v>1378</v>
      </c>
      <c r="FF136" s="72">
        <f t="shared" si="39"/>
        <v>24798</v>
      </c>
      <c r="FG136" t="s">
        <v>3518</v>
      </c>
      <c r="FH136">
        <v>465788821</v>
      </c>
    </row>
    <row r="137" spans="1:164" ht="17.25" hidden="1">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2481</v>
      </c>
      <c r="EV137" s="7" t="s">
        <v>1111</v>
      </c>
      <c r="EW137" s="7" t="s">
        <v>1807</v>
      </c>
      <c r="EX137" s="183" t="s">
        <v>1816</v>
      </c>
      <c r="EY137" s="314">
        <v>46201</v>
      </c>
      <c r="EZ137" s="314"/>
      <c r="FA137" s="183"/>
      <c r="FB137" s="314"/>
      <c r="FC137" s="7" t="s">
        <v>1130</v>
      </c>
      <c r="FD137" s="7" t="s">
        <v>3046</v>
      </c>
      <c r="FE137" s="7">
        <f t="shared" si="38"/>
        <v>3506</v>
      </c>
      <c r="FF137" s="72">
        <f t="shared" si="39"/>
        <v>7334</v>
      </c>
      <c r="FG137" t="s">
        <v>3517</v>
      </c>
      <c r="FH137">
        <v>466372391</v>
      </c>
    </row>
    <row r="138" spans="1:164" ht="17.25" hidden="1">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t="s">
        <v>1130</v>
      </c>
      <c r="FD138" s="7" t="s">
        <v>3162</v>
      </c>
      <c r="FE138" s="7">
        <f t="shared" si="38"/>
        <v>5146</v>
      </c>
      <c r="FF138" s="72">
        <f t="shared" si="39"/>
        <v>24175</v>
      </c>
      <c r="FG138" t="s">
        <v>3517</v>
      </c>
      <c r="FH138">
        <v>463996767</v>
      </c>
    </row>
    <row r="139" spans="1:164" ht="17.25" hidden="1">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t="s">
        <v>1130</v>
      </c>
      <c r="FD139" s="7" t="s">
        <v>3163</v>
      </c>
      <c r="FE139" s="7">
        <f t="shared" si="38"/>
        <v>864</v>
      </c>
      <c r="FF139" s="72">
        <f t="shared" si="39"/>
        <v>26319</v>
      </c>
      <c r="FG139" t="s">
        <v>3517</v>
      </c>
      <c r="FH139">
        <v>457349311</v>
      </c>
    </row>
    <row r="140" spans="1:164" ht="17.25" hidden="1">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t="s">
        <v>1130</v>
      </c>
      <c r="FD140" s="7" t="s">
        <v>3164</v>
      </c>
      <c r="FE140" s="7">
        <f t="shared" si="38"/>
        <v>3185</v>
      </c>
      <c r="FF140" s="72">
        <f t="shared" si="39"/>
        <v>6337</v>
      </c>
      <c r="FG140" t="s">
        <v>3517</v>
      </c>
      <c r="FH140">
        <v>465175758</v>
      </c>
    </row>
    <row r="141" spans="1:164" ht="17.25" hidden="1">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t="s">
        <v>1130</v>
      </c>
      <c r="FD141" s="7" t="s">
        <v>3165</v>
      </c>
      <c r="FE141" s="7">
        <f t="shared" si="38"/>
        <v>4642</v>
      </c>
      <c r="FF141" s="72">
        <f t="shared" si="39"/>
        <v>9820</v>
      </c>
      <c r="FG141" t="s">
        <v>3517</v>
      </c>
      <c r="FH141">
        <v>465804328</v>
      </c>
    </row>
    <row r="142" spans="1:164" ht="17.25" hidden="1">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t="s">
        <v>1130</v>
      </c>
      <c r="FD142" s="7" t="s">
        <v>3045</v>
      </c>
      <c r="FE142" s="7">
        <f t="shared" si="38"/>
        <v>4186</v>
      </c>
      <c r="FF142" s="72">
        <f t="shared" si="39"/>
        <v>8508</v>
      </c>
      <c r="FG142" t="s">
        <v>3517</v>
      </c>
      <c r="FH142">
        <v>461700090</v>
      </c>
    </row>
    <row r="143" spans="1:164" ht="17.25" hidden="1">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t="s">
        <v>1130</v>
      </c>
      <c r="FD143" s="7" t="s">
        <v>3166</v>
      </c>
      <c r="FE143" s="7">
        <f t="shared" si="38"/>
        <v>4297</v>
      </c>
      <c r="FF143" s="72">
        <f t="shared" si="39"/>
        <v>8717</v>
      </c>
      <c r="FG143" t="s">
        <v>3517</v>
      </c>
      <c r="FH143">
        <v>465368631</v>
      </c>
    </row>
    <row r="144" spans="1:164" ht="17.25" hidden="1">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t="s">
        <v>1130</v>
      </c>
      <c r="FD144" s="7" t="s">
        <v>3167</v>
      </c>
      <c r="FE144" s="7">
        <f t="shared" si="38"/>
        <v>4596</v>
      </c>
      <c r="FF144" s="72">
        <f t="shared" si="39"/>
        <v>13420</v>
      </c>
      <c r="FG144" t="s">
        <v>3517</v>
      </c>
      <c r="FH144">
        <v>464631832</v>
      </c>
    </row>
    <row r="145" spans="1:164" ht="17.25" hidden="1">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3578</v>
      </c>
      <c r="EY145" s="314">
        <v>46193</v>
      </c>
      <c r="EZ145" s="314"/>
      <c r="FA145" s="183"/>
      <c r="FB145" s="314"/>
      <c r="FC145" s="7" t="s">
        <v>1130</v>
      </c>
      <c r="FD145" s="7" t="s">
        <v>3168</v>
      </c>
      <c r="FE145" s="7">
        <f t="shared" si="38"/>
        <v>3849</v>
      </c>
      <c r="FF145" s="72">
        <f t="shared" si="39"/>
        <v>7765</v>
      </c>
      <c r="FG145" t="s">
        <v>3518</v>
      </c>
      <c r="FH145">
        <v>466063242</v>
      </c>
    </row>
    <row r="146" spans="1:164" ht="17.25" hidden="1">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t="s">
        <v>1130</v>
      </c>
      <c r="FD146" s="7" t="s">
        <v>3166</v>
      </c>
      <c r="FE146" s="7">
        <f t="shared" si="38"/>
        <v>4278</v>
      </c>
      <c r="FF146" s="72">
        <f t="shared" si="39"/>
        <v>8730</v>
      </c>
      <c r="FG146" t="s">
        <v>3517</v>
      </c>
      <c r="FH146">
        <v>465143032</v>
      </c>
    </row>
    <row r="147" spans="1:164" ht="17.25" hidden="1">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t="s">
        <v>1130</v>
      </c>
      <c r="FD147" s="7" t="s">
        <v>3169</v>
      </c>
      <c r="FE147" s="7">
        <f t="shared" si="38"/>
        <v>4558</v>
      </c>
      <c r="FF147" s="72">
        <f t="shared" si="39"/>
        <v>24645</v>
      </c>
      <c r="FG147" t="s">
        <v>3517</v>
      </c>
      <c r="FH147">
        <v>464515369</v>
      </c>
    </row>
    <row r="148" spans="1:164" ht="17.25" hidden="1">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t="s">
        <v>1130</v>
      </c>
      <c r="FD148" s="7" t="s">
        <v>3170</v>
      </c>
      <c r="FE148" s="7">
        <f t="shared" si="38"/>
        <v>4859</v>
      </c>
      <c r="FF148" s="72">
        <f t="shared" si="39"/>
        <v>21883</v>
      </c>
      <c r="FG148" t="s">
        <v>3517</v>
      </c>
      <c r="FH148">
        <v>464930378</v>
      </c>
    </row>
    <row r="149" spans="1:164" ht="17.25" hidden="1">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t="s">
        <v>1130</v>
      </c>
      <c r="FD149" s="7" t="s">
        <v>3171</v>
      </c>
      <c r="FE149" s="7">
        <f t="shared" si="38"/>
        <v>3434</v>
      </c>
      <c r="FF149" s="72">
        <f t="shared" si="39"/>
        <v>13340</v>
      </c>
      <c r="FG149" t="s">
        <v>3517</v>
      </c>
      <c r="FH149">
        <v>467076911</v>
      </c>
    </row>
    <row r="150" spans="1:164" ht="17.25" hidden="1">
      <c r="A150" s="72">
        <v>462252818</v>
      </c>
      <c r="B150" s="304" t="s">
        <v>2084</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2494</v>
      </c>
      <c r="EV150" s="7" t="s">
        <v>1111</v>
      </c>
      <c r="EW150" s="7" t="s">
        <v>1802</v>
      </c>
      <c r="EX150" s="183" t="s">
        <v>3579</v>
      </c>
      <c r="EY150" s="314">
        <v>46185</v>
      </c>
      <c r="EZ150" s="314"/>
      <c r="FA150" s="183"/>
      <c r="FB150" s="314"/>
      <c r="FC150" s="7" t="s">
        <v>1130</v>
      </c>
      <c r="FD150" s="7" t="s">
        <v>3144</v>
      </c>
      <c r="FE150" s="7">
        <f t="shared" si="38"/>
        <v>7368</v>
      </c>
      <c r="FF150" s="72">
        <f t="shared" si="39"/>
        <v>14844</v>
      </c>
      <c r="FG150" t="s">
        <v>3517</v>
      </c>
      <c r="FH150">
        <v>462252818</v>
      </c>
    </row>
    <row r="151" spans="1:164" ht="17.25" hidden="1">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t="s">
        <v>1130</v>
      </c>
      <c r="FD151" s="7" t="s">
        <v>3172</v>
      </c>
      <c r="FE151" s="7">
        <f t="shared" si="38"/>
        <v>5690</v>
      </c>
      <c r="FF151" s="72">
        <f t="shared" si="39"/>
        <v>11356</v>
      </c>
      <c r="FG151" t="s">
        <v>3517</v>
      </c>
      <c r="FH151">
        <v>463370462</v>
      </c>
    </row>
    <row r="152" spans="1:164" ht="17.25" hidden="1">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t="s">
        <v>1130</v>
      </c>
      <c r="FD152" s="7" t="s">
        <v>3173</v>
      </c>
      <c r="FE152" s="7">
        <f t="shared" si="38"/>
        <v>4023</v>
      </c>
      <c r="FF152" s="72">
        <f t="shared" si="39"/>
        <v>11778</v>
      </c>
      <c r="FG152" t="s">
        <v>3517</v>
      </c>
      <c r="FH152">
        <v>465922492</v>
      </c>
    </row>
    <row r="153" spans="1:164" ht="17.25" hidden="1">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t="s">
        <v>1130</v>
      </c>
      <c r="FD153" s="7" t="s">
        <v>3174</v>
      </c>
      <c r="FE153" s="7">
        <f t="shared" si="38"/>
        <v>6269</v>
      </c>
      <c r="FF153" s="72">
        <f t="shared" si="39"/>
        <v>24484</v>
      </c>
      <c r="FG153" t="s">
        <v>3517</v>
      </c>
      <c r="FH153">
        <v>467095115</v>
      </c>
    </row>
    <row r="154" spans="1:164" ht="17.25" hidden="1">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t="s">
        <v>1130</v>
      </c>
      <c r="FD154" s="7" t="s">
        <v>3175</v>
      </c>
      <c r="FE154" s="7">
        <f t="shared" si="38"/>
        <v>4374</v>
      </c>
      <c r="FF154" s="72">
        <f t="shared" si="39"/>
        <v>32817</v>
      </c>
      <c r="FG154" t="s">
        <v>3517</v>
      </c>
      <c r="FH154">
        <v>467312870</v>
      </c>
    </row>
    <row r="155" spans="1:164" ht="17.25" hidden="1">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t="s">
        <v>1130</v>
      </c>
      <c r="FD155" s="7" t="s">
        <v>3176</v>
      </c>
      <c r="FE155" s="7">
        <f t="shared" si="38"/>
        <v>655</v>
      </c>
      <c r="FF155" s="72">
        <f t="shared" si="39"/>
        <v>14153</v>
      </c>
      <c r="FG155" t="s">
        <v>3518</v>
      </c>
      <c r="FH155">
        <v>457317317</v>
      </c>
    </row>
    <row r="156" spans="1:164" ht="17.25" hidden="1">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t="s">
        <v>1130</v>
      </c>
      <c r="FD156" s="7" t="s">
        <v>3177</v>
      </c>
      <c r="FE156" s="7">
        <f t="shared" si="38"/>
        <v>4473</v>
      </c>
      <c r="FF156" s="72">
        <f t="shared" si="39"/>
        <v>26806</v>
      </c>
      <c r="FG156" t="s">
        <v>3517</v>
      </c>
      <c r="FH156">
        <v>464712874</v>
      </c>
    </row>
    <row r="157" spans="1:164" ht="17.25" hidden="1">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t="s">
        <v>1130</v>
      </c>
      <c r="FD157" s="7" t="s">
        <v>3178</v>
      </c>
      <c r="FE157" s="7">
        <f t="shared" si="38"/>
        <v>1896</v>
      </c>
      <c r="FF157" s="72">
        <f t="shared" si="39"/>
        <v>8743</v>
      </c>
      <c r="FG157" t="s">
        <v>3517</v>
      </c>
      <c r="FH157">
        <v>466301939</v>
      </c>
    </row>
    <row r="158" spans="1:164" ht="17.25" hidden="1">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t="s">
        <v>1130</v>
      </c>
      <c r="FD158" s="7" t="s">
        <v>3179</v>
      </c>
      <c r="FE158" s="7">
        <f t="shared" si="38"/>
        <v>4071</v>
      </c>
      <c r="FF158" s="72">
        <f t="shared" si="39"/>
        <v>18949</v>
      </c>
      <c r="FG158" t="s">
        <v>3517</v>
      </c>
      <c r="FH158">
        <v>465510482</v>
      </c>
    </row>
    <row r="159" spans="1:164" ht="17.25" hidden="1">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t="s">
        <v>1130</v>
      </c>
      <c r="FD159" s="7" t="s">
        <v>3180</v>
      </c>
      <c r="FE159" s="7">
        <f t="shared" si="38"/>
        <v>4641</v>
      </c>
      <c r="FF159" s="72">
        <f t="shared" si="39"/>
        <v>9269</v>
      </c>
      <c r="FG159" t="s">
        <v>3517</v>
      </c>
      <c r="FH159">
        <v>462498267</v>
      </c>
    </row>
    <row r="160" spans="1:164" ht="17.25" hidden="1">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t="s">
        <v>1130</v>
      </c>
      <c r="FD160" s="7" t="s">
        <v>3181</v>
      </c>
      <c r="FE160" s="7">
        <f t="shared" si="38"/>
        <v>4382</v>
      </c>
      <c r="FF160" s="72">
        <f t="shared" si="39"/>
        <v>17113</v>
      </c>
      <c r="FG160" t="s">
        <v>3517</v>
      </c>
      <c r="FH160">
        <v>460139116</v>
      </c>
    </row>
    <row r="161" spans="1:164" ht="17.25" hidden="1">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t="s">
        <v>1130</v>
      </c>
      <c r="FD161" s="7" t="s">
        <v>3165</v>
      </c>
      <c r="FE161" s="7">
        <f t="shared" si="38"/>
        <v>6140</v>
      </c>
      <c r="FF161" s="72">
        <f t="shared" si="39"/>
        <v>13346</v>
      </c>
      <c r="FG161" t="s">
        <v>3517</v>
      </c>
      <c r="FH161">
        <v>457264616</v>
      </c>
    </row>
    <row r="162" spans="1:164" ht="17.25" hidden="1">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t="s">
        <v>1130</v>
      </c>
      <c r="FD162" s="7" t="s">
        <v>3095</v>
      </c>
      <c r="FE162" s="7">
        <f t="shared" si="38"/>
        <v>2585</v>
      </c>
      <c r="FF162" s="72">
        <f t="shared" si="39"/>
        <v>5590</v>
      </c>
      <c r="FG162" t="s">
        <v>3517</v>
      </c>
      <c r="FH162">
        <v>464416298</v>
      </c>
    </row>
    <row r="163" spans="1:164" ht="17.25" hidden="1">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t="s">
        <v>1130</v>
      </c>
      <c r="FD163" s="7" t="s">
        <v>3182</v>
      </c>
      <c r="FE163" s="7">
        <f t="shared" si="38"/>
        <v>4805</v>
      </c>
      <c r="FF163" s="72">
        <f t="shared" si="39"/>
        <v>10292</v>
      </c>
      <c r="FG163" t="s">
        <v>3517</v>
      </c>
      <c r="FH163">
        <v>465213274</v>
      </c>
    </row>
    <row r="164" spans="1:164" ht="17.25" hidden="1">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t="s">
        <v>1130</v>
      </c>
      <c r="FD164" s="7" t="s">
        <v>3056</v>
      </c>
      <c r="FE164" s="7">
        <f t="shared" si="38"/>
        <v>6747</v>
      </c>
      <c r="FF164" s="72">
        <f t="shared" si="39"/>
        <v>19998</v>
      </c>
      <c r="FG164" t="s">
        <v>3517</v>
      </c>
      <c r="FH164">
        <v>462234854</v>
      </c>
    </row>
    <row r="165" spans="1:164" ht="17.25" hidden="1">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t="s">
        <v>1130</v>
      </c>
      <c r="FD165" s="7" t="s">
        <v>3183</v>
      </c>
      <c r="FE165" s="7">
        <f t="shared" si="38"/>
        <v>1209</v>
      </c>
      <c r="FF165" s="72">
        <f t="shared" si="39"/>
        <v>13201</v>
      </c>
      <c r="FG165" t="s">
        <v>3517</v>
      </c>
      <c r="FH165">
        <v>463997528</v>
      </c>
    </row>
    <row r="166" spans="1:164" ht="17.25" hidden="1">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3554</v>
      </c>
      <c r="FD166" s="7" t="s">
        <v>3184</v>
      </c>
      <c r="FE166" s="7">
        <f t="shared" si="38"/>
        <v>4626</v>
      </c>
      <c r="FF166" s="72">
        <f t="shared" si="39"/>
        <v>21296</v>
      </c>
      <c r="FG166" t="s">
        <v>3517</v>
      </c>
      <c r="FH166">
        <v>467279658</v>
      </c>
    </row>
    <row r="167" spans="1:164" ht="17.25" hidden="1">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3580</v>
      </c>
      <c r="EY167" s="314">
        <v>46189</v>
      </c>
      <c r="EZ167" s="314"/>
      <c r="FA167" s="183"/>
      <c r="FB167" s="314"/>
      <c r="FC167" s="7" t="s">
        <v>1130</v>
      </c>
      <c r="FD167" s="7" t="s">
        <v>3185</v>
      </c>
      <c r="FE167" s="7">
        <f t="shared" si="38"/>
        <v>5715</v>
      </c>
      <c r="FF167" s="72">
        <f t="shared" si="39"/>
        <v>33794</v>
      </c>
      <c r="FG167" t="s">
        <v>3517</v>
      </c>
      <c r="FH167">
        <v>464419363</v>
      </c>
    </row>
    <row r="168" spans="1:164" ht="17.25" hidden="1">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t="s">
        <v>1130</v>
      </c>
      <c r="FD168" s="7" t="s">
        <v>3095</v>
      </c>
      <c r="FE168" s="7">
        <f t="shared" si="38"/>
        <v>4381</v>
      </c>
      <c r="FF168" s="72">
        <f t="shared" si="39"/>
        <v>8832</v>
      </c>
      <c r="FG168" t="s">
        <v>3517</v>
      </c>
      <c r="FH168">
        <v>464515656</v>
      </c>
    </row>
    <row r="169" spans="1:164" ht="17.25" hidden="1">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t="s">
        <v>1130</v>
      </c>
      <c r="FD169" s="7" t="s">
        <v>3186</v>
      </c>
      <c r="FE169" s="7">
        <f t="shared" si="38"/>
        <v>5241</v>
      </c>
      <c r="FF169" s="72">
        <f t="shared" si="39"/>
        <v>17467</v>
      </c>
      <c r="FG169" t="s">
        <v>3517</v>
      </c>
      <c r="FH169">
        <v>457685874</v>
      </c>
    </row>
    <row r="170" spans="1:164" ht="17.25" hidden="1">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t="s">
        <v>1130</v>
      </c>
      <c r="FD170" s="7" t="s">
        <v>3050</v>
      </c>
      <c r="FE170" s="7">
        <f t="shared" si="38"/>
        <v>4578</v>
      </c>
      <c r="FF170" s="72">
        <f t="shared" si="39"/>
        <v>24129</v>
      </c>
      <c r="FG170" t="s">
        <v>3517</v>
      </c>
      <c r="FH170">
        <v>464245745</v>
      </c>
    </row>
    <row r="171" spans="1:164" ht="17.25" hidden="1">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t="s">
        <v>1130</v>
      </c>
      <c r="FD171" s="7" t="s">
        <v>3187</v>
      </c>
      <c r="FE171" s="7">
        <f t="shared" si="38"/>
        <v>4247</v>
      </c>
      <c r="FF171" s="72">
        <f t="shared" si="39"/>
        <v>8550</v>
      </c>
      <c r="FG171" t="s">
        <v>3517</v>
      </c>
      <c r="FH171">
        <v>464733502</v>
      </c>
    </row>
    <row r="172" spans="1:164" ht="17.25" hidden="1">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t="s">
        <v>1130</v>
      </c>
      <c r="FD172" s="7" t="s">
        <v>3188</v>
      </c>
      <c r="FE172" s="7">
        <f t="shared" si="38"/>
        <v>5065.8600000000006</v>
      </c>
      <c r="FF172" s="72">
        <f t="shared" si="39"/>
        <v>30174.86</v>
      </c>
      <c r="FG172" t="s">
        <v>3517</v>
      </c>
      <c r="FH172">
        <v>463325530</v>
      </c>
    </row>
    <row r="173" spans="1:164" ht="17.25" hidden="1">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t="s">
        <v>1130</v>
      </c>
      <c r="FD173" s="7" t="s">
        <v>3189</v>
      </c>
      <c r="FE173" s="7">
        <f t="shared" si="38"/>
        <v>4419</v>
      </c>
      <c r="FF173" s="72">
        <f t="shared" si="39"/>
        <v>12970</v>
      </c>
      <c r="FG173" t="s">
        <v>3517</v>
      </c>
      <c r="FH173">
        <v>464273873</v>
      </c>
    </row>
    <row r="174" spans="1:164" ht="17.25" hidden="1">
      <c r="A174" s="315">
        <v>463336005</v>
      </c>
      <c r="B174" s="304" t="s">
        <v>984</v>
      </c>
      <c r="C174" s="72" t="s">
        <v>1776</v>
      </c>
      <c r="D174" s="72" t="s">
        <v>3499</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t="s">
        <v>1130</v>
      </c>
      <c r="FD174" s="7" t="s">
        <v>3190</v>
      </c>
      <c r="FE174" s="7">
        <f t="shared" si="38"/>
        <v>5214</v>
      </c>
      <c r="FF174" s="72">
        <f t="shared" si="39"/>
        <v>10547</v>
      </c>
      <c r="FG174" t="s">
        <v>3517</v>
      </c>
      <c r="FH174">
        <v>463336005</v>
      </c>
    </row>
    <row r="175" spans="1:164" ht="17.25" hidden="1">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3581</v>
      </c>
      <c r="EY175" s="314">
        <v>46186</v>
      </c>
      <c r="EZ175" s="314"/>
      <c r="FA175" s="183"/>
      <c r="FB175" s="314"/>
      <c r="FC175" s="7" t="s">
        <v>3554</v>
      </c>
      <c r="FD175" s="7" t="s">
        <v>3191</v>
      </c>
      <c r="FE175" s="7">
        <f t="shared" si="38"/>
        <v>3704</v>
      </c>
      <c r="FF175" s="72">
        <f t="shared" si="39"/>
        <v>7931</v>
      </c>
      <c r="FG175" t="s">
        <v>3517</v>
      </c>
      <c r="FH175">
        <v>467443060</v>
      </c>
    </row>
    <row r="176" spans="1:164" ht="17.25" hidden="1">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t="s">
        <v>1130</v>
      </c>
      <c r="FD176" s="7" t="s">
        <v>3192</v>
      </c>
      <c r="FE176" s="7">
        <f t="shared" si="38"/>
        <v>8630</v>
      </c>
      <c r="FF176" s="72">
        <f t="shared" si="39"/>
        <v>17906</v>
      </c>
      <c r="FG176" t="s">
        <v>3518</v>
      </c>
      <c r="FH176">
        <v>463212097</v>
      </c>
    </row>
    <row r="177" spans="1:164" ht="17.25" hidden="1">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t="s">
        <v>1130</v>
      </c>
      <c r="FD177" s="7" t="s">
        <v>3136</v>
      </c>
      <c r="FE177" s="7">
        <f t="shared" si="38"/>
        <v>3953</v>
      </c>
      <c r="FF177" s="72">
        <f t="shared" si="39"/>
        <v>9555</v>
      </c>
      <c r="FG177" t="s">
        <v>3517</v>
      </c>
      <c r="FH177">
        <v>463259658</v>
      </c>
    </row>
    <row r="178" spans="1:164" ht="17.25" hidden="1">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t="s">
        <v>1130</v>
      </c>
      <c r="FD178" s="7" t="s">
        <v>3193</v>
      </c>
      <c r="FE178" s="7">
        <f t="shared" si="38"/>
        <v>8536</v>
      </c>
      <c r="FF178" s="72">
        <f t="shared" si="39"/>
        <v>49457</v>
      </c>
      <c r="FG178" t="s">
        <v>3518</v>
      </c>
      <c r="FH178">
        <v>464211952</v>
      </c>
    </row>
    <row r="179" spans="1:164" ht="17.25" hidden="1">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3582</v>
      </c>
      <c r="EY179" s="314">
        <v>46185</v>
      </c>
      <c r="EZ179" s="314"/>
      <c r="FA179" s="183"/>
      <c r="FB179" s="314"/>
      <c r="FC179" s="7" t="s">
        <v>1130</v>
      </c>
      <c r="FD179" s="7" t="s">
        <v>3194</v>
      </c>
      <c r="FE179" s="7">
        <f t="shared" si="38"/>
        <v>1340</v>
      </c>
      <c r="FF179" s="72">
        <f t="shared" si="39"/>
        <v>5838</v>
      </c>
      <c r="FG179" t="s">
        <v>3517</v>
      </c>
      <c r="FH179">
        <v>467091224</v>
      </c>
    </row>
    <row r="180" spans="1:164" ht="17.25" hidden="1">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t="s">
        <v>1130</v>
      </c>
      <c r="FD180" s="7" t="s">
        <v>3061</v>
      </c>
      <c r="FE180" s="7">
        <f t="shared" si="38"/>
        <v>5952</v>
      </c>
      <c r="FF180" s="72">
        <f t="shared" si="39"/>
        <v>17295</v>
      </c>
      <c r="FG180" t="s">
        <v>3517</v>
      </c>
      <c r="FH180">
        <v>457429849</v>
      </c>
    </row>
    <row r="181" spans="1:164" ht="17.25" hidden="1">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t="s">
        <v>1130</v>
      </c>
      <c r="FD181" s="7" t="s">
        <v>3115</v>
      </c>
      <c r="FE181" s="7">
        <f t="shared" si="38"/>
        <v>3984.2</v>
      </c>
      <c r="FF181" s="72">
        <f t="shared" si="39"/>
        <v>8079.2</v>
      </c>
      <c r="FG181" t="s">
        <v>3517</v>
      </c>
      <c r="FH181">
        <v>464738848</v>
      </c>
    </row>
    <row r="182" spans="1:164" ht="17.25" hidden="1">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t="s">
        <v>1130</v>
      </c>
      <c r="FD182" s="7" t="s">
        <v>3195</v>
      </c>
      <c r="FE182" s="7">
        <f t="shared" si="38"/>
        <v>3840</v>
      </c>
      <c r="FF182" s="72">
        <f t="shared" si="39"/>
        <v>19072</v>
      </c>
      <c r="FG182" t="s">
        <v>3517</v>
      </c>
      <c r="FH182">
        <v>465072149</v>
      </c>
    </row>
    <row r="183" spans="1:164" ht="17.25" hidden="1">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3583</v>
      </c>
      <c r="EY183" s="314">
        <v>46185</v>
      </c>
      <c r="EZ183" s="314"/>
      <c r="FA183" s="183"/>
      <c r="FB183" s="314"/>
      <c r="FC183" s="7" t="s">
        <v>1130</v>
      </c>
      <c r="FD183" s="7" t="s">
        <v>3196</v>
      </c>
      <c r="FE183" s="7">
        <f t="shared" si="38"/>
        <v>3459</v>
      </c>
      <c r="FF183" s="72">
        <f t="shared" si="39"/>
        <v>6980</v>
      </c>
      <c r="FG183" t="s">
        <v>3517</v>
      </c>
      <c r="FH183">
        <v>465800021</v>
      </c>
    </row>
    <row r="184" spans="1:164" ht="17.25" hidden="1">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t="s">
        <v>1130</v>
      </c>
      <c r="FD184" s="7" t="s">
        <v>3197</v>
      </c>
      <c r="FE184" s="7">
        <f t="shared" si="38"/>
        <v>3414</v>
      </c>
      <c r="FF184" s="72">
        <f t="shared" si="39"/>
        <v>6822</v>
      </c>
      <c r="FG184" t="s">
        <v>3517</v>
      </c>
      <c r="FH184">
        <v>466129754</v>
      </c>
    </row>
    <row r="185" spans="1:164" ht="17.25" hidden="1">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t="s">
        <v>1130</v>
      </c>
      <c r="FD185" s="7" t="s">
        <v>3198</v>
      </c>
      <c r="FE185" s="7">
        <f t="shared" si="38"/>
        <v>5374.57</v>
      </c>
      <c r="FF185" s="72">
        <f t="shared" si="39"/>
        <v>15959.57</v>
      </c>
      <c r="FG185" t="s">
        <v>3517</v>
      </c>
      <c r="FH185">
        <v>457889140</v>
      </c>
    </row>
    <row r="186" spans="1:164" ht="17.25" hidden="1">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3584</v>
      </c>
      <c r="EY186" s="314">
        <v>46190</v>
      </c>
      <c r="EZ186" s="314"/>
      <c r="FA186" s="183"/>
      <c r="FB186" s="314"/>
      <c r="FC186" s="7" t="s">
        <v>1130</v>
      </c>
      <c r="FD186" s="7" t="s">
        <v>3089</v>
      </c>
      <c r="FE186" s="7">
        <f t="shared" si="38"/>
        <v>3998</v>
      </c>
      <c r="FF186" s="72">
        <f t="shared" si="39"/>
        <v>8058</v>
      </c>
      <c r="FG186" t="s">
        <v>3517</v>
      </c>
      <c r="FH186">
        <v>460269294</v>
      </c>
    </row>
    <row r="187" spans="1:164" ht="17.25" hidden="1">
      <c r="A187" s="72">
        <v>457622833</v>
      </c>
      <c r="B187" s="304" t="s">
        <v>704</v>
      </c>
      <c r="C187" s="72" t="s">
        <v>1776</v>
      </c>
      <c r="D187" s="72" t="s">
        <v>3621</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t="s">
        <v>1130</v>
      </c>
      <c r="FD187" s="7" t="s">
        <v>3199</v>
      </c>
      <c r="FE187" s="7">
        <f t="shared" si="38"/>
        <v>6040</v>
      </c>
      <c r="FF187" s="72">
        <f t="shared" si="39"/>
        <v>12196</v>
      </c>
      <c r="FG187" t="s">
        <v>3517</v>
      </c>
      <c r="FH187">
        <v>457622833</v>
      </c>
    </row>
    <row r="188" spans="1:164" ht="17.25" hidden="1">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t="s">
        <v>1130</v>
      </c>
      <c r="FD188" s="7" t="s">
        <v>3200</v>
      </c>
      <c r="FE188" s="7">
        <f t="shared" si="38"/>
        <v>4357</v>
      </c>
      <c r="FF188" s="72">
        <f t="shared" si="39"/>
        <v>28189</v>
      </c>
      <c r="FG188" t="s">
        <v>3517</v>
      </c>
      <c r="FH188">
        <v>457619974</v>
      </c>
    </row>
    <row r="189" spans="1:164" ht="17.25" hidden="1">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t="s">
        <v>1130</v>
      </c>
      <c r="FD189" s="7" t="s">
        <v>3110</v>
      </c>
      <c r="FE189" s="7">
        <f t="shared" si="38"/>
        <v>3063.99</v>
      </c>
      <c r="FF189" s="72">
        <f t="shared" si="39"/>
        <v>6129.99</v>
      </c>
      <c r="FG189" t="s">
        <v>3517</v>
      </c>
      <c r="FH189">
        <v>463536873</v>
      </c>
    </row>
    <row r="190" spans="1:164" ht="17.25" hidden="1">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t="s">
        <v>1130</v>
      </c>
      <c r="FD190" s="7" t="s">
        <v>3201</v>
      </c>
      <c r="FE190" s="7">
        <f t="shared" si="38"/>
        <v>4149</v>
      </c>
      <c r="FF190" s="72">
        <f t="shared" si="39"/>
        <v>8319</v>
      </c>
      <c r="FG190" t="s">
        <v>3517</v>
      </c>
      <c r="FH190">
        <v>464393491</v>
      </c>
    </row>
    <row r="191" spans="1:164" ht="17.25" hidden="1">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t="s">
        <v>1130</v>
      </c>
      <c r="FD191" s="7" t="s">
        <v>3202</v>
      </c>
      <c r="FE191" s="7">
        <f t="shared" si="38"/>
        <v>4801</v>
      </c>
      <c r="FF191" s="72">
        <f t="shared" si="39"/>
        <v>9529</v>
      </c>
      <c r="FG191" t="s">
        <v>3517</v>
      </c>
      <c r="FH191">
        <v>463556168</v>
      </c>
    </row>
    <row r="192" spans="1:164" ht="17.25" hidden="1">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t="s">
        <v>1130</v>
      </c>
      <c r="FD192" s="7" t="s">
        <v>3203</v>
      </c>
      <c r="FE192" s="7">
        <f t="shared" si="38"/>
        <v>3161</v>
      </c>
      <c r="FF192" s="72">
        <f t="shared" si="39"/>
        <v>6311</v>
      </c>
      <c r="FG192" t="s">
        <v>3517</v>
      </c>
      <c r="FH192">
        <v>466597180</v>
      </c>
    </row>
    <row r="193" spans="1:164" ht="17.25" hidden="1">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t="s">
        <v>1130</v>
      </c>
      <c r="FD193" s="7" t="s">
        <v>3204</v>
      </c>
      <c r="FE193" s="7">
        <f t="shared" si="38"/>
        <v>2471</v>
      </c>
      <c r="FF193" s="72">
        <f t="shared" si="39"/>
        <v>6497</v>
      </c>
      <c r="FG193" t="s">
        <v>3518</v>
      </c>
      <c r="FH193">
        <v>464626828</v>
      </c>
    </row>
    <row r="194" spans="1:164" ht="17.25" hidden="1">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1</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4</v>
      </c>
      <c r="ES194" s="72">
        <f t="shared" si="50"/>
        <v>1</v>
      </c>
      <c r="ET194" s="72" t="s">
        <v>1114</v>
      </c>
      <c r="EU194" s="7" t="s">
        <v>2537</v>
      </c>
      <c r="EV194" s="7" t="s">
        <v>1111</v>
      </c>
      <c r="EW194" s="7" t="s">
        <v>1849</v>
      </c>
      <c r="EX194" s="183" t="s">
        <v>1872</v>
      </c>
      <c r="EY194" s="314">
        <v>46176</v>
      </c>
      <c r="EZ194" s="314"/>
      <c r="FA194" s="183"/>
      <c r="FB194" s="314"/>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hidden="1">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t="s">
        <v>1130</v>
      </c>
      <c r="FD195" s="7" t="s">
        <v>3153</v>
      </c>
      <c r="FE195" s="7">
        <f t="shared" si="53"/>
        <v>3935</v>
      </c>
      <c r="FF195" s="72">
        <f t="shared" si="54"/>
        <v>8000</v>
      </c>
      <c r="FG195" t="s">
        <v>3517</v>
      </c>
      <c r="FH195">
        <v>464497060</v>
      </c>
    </row>
    <row r="196" spans="1:164" ht="17.25" hidden="1">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t="s">
        <v>1130</v>
      </c>
      <c r="FD196" s="7" t="s">
        <v>3205</v>
      </c>
      <c r="FE196" s="7">
        <f t="shared" si="53"/>
        <v>3223</v>
      </c>
      <c r="FF196" s="72">
        <f t="shared" si="54"/>
        <v>6518</v>
      </c>
      <c r="FG196" t="s">
        <v>3517</v>
      </c>
      <c r="FH196">
        <v>466075261</v>
      </c>
    </row>
    <row r="197" spans="1:164" ht="17.25" hidden="1">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t="s">
        <v>1130</v>
      </c>
      <c r="FD197" s="7" t="s">
        <v>3206</v>
      </c>
      <c r="FE197" s="7">
        <f t="shared" si="53"/>
        <v>4009</v>
      </c>
      <c r="FF197" s="72">
        <f t="shared" si="54"/>
        <v>8177</v>
      </c>
      <c r="FG197" t="s">
        <v>3517</v>
      </c>
      <c r="FH197">
        <v>464239808</v>
      </c>
    </row>
    <row r="198" spans="1:164" ht="17.25" hidden="1">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t="s">
        <v>1130</v>
      </c>
      <c r="FD198" s="7" t="s">
        <v>3168</v>
      </c>
      <c r="FE198" s="7">
        <f t="shared" si="53"/>
        <v>1131</v>
      </c>
      <c r="FF198" s="72">
        <f t="shared" si="54"/>
        <v>5242</v>
      </c>
      <c r="FG198" t="s">
        <v>3517</v>
      </c>
      <c r="FH198">
        <v>464551591</v>
      </c>
    </row>
    <row r="199" spans="1:164" ht="17.25" hidden="1">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t="s">
        <v>1130</v>
      </c>
      <c r="FD199" s="7" t="s">
        <v>3207</v>
      </c>
      <c r="FE199" s="7">
        <f t="shared" si="53"/>
        <v>3431</v>
      </c>
      <c r="FF199" s="72">
        <f t="shared" si="54"/>
        <v>22736</v>
      </c>
      <c r="FG199" t="s">
        <v>3517</v>
      </c>
      <c r="FH199">
        <v>458923719</v>
      </c>
    </row>
    <row r="200" spans="1:164" ht="17.25" hidden="1">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t="s">
        <v>1130</v>
      </c>
      <c r="FD200" s="7" t="s">
        <v>3208</v>
      </c>
      <c r="FE200" s="7">
        <f t="shared" si="53"/>
        <v>4143.76</v>
      </c>
      <c r="FF200" s="72">
        <f t="shared" si="54"/>
        <v>12014.76</v>
      </c>
      <c r="FG200" t="s">
        <v>3517</v>
      </c>
      <c r="FH200">
        <v>464280420</v>
      </c>
    </row>
    <row r="201" spans="1:164" ht="17.25" hidden="1">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t="s">
        <v>1130</v>
      </c>
      <c r="FD201" s="7" t="s">
        <v>3209</v>
      </c>
      <c r="FE201" s="7">
        <f t="shared" si="53"/>
        <v>4361</v>
      </c>
      <c r="FF201" s="72">
        <f t="shared" si="54"/>
        <v>8807</v>
      </c>
      <c r="FG201" t="s">
        <v>3517</v>
      </c>
      <c r="FH201">
        <v>459446869</v>
      </c>
    </row>
    <row r="202" spans="1:164" ht="17.25" hidden="1">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1</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3</v>
      </c>
      <c r="ES202" s="72">
        <f t="shared" si="50"/>
        <v>1</v>
      </c>
      <c r="ET202" s="72" t="s">
        <v>1114</v>
      </c>
      <c r="EU202" s="7" t="s">
        <v>2545</v>
      </c>
      <c r="EV202" s="7" t="s">
        <v>1111</v>
      </c>
      <c r="EW202" s="7" t="s">
        <v>1802</v>
      </c>
      <c r="EX202" s="183" t="s">
        <v>1903</v>
      </c>
      <c r="EY202" s="314">
        <v>46176</v>
      </c>
      <c r="EZ202" s="314"/>
      <c r="FA202" s="183"/>
      <c r="FB202" s="314"/>
      <c r="FC202" s="7" t="s">
        <v>1130</v>
      </c>
      <c r="FD202" s="7" t="s">
        <v>3210</v>
      </c>
      <c r="FE202" s="7">
        <f t="shared" si="53"/>
        <v>4190</v>
      </c>
      <c r="FF202" s="72">
        <f t="shared" si="54"/>
        <v>8816</v>
      </c>
      <c r="FG202" t="s">
        <v>3517</v>
      </c>
      <c r="FH202">
        <v>463773768</v>
      </c>
    </row>
    <row r="203" spans="1:164" ht="17.25" hidden="1">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3555</v>
      </c>
      <c r="FD203" s="7" t="s">
        <v>3211</v>
      </c>
      <c r="FE203" s="7">
        <f t="shared" si="53"/>
        <v>4828</v>
      </c>
      <c r="FF203" s="72">
        <f t="shared" si="54"/>
        <v>9678</v>
      </c>
      <c r="FG203" t="s">
        <v>3517</v>
      </c>
      <c r="FH203">
        <v>463265509</v>
      </c>
    </row>
    <row r="204" spans="1:164" ht="17.25" hidden="1">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t="s">
        <v>1130</v>
      </c>
      <c r="FD204" s="7" t="s">
        <v>3212</v>
      </c>
      <c r="FE204" s="7">
        <f t="shared" si="53"/>
        <v>7323</v>
      </c>
      <c r="FF204" s="72">
        <f t="shared" si="54"/>
        <v>42799</v>
      </c>
      <c r="FG204" t="s">
        <v>3517</v>
      </c>
      <c r="FH204">
        <v>464432247</v>
      </c>
    </row>
    <row r="205" spans="1:164" ht="17.25" hidden="1">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t="s">
        <v>1130</v>
      </c>
      <c r="FD205" s="7" t="s">
        <v>3123</v>
      </c>
      <c r="FE205" s="7">
        <f t="shared" si="53"/>
        <v>3707</v>
      </c>
      <c r="FF205" s="72">
        <f t="shared" si="54"/>
        <v>7232</v>
      </c>
      <c r="FG205" t="s">
        <v>3517</v>
      </c>
      <c r="FH205">
        <v>465200754</v>
      </c>
    </row>
    <row r="206" spans="1:164" ht="17.25" hidden="1">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3585</v>
      </c>
      <c r="EY206" s="314">
        <v>46189</v>
      </c>
      <c r="EZ206" s="314"/>
      <c r="FA206" s="183"/>
      <c r="FB206" s="314"/>
      <c r="FC206" s="7" t="s">
        <v>1130</v>
      </c>
      <c r="FD206" s="7" t="s">
        <v>3213</v>
      </c>
      <c r="FE206" s="7">
        <f t="shared" si="53"/>
        <v>2148</v>
      </c>
      <c r="FF206" s="72">
        <f t="shared" si="54"/>
        <v>5393</v>
      </c>
      <c r="FG206" t="s">
        <v>3517</v>
      </c>
      <c r="FH206">
        <v>462376506</v>
      </c>
    </row>
    <row r="207" spans="1:164" ht="17.25" hidden="1">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3586</v>
      </c>
      <c r="EY207" s="314">
        <v>46185</v>
      </c>
      <c r="EZ207" s="314"/>
      <c r="FA207" s="183"/>
      <c r="FB207" s="314"/>
      <c r="FC207" s="7" t="s">
        <v>1130</v>
      </c>
      <c r="FD207" s="7" t="s">
        <v>3201</v>
      </c>
      <c r="FE207" s="7">
        <f t="shared" si="53"/>
        <v>4768</v>
      </c>
      <c r="FF207" s="72">
        <f t="shared" si="54"/>
        <v>9561</v>
      </c>
      <c r="FG207" t="s">
        <v>3517</v>
      </c>
      <c r="FH207">
        <v>467586191</v>
      </c>
    </row>
    <row r="208" spans="1:164" ht="17.25" hidden="1">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3554</v>
      </c>
      <c r="FD208" s="7" t="s">
        <v>3123</v>
      </c>
      <c r="FE208" s="7">
        <f t="shared" si="53"/>
        <v>3702</v>
      </c>
      <c r="FF208" s="72">
        <f t="shared" si="54"/>
        <v>16828</v>
      </c>
      <c r="FG208" t="s">
        <v>3517</v>
      </c>
      <c r="FH208">
        <v>464426955</v>
      </c>
    </row>
    <row r="209" spans="1:164" ht="17.25" hidden="1">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t="s">
        <v>1130</v>
      </c>
      <c r="FD209" s="7" t="s">
        <v>3214</v>
      </c>
      <c r="FE209" s="7">
        <f t="shared" si="53"/>
        <v>6012</v>
      </c>
      <c r="FF209" s="72">
        <f t="shared" si="54"/>
        <v>32748</v>
      </c>
      <c r="FG209" t="s">
        <v>3517</v>
      </c>
      <c r="FH209">
        <v>456405006</v>
      </c>
    </row>
    <row r="210" spans="1:164" ht="17.25" hidden="1">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t="s">
        <v>1130</v>
      </c>
      <c r="FD210" s="7" t="s">
        <v>3215</v>
      </c>
      <c r="FE210" s="7">
        <f t="shared" si="53"/>
        <v>3653</v>
      </c>
      <c r="FF210" s="72">
        <f t="shared" si="54"/>
        <v>7295</v>
      </c>
      <c r="FG210" t="s">
        <v>3517</v>
      </c>
      <c r="FH210">
        <v>465149328</v>
      </c>
    </row>
    <row r="211" spans="1:164" ht="17.25" hidden="1">
      <c r="A211" s="72">
        <v>467657607</v>
      </c>
      <c r="B211" s="304" t="s">
        <v>2091</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t="s">
        <v>1130</v>
      </c>
      <c r="FD211" s="7" t="s">
        <v>1247</v>
      </c>
      <c r="FE211" s="7">
        <f t="shared" si="53"/>
        <v>894.54</v>
      </c>
      <c r="FF211" s="72">
        <f t="shared" si="54"/>
        <v>4415.54</v>
      </c>
      <c r="FG211" t="s">
        <v>3517</v>
      </c>
      <c r="FH211">
        <v>467657607</v>
      </c>
    </row>
    <row r="212" spans="1:164" ht="17.25" hidden="1">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3517</v>
      </c>
      <c r="FH212">
        <v>464800548</v>
      </c>
    </row>
    <row r="213" spans="1:164" ht="17.25" hidden="1">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t="s">
        <v>1130</v>
      </c>
      <c r="FD213" s="7" t="s">
        <v>3216</v>
      </c>
      <c r="FE213" s="7">
        <f t="shared" si="53"/>
        <v>3054</v>
      </c>
      <c r="FF213" s="72">
        <f t="shared" si="54"/>
        <v>13873</v>
      </c>
      <c r="FG213" t="s">
        <v>3517</v>
      </c>
      <c r="FH213">
        <v>464296467</v>
      </c>
    </row>
    <row r="214" spans="1:164" ht="17.25" hidden="1">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t="s">
        <v>1130</v>
      </c>
      <c r="FD214" s="7" t="s">
        <v>3148</v>
      </c>
      <c r="FE214" s="7">
        <f t="shared" si="53"/>
        <v>4052</v>
      </c>
      <c r="FF214" s="72">
        <f t="shared" si="54"/>
        <v>8019</v>
      </c>
      <c r="FG214" t="s">
        <v>3517</v>
      </c>
      <c r="FH214">
        <v>464470565</v>
      </c>
    </row>
    <row r="215" spans="1:164" ht="17.25" hidden="1">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t="s">
        <v>1130</v>
      </c>
      <c r="FD215" s="7" t="s">
        <v>3217</v>
      </c>
      <c r="FE215" s="7">
        <f t="shared" si="53"/>
        <v>2278.9799999999996</v>
      </c>
      <c r="FF215" s="72">
        <f t="shared" si="54"/>
        <v>10696.98</v>
      </c>
      <c r="FG215" t="s">
        <v>3517</v>
      </c>
      <c r="FH215">
        <v>464416787</v>
      </c>
    </row>
    <row r="216" spans="1:164" ht="17.25" hidden="1">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t="s">
        <v>1130</v>
      </c>
      <c r="FD216" s="7" t="s">
        <v>3087</v>
      </c>
      <c r="FE216" s="7">
        <f t="shared" si="53"/>
        <v>4257</v>
      </c>
      <c r="FF216" s="72">
        <f t="shared" si="54"/>
        <v>8591</v>
      </c>
      <c r="FG216" t="s">
        <v>3517</v>
      </c>
      <c r="FH216">
        <v>466641805</v>
      </c>
    </row>
    <row r="217" spans="1:164" ht="17.25" hidden="1">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t="s">
        <v>1130</v>
      </c>
      <c r="FD217" s="7" t="s">
        <v>3218</v>
      </c>
      <c r="FE217" s="7">
        <f t="shared" si="53"/>
        <v>3745</v>
      </c>
      <c r="FF217" s="72">
        <f t="shared" si="54"/>
        <v>7529</v>
      </c>
      <c r="FG217" t="s">
        <v>3517</v>
      </c>
      <c r="FH217">
        <v>464751408</v>
      </c>
    </row>
    <row r="218" spans="1:164" ht="17.25" hidden="1">
      <c r="A218" s="72">
        <v>465315718</v>
      </c>
      <c r="B218" s="304" t="s">
        <v>778</v>
      </c>
      <c r="C218" s="72"/>
      <c r="D218" s="72"/>
      <c r="E218" s="72"/>
      <c r="F218" s="72"/>
      <c r="G218" s="307"/>
      <c r="H218" s="307"/>
      <c r="I218" s="72">
        <v>3178</v>
      </c>
      <c r="J218" s="72">
        <v>6221</v>
      </c>
      <c r="K218" s="258">
        <f t="shared" ref="K218:K281"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t="s">
        <v>1130</v>
      </c>
      <c r="FD218" s="7" t="s">
        <v>3219</v>
      </c>
      <c r="FE218" s="7">
        <f t="shared" si="53"/>
        <v>3299</v>
      </c>
      <c r="FF218" s="72">
        <f t="shared" si="54"/>
        <v>9811</v>
      </c>
      <c r="FG218" t="s">
        <v>3517</v>
      </c>
      <c r="FH218">
        <v>465315718</v>
      </c>
    </row>
    <row r="219" spans="1:164" ht="17.25" hidden="1">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t="s">
        <v>1130</v>
      </c>
      <c r="FD219" s="7" t="s">
        <v>3220</v>
      </c>
      <c r="FE219" s="7">
        <f t="shared" si="53"/>
        <v>4066</v>
      </c>
      <c r="FF219" s="72">
        <f t="shared" si="54"/>
        <v>8384</v>
      </c>
      <c r="FG219" t="s">
        <v>3517</v>
      </c>
      <c r="FH219">
        <v>463810078</v>
      </c>
    </row>
    <row r="220" spans="1:164" ht="17.25" hidden="1">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t="s">
        <v>1130</v>
      </c>
      <c r="FD220" s="7" t="s">
        <v>3221</v>
      </c>
      <c r="FE220" s="7">
        <f t="shared" si="53"/>
        <v>8724</v>
      </c>
      <c r="FF220" s="72">
        <f t="shared" si="54"/>
        <v>17578</v>
      </c>
      <c r="FG220" t="s">
        <v>3517</v>
      </c>
      <c r="FH220">
        <v>460347439</v>
      </c>
    </row>
    <row r="221" spans="1:164" ht="17.25" hidden="1">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3555</v>
      </c>
      <c r="FD221" s="7" t="s">
        <v>3222</v>
      </c>
      <c r="FE221" s="7">
        <f t="shared" si="53"/>
        <v>6001</v>
      </c>
      <c r="FF221" s="72">
        <f t="shared" si="54"/>
        <v>11921</v>
      </c>
      <c r="FG221" t="s">
        <v>3517</v>
      </c>
      <c r="FH221">
        <v>462002443</v>
      </c>
    </row>
    <row r="222" spans="1:164" ht="17.25" hidden="1">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t="s">
        <v>1130</v>
      </c>
      <c r="FD222" s="7" t="s">
        <v>3223</v>
      </c>
      <c r="FE222" s="7">
        <f t="shared" si="53"/>
        <v>5167</v>
      </c>
      <c r="FF222" s="72">
        <f t="shared" si="54"/>
        <v>24367</v>
      </c>
      <c r="FG222" t="s">
        <v>3517</v>
      </c>
      <c r="FH222">
        <v>464000542</v>
      </c>
    </row>
    <row r="223" spans="1:164" ht="17.25" hidden="1">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t="s">
        <v>1130</v>
      </c>
      <c r="FD223" s="7" t="s">
        <v>3119</v>
      </c>
      <c r="FE223" s="7">
        <f t="shared" si="53"/>
        <v>4348</v>
      </c>
      <c r="FF223" s="72">
        <f t="shared" si="54"/>
        <v>15646</v>
      </c>
      <c r="FG223" t="s">
        <v>3517</v>
      </c>
      <c r="FH223">
        <v>463953257</v>
      </c>
    </row>
    <row r="224" spans="1:164" ht="17.25" hidden="1">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t="s">
        <v>1130</v>
      </c>
      <c r="FD224" s="7" t="s">
        <v>3224</v>
      </c>
      <c r="FE224" s="7">
        <f t="shared" si="53"/>
        <v>3549</v>
      </c>
      <c r="FF224" s="72">
        <f t="shared" si="54"/>
        <v>10576</v>
      </c>
      <c r="FG224" t="s">
        <v>3517</v>
      </c>
      <c r="FH224">
        <v>464516840</v>
      </c>
    </row>
    <row r="225" spans="1:164" ht="17.25" hidden="1">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t="s">
        <v>1130</v>
      </c>
      <c r="FD225" s="7" t="s">
        <v>3225</v>
      </c>
      <c r="FE225" s="7">
        <f t="shared" si="53"/>
        <v>3311</v>
      </c>
      <c r="FF225" s="72">
        <f t="shared" si="54"/>
        <v>6685</v>
      </c>
      <c r="FG225" t="s">
        <v>3518</v>
      </c>
      <c r="FH225">
        <v>465436824</v>
      </c>
    </row>
    <row r="226" spans="1:164" ht="17.25" hidden="1">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t="s">
        <v>1130</v>
      </c>
      <c r="FD226" s="7" t="s">
        <v>3226</v>
      </c>
      <c r="FE226" s="7">
        <f t="shared" si="53"/>
        <v>3518</v>
      </c>
      <c r="FF226" s="72">
        <f t="shared" si="54"/>
        <v>15015</v>
      </c>
      <c r="FG226" t="s">
        <v>3517</v>
      </c>
      <c r="FH226">
        <v>463815869</v>
      </c>
    </row>
    <row r="227" spans="1:164" ht="17.25" hidden="1">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t="s">
        <v>1130</v>
      </c>
      <c r="FD227" s="7" t="s">
        <v>1252</v>
      </c>
      <c r="FE227" s="7">
        <f t="shared" si="53"/>
        <v>1004</v>
      </c>
      <c r="FF227" s="72">
        <f t="shared" si="54"/>
        <v>3491</v>
      </c>
      <c r="FG227" t="s">
        <v>3517</v>
      </c>
      <c r="FH227">
        <v>464267897</v>
      </c>
    </row>
    <row r="228" spans="1:164" ht="17.25" hidden="1">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3554</v>
      </c>
      <c r="FD228" s="7" t="s">
        <v>3227</v>
      </c>
      <c r="FE228" s="7">
        <f t="shared" si="53"/>
        <v>6344</v>
      </c>
      <c r="FF228" s="72">
        <f t="shared" si="54"/>
        <v>23972</v>
      </c>
      <c r="FG228" t="s">
        <v>3517</v>
      </c>
      <c r="FH228">
        <v>461248304</v>
      </c>
    </row>
    <row r="229" spans="1:164" ht="17.25" hidden="1">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t="s">
        <v>1130</v>
      </c>
      <c r="FD229" s="7" t="s">
        <v>3228</v>
      </c>
      <c r="FE229" s="7">
        <f t="shared" si="53"/>
        <v>1294</v>
      </c>
      <c r="FF229" s="72">
        <f t="shared" si="54"/>
        <v>18082</v>
      </c>
      <c r="FG229" t="s">
        <v>3517</v>
      </c>
      <c r="FH229">
        <v>464238969</v>
      </c>
    </row>
    <row r="230" spans="1:164" ht="17.25" hidden="1">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t="s">
        <v>1130</v>
      </c>
      <c r="FD230" s="7" t="s">
        <v>3229</v>
      </c>
      <c r="FE230" s="7">
        <f t="shared" si="53"/>
        <v>3507</v>
      </c>
      <c r="FF230" s="72">
        <f t="shared" si="54"/>
        <v>19312</v>
      </c>
      <c r="FG230" t="s">
        <v>3517</v>
      </c>
      <c r="FH230">
        <v>464137329</v>
      </c>
    </row>
    <row r="231" spans="1:164" ht="17.25" hidden="1">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t="s">
        <v>1130</v>
      </c>
      <c r="FD231" s="7" t="s">
        <v>3230</v>
      </c>
      <c r="FE231" s="7">
        <f t="shared" si="53"/>
        <v>3397</v>
      </c>
      <c r="FF231" s="72">
        <f t="shared" si="54"/>
        <v>14274</v>
      </c>
      <c r="FG231" t="s">
        <v>3517</v>
      </c>
      <c r="FH231">
        <v>456991270</v>
      </c>
    </row>
    <row r="232" spans="1:164" ht="17.25" hidden="1">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t="s">
        <v>1130</v>
      </c>
      <c r="FD232" s="7" t="s">
        <v>3231</v>
      </c>
      <c r="FE232" s="7">
        <f t="shared" si="53"/>
        <v>3190</v>
      </c>
      <c r="FF232" s="72">
        <f t="shared" si="54"/>
        <v>15855</v>
      </c>
      <c r="FG232" t="s">
        <v>3517</v>
      </c>
      <c r="FH232">
        <v>464989124</v>
      </c>
    </row>
    <row r="233" spans="1:164" ht="17.25" hidden="1">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t="s">
        <v>1130</v>
      </c>
      <c r="FD233" s="7" t="s">
        <v>3232</v>
      </c>
      <c r="FE233" s="7">
        <f t="shared" si="53"/>
        <v>2181</v>
      </c>
      <c r="FF233" s="72">
        <f t="shared" si="54"/>
        <v>4913</v>
      </c>
      <c r="FG233" t="s">
        <v>3517</v>
      </c>
      <c r="FH233">
        <v>466451006</v>
      </c>
    </row>
    <row r="234" spans="1:164" ht="17.25" hidden="1">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1130</v>
      </c>
      <c r="FD234" s="7" t="s">
        <v>3071</v>
      </c>
      <c r="FE234" s="7">
        <f t="shared" si="53"/>
        <v>3975</v>
      </c>
      <c r="FF234" s="72">
        <f t="shared" si="54"/>
        <v>14712</v>
      </c>
      <c r="FG234" t="s">
        <v>3517</v>
      </c>
      <c r="FH234">
        <v>464318531</v>
      </c>
    </row>
    <row r="235" spans="1:164" ht="17.25" hidden="1">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t="s">
        <v>1130</v>
      </c>
      <c r="FD235" s="7" t="s">
        <v>3233</v>
      </c>
      <c r="FE235" s="7">
        <f t="shared" si="53"/>
        <v>921.98999999999978</v>
      </c>
      <c r="FF235" s="72">
        <f t="shared" si="54"/>
        <v>7894.99</v>
      </c>
      <c r="FG235" t="s">
        <v>3517</v>
      </c>
      <c r="FH235">
        <v>460419172</v>
      </c>
    </row>
    <row r="236" spans="1:164" ht="17.25" hidden="1">
      <c r="A236" s="72">
        <v>464693708</v>
      </c>
      <c r="B236" s="304" t="s">
        <v>1531</v>
      </c>
      <c r="C236" s="72" t="s">
        <v>1776</v>
      </c>
      <c r="D236" s="72" t="s">
        <v>3626</v>
      </c>
      <c r="E236" s="72">
        <v>3600</v>
      </c>
      <c r="F236" s="72"/>
      <c r="G236" s="307"/>
      <c r="H236" s="307"/>
      <c r="I236" s="72">
        <v>3546</v>
      </c>
      <c r="J236" s="72">
        <v>3471</v>
      </c>
      <c r="K236" s="258">
        <f t="shared" si="58"/>
        <v>3508</v>
      </c>
      <c r="L236" s="258">
        <f t="shared" si="45"/>
        <v>3513</v>
      </c>
      <c r="M236" s="308">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t="s">
        <v>1130</v>
      </c>
      <c r="FD236" s="7" t="s">
        <v>3180</v>
      </c>
      <c r="FE236" s="7">
        <f t="shared" si="53"/>
        <v>3508</v>
      </c>
      <c r="FF236" s="72">
        <f t="shared" si="54"/>
        <v>7113</v>
      </c>
      <c r="FG236" t="s">
        <v>3517</v>
      </c>
      <c r="FH236">
        <v>464693708</v>
      </c>
    </row>
    <row r="237" spans="1:164" ht="17.25" hidden="1">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t="s">
        <v>1130</v>
      </c>
      <c r="FD237" s="7" t="s">
        <v>3234</v>
      </c>
      <c r="FE237" s="7">
        <f t="shared" si="53"/>
        <v>5092</v>
      </c>
      <c r="FF237" s="72">
        <f t="shared" si="54"/>
        <v>29975</v>
      </c>
      <c r="FG237" t="s">
        <v>3517</v>
      </c>
      <c r="FH237">
        <v>462088489</v>
      </c>
    </row>
    <row r="238" spans="1:164" ht="17.25" hidden="1">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t="s">
        <v>1130</v>
      </c>
      <c r="FD238" s="7" t="s">
        <v>3235</v>
      </c>
      <c r="FE238" s="7">
        <f t="shared" si="53"/>
        <v>5679</v>
      </c>
      <c r="FF238" s="72">
        <f t="shared" si="54"/>
        <v>11503</v>
      </c>
      <c r="FG238" t="s">
        <v>3517</v>
      </c>
      <c r="FH238">
        <v>465639719</v>
      </c>
    </row>
    <row r="239" spans="1:164" ht="17.25" hidden="1">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t="s">
        <v>1130</v>
      </c>
      <c r="FD239" s="7" t="s">
        <v>3236</v>
      </c>
      <c r="FE239" s="7">
        <f t="shared" si="53"/>
        <v>4262</v>
      </c>
      <c r="FF239" s="72">
        <f t="shared" si="54"/>
        <v>22480</v>
      </c>
      <c r="FG239" t="s">
        <v>3517</v>
      </c>
      <c r="FH239">
        <v>463427115</v>
      </c>
    </row>
    <row r="240" spans="1:164" ht="17.25" hidden="1">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1130</v>
      </c>
      <c r="FD240" s="7" t="s">
        <v>3151</v>
      </c>
      <c r="FE240" s="7">
        <f t="shared" si="53"/>
        <v>2461</v>
      </c>
      <c r="FF240" s="72">
        <f t="shared" si="54"/>
        <v>5328</v>
      </c>
      <c r="FG240" t="s">
        <v>3517</v>
      </c>
      <c r="FH240">
        <v>462670479</v>
      </c>
    </row>
    <row r="241" spans="1:164" ht="17.25" hidden="1">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1130</v>
      </c>
      <c r="FD241" s="7" t="s">
        <v>3237</v>
      </c>
      <c r="FE241" s="7">
        <f t="shared" si="53"/>
        <v>6793</v>
      </c>
      <c r="FF241" s="72">
        <f t="shared" si="54"/>
        <v>37372</v>
      </c>
      <c r="FG241" t="s">
        <v>3517</v>
      </c>
      <c r="FH241">
        <v>464856605</v>
      </c>
    </row>
    <row r="242" spans="1:164" ht="17.25" hidden="1">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t="s">
        <v>1130</v>
      </c>
      <c r="FD242" s="7" t="s">
        <v>3238</v>
      </c>
      <c r="FE242" s="7">
        <f t="shared" si="53"/>
        <v>4869</v>
      </c>
      <c r="FF242" s="72">
        <f t="shared" si="54"/>
        <v>9786</v>
      </c>
      <c r="FG242" t="s">
        <v>3517</v>
      </c>
      <c r="FH242">
        <v>464434332</v>
      </c>
    </row>
    <row r="243" spans="1:164" ht="17.25" hidden="1">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t="s">
        <v>1130</v>
      </c>
      <c r="FD243" s="7" t="s">
        <v>3123</v>
      </c>
      <c r="FE243" s="7">
        <f t="shared" si="53"/>
        <v>7557</v>
      </c>
      <c r="FF243" s="72">
        <f t="shared" si="54"/>
        <v>15038</v>
      </c>
      <c r="FG243" t="s">
        <v>3518</v>
      </c>
      <c r="FH243">
        <v>455993579</v>
      </c>
    </row>
    <row r="244" spans="1:164" ht="17.25" hidden="1">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t="s">
        <v>1130</v>
      </c>
      <c r="FD244" s="7" t="s">
        <v>3239</v>
      </c>
      <c r="FE244" s="7">
        <f t="shared" si="53"/>
        <v>1737</v>
      </c>
      <c r="FF244" s="72">
        <f t="shared" si="54"/>
        <v>8342</v>
      </c>
      <c r="FG244" t="s">
        <v>3517</v>
      </c>
      <c r="FH244">
        <v>464400538</v>
      </c>
    </row>
    <row r="245" spans="1:164" ht="17.25" hidden="1">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3587</v>
      </c>
      <c r="EY245" s="314">
        <v>46184</v>
      </c>
      <c r="EZ245" s="314"/>
      <c r="FA245" s="183"/>
      <c r="FB245" s="314"/>
      <c r="FC245" s="7" t="s">
        <v>1130</v>
      </c>
      <c r="FD245" s="7" t="s">
        <v>3197</v>
      </c>
      <c r="FE245" s="7">
        <f t="shared" si="53"/>
        <v>6180</v>
      </c>
      <c r="FF245" s="72">
        <f t="shared" si="54"/>
        <v>12444</v>
      </c>
      <c r="FG245" t="s">
        <v>3517</v>
      </c>
      <c r="FH245">
        <v>466558846</v>
      </c>
    </row>
    <row r="246" spans="1:164" ht="17.25" hidden="1">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t="s">
        <v>1130</v>
      </c>
      <c r="FD246" s="7" t="s">
        <v>3180</v>
      </c>
      <c r="FE246" s="7">
        <f t="shared" si="53"/>
        <v>3769</v>
      </c>
      <c r="FF246" s="72">
        <f t="shared" si="54"/>
        <v>7562</v>
      </c>
      <c r="FG246" t="s">
        <v>3517</v>
      </c>
      <c r="FH246">
        <v>464019282</v>
      </c>
    </row>
    <row r="247" spans="1:164" ht="17.25" hidden="1">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t="s">
        <v>1130</v>
      </c>
      <c r="FD247" s="7" t="s">
        <v>3240</v>
      </c>
      <c r="FE247" s="7">
        <f t="shared" si="53"/>
        <v>7201</v>
      </c>
      <c r="FF247" s="72">
        <f t="shared" si="54"/>
        <v>22017</v>
      </c>
      <c r="FG247" t="s">
        <v>3517</v>
      </c>
      <c r="FH247">
        <v>460542843</v>
      </c>
    </row>
    <row r="248" spans="1:164" ht="17.25" hidden="1">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3554</v>
      </c>
      <c r="FD248" s="7" t="s">
        <v>3241</v>
      </c>
      <c r="FE248" s="7">
        <f t="shared" si="53"/>
        <v>3094.8899999999994</v>
      </c>
      <c r="FF248" s="72">
        <f t="shared" si="54"/>
        <v>21268.89</v>
      </c>
      <c r="FG248" t="s">
        <v>3517</v>
      </c>
      <c r="FH248">
        <v>463129830</v>
      </c>
    </row>
    <row r="249" spans="1:164" ht="17.25" hidden="1">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t="s">
        <v>1130</v>
      </c>
      <c r="FD249" s="7" t="s">
        <v>3150</v>
      </c>
      <c r="FE249" s="7">
        <f t="shared" si="53"/>
        <v>4593</v>
      </c>
      <c r="FF249" s="72">
        <f t="shared" si="54"/>
        <v>13668</v>
      </c>
      <c r="FG249" t="s">
        <v>3517</v>
      </c>
      <c r="FH249">
        <v>466131426</v>
      </c>
    </row>
    <row r="250" spans="1:164" ht="17.25" hidden="1">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t="s">
        <v>1130</v>
      </c>
      <c r="FD250" s="7" t="s">
        <v>3224</v>
      </c>
      <c r="FE250" s="7">
        <f t="shared" si="53"/>
        <v>4174</v>
      </c>
      <c r="FF250" s="72">
        <f t="shared" si="54"/>
        <v>8651</v>
      </c>
      <c r="FG250" t="s">
        <v>3517</v>
      </c>
      <c r="FH250">
        <v>463069996</v>
      </c>
    </row>
    <row r="251" spans="1:164" ht="17.25" hidden="1">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t="s">
        <v>1130</v>
      </c>
      <c r="FD251" s="7" t="s">
        <v>3242</v>
      </c>
      <c r="FE251" s="7">
        <f t="shared" si="53"/>
        <v>4053</v>
      </c>
      <c r="FF251" s="72">
        <f t="shared" si="54"/>
        <v>37628</v>
      </c>
      <c r="FG251" t="s">
        <v>3517</v>
      </c>
      <c r="FH251">
        <v>460203500</v>
      </c>
    </row>
    <row r="252" spans="1:164" ht="17.25" hidden="1">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t="s">
        <v>1130</v>
      </c>
      <c r="FD252" s="7" t="s">
        <v>3219</v>
      </c>
      <c r="FE252" s="7">
        <f t="shared" si="53"/>
        <v>3761</v>
      </c>
      <c r="FF252" s="72">
        <f t="shared" si="54"/>
        <v>14371</v>
      </c>
      <c r="FG252" t="s">
        <v>3517</v>
      </c>
      <c r="FH252">
        <v>463739181</v>
      </c>
    </row>
    <row r="253" spans="1:164" ht="17.25" hidden="1">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t="s">
        <v>1130</v>
      </c>
      <c r="FD253" s="7" t="s">
        <v>3243</v>
      </c>
      <c r="FE253" s="7">
        <f t="shared" si="53"/>
        <v>3612.8100000000013</v>
      </c>
      <c r="FF253" s="72">
        <f t="shared" si="54"/>
        <v>10773.810000000001</v>
      </c>
      <c r="FG253" t="s">
        <v>3517</v>
      </c>
      <c r="FH253">
        <v>463834008</v>
      </c>
    </row>
    <row r="254" spans="1:164" ht="17.25" hidden="1">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3588</v>
      </c>
      <c r="EY254" s="314">
        <v>46186</v>
      </c>
      <c r="EZ254" s="314"/>
      <c r="FA254" s="183"/>
      <c r="FB254" s="314"/>
      <c r="FC254" s="7" t="s">
        <v>1130</v>
      </c>
      <c r="FD254" s="7" t="s">
        <v>3244</v>
      </c>
      <c r="FE254" s="7">
        <f t="shared" si="53"/>
        <v>3377</v>
      </c>
      <c r="FF254" s="72">
        <f t="shared" si="54"/>
        <v>6754</v>
      </c>
      <c r="FG254" t="s">
        <v>3517</v>
      </c>
      <c r="FH254">
        <v>464516010</v>
      </c>
    </row>
    <row r="255" spans="1:164" ht="17.25" hidden="1">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t="s">
        <v>1130</v>
      </c>
      <c r="FD255" s="7" t="s">
        <v>3245</v>
      </c>
      <c r="FE255" s="7">
        <f t="shared" si="53"/>
        <v>3726.75</v>
      </c>
      <c r="FF255" s="72">
        <f t="shared" si="54"/>
        <v>7746.75</v>
      </c>
      <c r="FG255" t="s">
        <v>3517</v>
      </c>
      <c r="FH255">
        <v>463269970</v>
      </c>
    </row>
    <row r="256" spans="1:164" ht="17.25" hidden="1">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t="s">
        <v>1130</v>
      </c>
      <c r="FD256" s="7" t="s">
        <v>3040</v>
      </c>
      <c r="FE256" s="7">
        <f t="shared" si="53"/>
        <v>5884</v>
      </c>
      <c r="FF256" s="72">
        <f t="shared" si="54"/>
        <v>11905</v>
      </c>
      <c r="FG256" t="s">
        <v>3517</v>
      </c>
      <c r="FH256">
        <v>461699544</v>
      </c>
    </row>
    <row r="257" spans="1:164" ht="17.25" hidden="1">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3555</v>
      </c>
      <c r="FD257" s="7" t="s">
        <v>3246</v>
      </c>
      <c r="FE257" s="7">
        <f t="shared" si="53"/>
        <v>2266</v>
      </c>
      <c r="FF257" s="72">
        <f t="shared" si="54"/>
        <v>18769</v>
      </c>
      <c r="FG257" t="s">
        <v>3517</v>
      </c>
      <c r="FH257">
        <v>463554280</v>
      </c>
    </row>
    <row r="258" spans="1:164" ht="17.25" hidden="1">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hidden="1">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t="s">
        <v>1130</v>
      </c>
      <c r="FD259" s="7" t="s">
        <v>3089</v>
      </c>
      <c r="FE259" s="7">
        <f t="shared" si="67"/>
        <v>2679</v>
      </c>
      <c r="FF259" s="72">
        <f t="shared" si="68"/>
        <v>6149</v>
      </c>
      <c r="FG259" t="s">
        <v>3517</v>
      </c>
      <c r="FH259">
        <v>464077378</v>
      </c>
    </row>
    <row r="260" spans="1:164" ht="17.25" hidden="1">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t="s">
        <v>1130</v>
      </c>
      <c r="FD260" s="7" t="s">
        <v>3224</v>
      </c>
      <c r="FE260" s="7">
        <f t="shared" si="67"/>
        <v>3466</v>
      </c>
      <c r="FF260" s="72">
        <f t="shared" si="68"/>
        <v>6945</v>
      </c>
      <c r="FG260" t="s">
        <v>3517</v>
      </c>
      <c r="FH260">
        <v>464645726</v>
      </c>
    </row>
    <row r="261" spans="1:164" ht="17.25" hidden="1">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3517</v>
      </c>
      <c r="FH261">
        <v>463471982</v>
      </c>
    </row>
    <row r="262" spans="1:164" ht="17.25" hidden="1">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t="s">
        <v>1130</v>
      </c>
      <c r="FD262" s="7" t="s">
        <v>3110</v>
      </c>
      <c r="FE262" s="7">
        <f t="shared" si="67"/>
        <v>4258</v>
      </c>
      <c r="FF262" s="72">
        <f t="shared" si="68"/>
        <v>8578</v>
      </c>
      <c r="FG262" t="s">
        <v>3517</v>
      </c>
      <c r="FH262">
        <v>463205215</v>
      </c>
    </row>
    <row r="263" spans="1:164" ht="17.25" hidden="1">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t="s">
        <v>1130</v>
      </c>
      <c r="FD263" s="7" t="s">
        <v>3110</v>
      </c>
      <c r="FE263" s="7">
        <f t="shared" si="67"/>
        <v>4362</v>
      </c>
      <c r="FF263" s="72">
        <f t="shared" si="68"/>
        <v>8806</v>
      </c>
      <c r="FG263" t="s">
        <v>3517</v>
      </c>
      <c r="FH263">
        <v>466340283</v>
      </c>
    </row>
    <row r="264" spans="1:164" ht="17.25" hidden="1">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t="s">
        <v>1130</v>
      </c>
      <c r="FD264" s="7" t="s">
        <v>3248</v>
      </c>
      <c r="FE264" s="7">
        <f t="shared" si="67"/>
        <v>3277</v>
      </c>
      <c r="FF264" s="72">
        <f t="shared" si="68"/>
        <v>6865</v>
      </c>
      <c r="FG264" t="s">
        <v>3517</v>
      </c>
      <c r="FH264">
        <v>464370861</v>
      </c>
    </row>
    <row r="265" spans="1:164" ht="17.25" hidden="1">
      <c r="A265" s="315">
        <v>464559146</v>
      </c>
      <c r="B265" s="304" t="s">
        <v>688</v>
      </c>
      <c r="C265" s="72" t="s">
        <v>1778</v>
      </c>
      <c r="D265" s="72" t="s">
        <v>3626</v>
      </c>
      <c r="E265" s="72">
        <v>3400</v>
      </c>
      <c r="F265" s="72"/>
      <c r="G265" s="307"/>
      <c r="H265" s="307"/>
      <c r="I265" s="72">
        <v>3255</v>
      </c>
      <c r="J265" s="72">
        <v>3255</v>
      </c>
      <c r="K265" s="258">
        <f t="shared" si="58"/>
        <v>3290</v>
      </c>
      <c r="L265" s="258">
        <f t="shared" si="59"/>
        <v>3110</v>
      </c>
      <c r="M265" s="308">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3518</v>
      </c>
      <c r="FH265">
        <v>464559146</v>
      </c>
    </row>
    <row r="266" spans="1:164" ht="17.25" hidden="1">
      <c r="A266" s="72">
        <v>463514822</v>
      </c>
      <c r="B266" s="304" t="s">
        <v>986</v>
      </c>
      <c r="C266" s="72" t="s">
        <v>1776</v>
      </c>
      <c r="D266" s="72" t="s">
        <v>3499</v>
      </c>
      <c r="E266" s="72">
        <f>3996+90</f>
        <v>4086</v>
      </c>
      <c r="F266" s="72"/>
      <c r="G266" s="307"/>
      <c r="H266" s="307"/>
      <c r="I266" s="72">
        <v>3996</v>
      </c>
      <c r="J266" s="72">
        <v>3970</v>
      </c>
      <c r="K266" s="258">
        <f t="shared" si="58"/>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t="s">
        <v>1130</v>
      </c>
      <c r="FD266" s="7" t="s">
        <v>3249</v>
      </c>
      <c r="FE266" s="7">
        <f t="shared" si="67"/>
        <v>4037</v>
      </c>
      <c r="FF266" s="72">
        <f t="shared" si="68"/>
        <v>8125</v>
      </c>
      <c r="FG266" t="s">
        <v>3517</v>
      </c>
      <c r="FH266">
        <v>463514822</v>
      </c>
    </row>
    <row r="267" spans="1:164" ht="17.25" hidden="1">
      <c r="A267" s="72">
        <v>461103769</v>
      </c>
      <c r="B267" s="304" t="s">
        <v>802</v>
      </c>
      <c r="C267" s="72" t="s">
        <v>1800</v>
      </c>
      <c r="D267" s="72" t="s">
        <v>3561</v>
      </c>
      <c r="E267" s="72">
        <v>3200</v>
      </c>
      <c r="F267" s="72"/>
      <c r="G267" s="307"/>
      <c r="H267" s="307"/>
      <c r="I267" s="72">
        <v>3106</v>
      </c>
      <c r="J267" s="72">
        <v>2862</v>
      </c>
      <c r="K267" s="258">
        <f t="shared" si="58"/>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2607</v>
      </c>
      <c r="EV267" s="7" t="s">
        <v>1111</v>
      </c>
      <c r="EW267" s="7" t="e">
        <v>#N/A</v>
      </c>
      <c r="EX267" s="183" t="e">
        <v>#N/A</v>
      </c>
      <c r="EY267" s="314" t="e">
        <v>#N/A</v>
      </c>
      <c r="EZ267" s="314"/>
      <c r="FA267" s="183"/>
      <c r="FB267" s="314"/>
      <c r="FC267" s="7" t="s">
        <v>1130</v>
      </c>
      <c r="FD267" s="7" t="s">
        <v>3250</v>
      </c>
      <c r="FE267" s="7">
        <f t="shared" si="67"/>
        <v>2926</v>
      </c>
      <c r="FF267" s="72">
        <f t="shared" si="68"/>
        <v>6103</v>
      </c>
      <c r="FG267" t="s">
        <v>3518</v>
      </c>
      <c r="FH267">
        <v>461103769</v>
      </c>
    </row>
    <row r="268" spans="1:164" ht="17.25" hidden="1">
      <c r="A268" s="72">
        <v>462024518</v>
      </c>
      <c r="B268" s="304" t="s">
        <v>159</v>
      </c>
      <c r="C268" s="72" t="s">
        <v>1778</v>
      </c>
      <c r="D268" s="72" t="s">
        <v>1799</v>
      </c>
      <c r="E268" s="72">
        <v>3700</v>
      </c>
      <c r="F268" s="72"/>
      <c r="G268" s="307"/>
      <c r="H268" s="307"/>
      <c r="I268" s="72">
        <v>3562</v>
      </c>
      <c r="J268" s="72">
        <v>3491</v>
      </c>
      <c r="K268" s="258">
        <f t="shared" si="58"/>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t="s">
        <v>1130</v>
      </c>
      <c r="FD268" s="7" t="s">
        <v>3251</v>
      </c>
      <c r="FE268" s="7">
        <f t="shared" si="67"/>
        <v>3549</v>
      </c>
      <c r="FF268" s="72">
        <f t="shared" si="68"/>
        <v>7117</v>
      </c>
      <c r="FG268" t="s">
        <v>3517</v>
      </c>
      <c r="FH268">
        <v>462024518</v>
      </c>
    </row>
    <row r="269" spans="1:164" ht="17.25" hidden="1">
      <c r="A269" s="72">
        <v>465745916</v>
      </c>
      <c r="B269" s="304" t="s">
        <v>2136</v>
      </c>
      <c r="C269" s="72" t="s">
        <v>1776</v>
      </c>
      <c r="D269" s="72" t="s">
        <v>3499</v>
      </c>
      <c r="E269" s="72">
        <v>5100</v>
      </c>
      <c r="F269" s="72"/>
      <c r="G269" s="307"/>
      <c r="H269" s="307"/>
      <c r="I269" s="72">
        <v>4873</v>
      </c>
      <c r="J269" s="72">
        <v>4841.3500000000004</v>
      </c>
      <c r="K269" s="258">
        <f t="shared" si="58"/>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3589</v>
      </c>
      <c r="EY269" s="314">
        <v>46188</v>
      </c>
      <c r="EZ269" s="314"/>
      <c r="FA269" s="183"/>
      <c r="FB269" s="314"/>
      <c r="FC269" s="7" t="s">
        <v>1130</v>
      </c>
      <c r="FD269" s="7" t="s">
        <v>3132</v>
      </c>
      <c r="FE269" s="7">
        <f t="shared" si="67"/>
        <v>4911.3500000000004</v>
      </c>
      <c r="FF269" s="72">
        <f t="shared" si="68"/>
        <v>9908.35</v>
      </c>
      <c r="FG269" t="s">
        <v>3517</v>
      </c>
      <c r="FH269">
        <v>465745916</v>
      </c>
    </row>
    <row r="270" spans="1:164" ht="17.25" hidden="1">
      <c r="A270" s="72">
        <v>467110513</v>
      </c>
      <c r="B270" s="304" t="s">
        <v>2125</v>
      </c>
      <c r="C270" s="72"/>
      <c r="D270" s="72"/>
      <c r="E270" s="72"/>
      <c r="F270" s="72"/>
      <c r="G270" s="307"/>
      <c r="H270" s="307" t="s">
        <v>3512</v>
      </c>
      <c r="I270" s="72">
        <v>9172</v>
      </c>
      <c r="J270" s="72">
        <v>8584</v>
      </c>
      <c r="K270" s="258">
        <f t="shared" si="58"/>
        <v>8722</v>
      </c>
      <c r="L270" s="258">
        <f t="shared" si="59"/>
        <v>18023</v>
      </c>
      <c r="M270" s="308">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t="s">
        <v>1130</v>
      </c>
      <c r="FD270" s="7" t="s">
        <v>3143</v>
      </c>
      <c r="FE270" s="7">
        <f t="shared" si="67"/>
        <v>8722</v>
      </c>
      <c r="FF270" s="72">
        <f t="shared" si="68"/>
        <v>18023</v>
      </c>
      <c r="FG270" t="s">
        <v>3517</v>
      </c>
      <c r="FH270">
        <v>467110513</v>
      </c>
    </row>
    <row r="271" spans="1:164" ht="17.25" hidden="1">
      <c r="A271" s="72">
        <v>466958013</v>
      </c>
      <c r="B271" s="304" t="s">
        <v>1009</v>
      </c>
      <c r="C271" s="72"/>
      <c r="D271" s="72"/>
      <c r="E271" s="72"/>
      <c r="F271" s="72"/>
      <c r="G271" s="307"/>
      <c r="H271" s="307"/>
      <c r="I271" s="72">
        <v>9332</v>
      </c>
      <c r="J271" s="72">
        <v>9164</v>
      </c>
      <c r="K271" s="258">
        <f t="shared" si="58"/>
        <v>9355</v>
      </c>
      <c r="L271" s="258">
        <f t="shared" si="59"/>
        <v>18984</v>
      </c>
      <c r="M271" s="308">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t="s">
        <v>1130</v>
      </c>
      <c r="FD271" s="7" t="s">
        <v>3252</v>
      </c>
      <c r="FE271" s="7">
        <f t="shared" si="67"/>
        <v>9355</v>
      </c>
      <c r="FF271" s="72">
        <f t="shared" si="68"/>
        <v>18984</v>
      </c>
      <c r="FG271" t="s">
        <v>3517</v>
      </c>
      <c r="FH271">
        <v>466958013</v>
      </c>
    </row>
    <row r="272" spans="1:164" ht="17.25" hidden="1">
      <c r="A272" s="72">
        <v>462207375</v>
      </c>
      <c r="B272" s="304" t="s">
        <v>274</v>
      </c>
      <c r="C272" s="72"/>
      <c r="D272" s="72"/>
      <c r="E272" s="72"/>
      <c r="F272" s="72"/>
      <c r="G272" s="307"/>
      <c r="H272" s="307"/>
      <c r="I272" s="72">
        <v>4144</v>
      </c>
      <c r="J272" s="72">
        <v>16274</v>
      </c>
      <c r="K272" s="258">
        <f t="shared" si="58"/>
        <v>4256</v>
      </c>
      <c r="L272" s="258">
        <f t="shared" si="59"/>
        <v>21072</v>
      </c>
      <c r="M272" s="316">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t="s">
        <v>1130</v>
      </c>
      <c r="FD272" s="7" t="s">
        <v>3253</v>
      </c>
      <c r="FE272" s="7">
        <f t="shared" si="67"/>
        <v>4256</v>
      </c>
      <c r="FF272" s="72">
        <f t="shared" si="68"/>
        <v>21072</v>
      </c>
      <c r="FG272" t="s">
        <v>3517</v>
      </c>
      <c r="FH272">
        <v>462207375</v>
      </c>
    </row>
    <row r="273" spans="1:164" ht="17.25" hidden="1">
      <c r="A273" s="72">
        <v>462490785</v>
      </c>
      <c r="B273" s="304" t="s">
        <v>881</v>
      </c>
      <c r="C273" s="72" t="s">
        <v>1800</v>
      </c>
      <c r="D273" s="72" t="s">
        <v>3539</v>
      </c>
      <c r="E273" s="72">
        <v>4300</v>
      </c>
      <c r="F273" s="72"/>
      <c r="G273" s="307"/>
      <c r="H273" s="307"/>
      <c r="I273" s="72">
        <v>4107</v>
      </c>
      <c r="J273" s="72">
        <v>13320</v>
      </c>
      <c r="K273" s="258">
        <f t="shared" si="58"/>
        <v>1782</v>
      </c>
      <c r="L273" s="258">
        <f t="shared" si="59"/>
        <v>14161</v>
      </c>
      <c r="M273" s="316">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t="s">
        <v>1130</v>
      </c>
      <c r="FD273" s="7" t="s">
        <v>3254</v>
      </c>
      <c r="FE273" s="7">
        <f t="shared" si="67"/>
        <v>1782</v>
      </c>
      <c r="FF273" s="72">
        <f t="shared" si="68"/>
        <v>18461</v>
      </c>
      <c r="FG273" t="s">
        <v>3517</v>
      </c>
      <c r="FH273">
        <v>462490785</v>
      </c>
    </row>
    <row r="274" spans="1:164" ht="17.25" hidden="1">
      <c r="A274" s="72">
        <v>464619509</v>
      </c>
      <c r="B274" s="304" t="s">
        <v>793</v>
      </c>
      <c r="C274" s="72"/>
      <c r="D274" s="72"/>
      <c r="E274" s="72"/>
      <c r="F274" s="72"/>
      <c r="G274" s="307"/>
      <c r="H274" s="307"/>
      <c r="I274" s="72">
        <v>3285</v>
      </c>
      <c r="J274" s="72">
        <v>3259</v>
      </c>
      <c r="K274" s="258">
        <f t="shared" si="58"/>
        <v>3363</v>
      </c>
      <c r="L274" s="258">
        <f t="shared" si="59"/>
        <v>6760</v>
      </c>
      <c r="M274" s="308">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t="s">
        <v>1130</v>
      </c>
      <c r="FD274" s="7" t="s">
        <v>3101</v>
      </c>
      <c r="FE274" s="7">
        <f t="shared" si="67"/>
        <v>3363</v>
      </c>
      <c r="FF274" s="72">
        <f t="shared" si="68"/>
        <v>6760</v>
      </c>
      <c r="FG274" t="s">
        <v>3517</v>
      </c>
      <c r="FH274">
        <v>464619509</v>
      </c>
    </row>
    <row r="275" spans="1:164" ht="17.25" hidden="1">
      <c r="A275" s="72">
        <v>465281966</v>
      </c>
      <c r="B275" s="304" t="s">
        <v>757</v>
      </c>
      <c r="C275" s="72"/>
      <c r="D275" s="72"/>
      <c r="E275" s="72"/>
      <c r="F275" s="72"/>
      <c r="G275" s="307"/>
      <c r="H275" s="307" t="s">
        <v>3553</v>
      </c>
      <c r="I275" s="72">
        <v>5523</v>
      </c>
      <c r="J275" s="72">
        <v>5520</v>
      </c>
      <c r="K275" s="258">
        <f t="shared" si="58"/>
        <v>5677</v>
      </c>
      <c r="L275" s="258">
        <f t="shared" si="59"/>
        <v>11316</v>
      </c>
      <c r="M275" s="308">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t="s">
        <v>1130</v>
      </c>
      <c r="FD275" s="7" t="s">
        <v>3054</v>
      </c>
      <c r="FE275" s="7">
        <f t="shared" si="67"/>
        <v>5677</v>
      </c>
      <c r="FF275" s="72">
        <f t="shared" si="68"/>
        <v>11316</v>
      </c>
      <c r="FG275" t="s">
        <v>3517</v>
      </c>
      <c r="FH275">
        <v>465281966</v>
      </c>
    </row>
    <row r="276" spans="1:164" ht="17.25" hidden="1">
      <c r="A276" s="72">
        <v>461702783</v>
      </c>
      <c r="B276" s="304" t="s">
        <v>797</v>
      </c>
      <c r="C276" s="72" t="s">
        <v>1776</v>
      </c>
      <c r="D276" s="72" t="s">
        <v>1796</v>
      </c>
      <c r="E276" s="72">
        <v>3503</v>
      </c>
      <c r="F276" s="72"/>
      <c r="G276" s="307"/>
      <c r="H276" s="307"/>
      <c r="I276" s="72">
        <v>3338</v>
      </c>
      <c r="J276" s="72">
        <v>9780</v>
      </c>
      <c r="K276" s="258">
        <f t="shared" si="58"/>
        <v>3538</v>
      </c>
      <c r="L276" s="258">
        <f t="shared" si="59"/>
        <v>10110</v>
      </c>
      <c r="M276" s="316">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t="s">
        <v>1130</v>
      </c>
      <c r="FD276" s="7" t="s">
        <v>3138</v>
      </c>
      <c r="FE276" s="7">
        <f t="shared" si="67"/>
        <v>3538</v>
      </c>
      <c r="FF276" s="72">
        <f t="shared" si="68"/>
        <v>13613</v>
      </c>
      <c r="FG276" t="s">
        <v>3517</v>
      </c>
      <c r="FH276">
        <v>461702783</v>
      </c>
    </row>
    <row r="277" spans="1:164" ht="17.25" hidden="1">
      <c r="A277" s="72">
        <v>465762771</v>
      </c>
      <c r="B277" s="304" t="s">
        <v>1409</v>
      </c>
      <c r="C277" s="72"/>
      <c r="D277" s="72"/>
      <c r="E277" s="72"/>
      <c r="F277" s="72"/>
      <c r="G277" s="307"/>
      <c r="H277" s="307"/>
      <c r="I277" s="72">
        <v>4727</v>
      </c>
      <c r="J277" s="72">
        <v>4640</v>
      </c>
      <c r="K277" s="258">
        <f t="shared" si="58"/>
        <v>4727</v>
      </c>
      <c r="L277" s="258">
        <f t="shared" si="59"/>
        <v>9571</v>
      </c>
      <c r="M277" s="308">
        <v>1</v>
      </c>
      <c r="N277" s="72" t="s">
        <v>1232</v>
      </c>
      <c r="O277" s="72" t="s">
        <v>1233</v>
      </c>
      <c r="P277" s="72" t="s">
        <v>204</v>
      </c>
      <c r="Q277" s="255">
        <v>50509</v>
      </c>
      <c r="R277" s="66">
        <v>87</v>
      </c>
      <c r="S277" s="66">
        <f t="shared" si="69"/>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2617</v>
      </c>
      <c r="EV277" s="7" t="s">
        <v>1111</v>
      </c>
      <c r="EW277" s="7" t="s">
        <v>1804</v>
      </c>
      <c r="EX277" s="183" t="s">
        <v>1935</v>
      </c>
      <c r="EY277" s="314">
        <v>46176</v>
      </c>
      <c r="EZ277" s="314"/>
      <c r="FA277" s="183"/>
      <c r="FB277" s="314"/>
      <c r="FC277" s="7" t="s">
        <v>1130</v>
      </c>
      <c r="FD277" s="7" t="s">
        <v>3255</v>
      </c>
      <c r="FE277" s="7">
        <f t="shared" si="67"/>
        <v>4727</v>
      </c>
      <c r="FF277" s="72">
        <f t="shared" si="68"/>
        <v>9571</v>
      </c>
      <c r="FG277" t="s">
        <v>3517</v>
      </c>
      <c r="FH277">
        <v>465762771</v>
      </c>
    </row>
    <row r="278" spans="1:164" ht="17.25" hidden="1">
      <c r="A278" s="72">
        <v>463785816</v>
      </c>
      <c r="B278" s="304" t="s">
        <v>161</v>
      </c>
      <c r="C278" s="72" t="s">
        <v>1776</v>
      </c>
      <c r="D278" s="72" t="s">
        <v>3539</v>
      </c>
      <c r="E278" s="72">
        <v>3953</v>
      </c>
      <c r="F278" s="72"/>
      <c r="G278" s="307"/>
      <c r="H278" s="307"/>
      <c r="I278" s="72">
        <v>3557</v>
      </c>
      <c r="J278" s="72">
        <v>7047</v>
      </c>
      <c r="K278" s="258">
        <f t="shared" si="58"/>
        <v>3720</v>
      </c>
      <c r="L278" s="258">
        <f t="shared" si="59"/>
        <v>7028</v>
      </c>
      <c r="M278" s="316">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t="s">
        <v>1130</v>
      </c>
      <c r="FD278" s="7" t="s">
        <v>3256</v>
      </c>
      <c r="FE278" s="7">
        <f t="shared" si="67"/>
        <v>3720</v>
      </c>
      <c r="FF278" s="72">
        <f t="shared" si="68"/>
        <v>10981</v>
      </c>
      <c r="FG278" t="s">
        <v>3517</v>
      </c>
      <c r="FH278">
        <v>463785816</v>
      </c>
    </row>
    <row r="279" spans="1:164" ht="17.25" hidden="1">
      <c r="A279" s="72">
        <v>463886724</v>
      </c>
      <c r="B279" s="304" t="s">
        <v>2152</v>
      </c>
      <c r="C279" s="72" t="s">
        <v>1776</v>
      </c>
      <c r="D279" s="72" t="s">
        <v>3499</v>
      </c>
      <c r="E279" s="72">
        <f>5002+76</f>
        <v>5078</v>
      </c>
      <c r="F279" s="72"/>
      <c r="G279" s="307"/>
      <c r="H279" s="307"/>
      <c r="I279" s="72">
        <v>5002</v>
      </c>
      <c r="J279" s="72">
        <v>5002</v>
      </c>
      <c r="K279" s="258">
        <f t="shared" si="58"/>
        <v>5004</v>
      </c>
      <c r="L279" s="258">
        <f t="shared" si="59"/>
        <v>5002</v>
      </c>
      <c r="M279" s="308">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t="s">
        <v>1130</v>
      </c>
      <c r="FD279" s="7" t="s">
        <v>3081</v>
      </c>
      <c r="FE279" s="7">
        <f t="shared" si="67"/>
        <v>5004</v>
      </c>
      <c r="FF279" s="72">
        <f t="shared" si="68"/>
        <v>10080</v>
      </c>
      <c r="FG279" t="s">
        <v>3517</v>
      </c>
      <c r="FH279">
        <v>463886724</v>
      </c>
    </row>
    <row r="280" spans="1:164" ht="17.25" hidden="1">
      <c r="A280" s="72">
        <v>461652917</v>
      </c>
      <c r="B280" s="304" t="s">
        <v>288</v>
      </c>
      <c r="C280" s="72"/>
      <c r="D280" s="72"/>
      <c r="E280" s="72"/>
      <c r="F280" s="72"/>
      <c r="G280" s="307"/>
      <c r="H280" s="307"/>
      <c r="I280" s="72">
        <v>4000</v>
      </c>
      <c r="J280" s="72">
        <v>19789</v>
      </c>
      <c r="K280" s="258">
        <f t="shared" si="58"/>
        <v>4956</v>
      </c>
      <c r="L280" s="258">
        <f t="shared" si="59"/>
        <v>25261</v>
      </c>
      <c r="M280" s="316">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t="s">
        <v>1130</v>
      </c>
      <c r="FD280" s="7" t="s">
        <v>3257</v>
      </c>
      <c r="FE280" s="7">
        <f t="shared" si="67"/>
        <v>4956</v>
      </c>
      <c r="FF280" s="72">
        <f t="shared" si="68"/>
        <v>25261</v>
      </c>
      <c r="FG280" t="s">
        <v>3517</v>
      </c>
      <c r="FH280">
        <v>461652917</v>
      </c>
    </row>
    <row r="281" spans="1:164" ht="17.25" hidden="1">
      <c r="A281" s="72">
        <v>460952186</v>
      </c>
      <c r="B281" s="304" t="s">
        <v>1372</v>
      </c>
      <c r="C281" s="72"/>
      <c r="D281" s="72"/>
      <c r="E281" s="72"/>
      <c r="F281" s="72"/>
      <c r="G281" s="307"/>
      <c r="H281" s="307"/>
      <c r="I281" s="72">
        <v>2774</v>
      </c>
      <c r="J281" s="72">
        <v>4637</v>
      </c>
      <c r="K281" s="258">
        <f t="shared" si="58"/>
        <v>2028</v>
      </c>
      <c r="L281" s="258">
        <f t="shared" si="59"/>
        <v>7672</v>
      </c>
      <c r="M281" s="316">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2621</v>
      </c>
      <c r="EV281" s="7" t="s">
        <v>1111</v>
      </c>
      <c r="EW281" s="7" t="s">
        <v>1804</v>
      </c>
      <c r="EX281" s="183" t="s">
        <v>1937</v>
      </c>
      <c r="EY281" s="314">
        <v>46178</v>
      </c>
      <c r="EZ281" s="314"/>
      <c r="FA281" s="183"/>
      <c r="FB281" s="314"/>
      <c r="FC281" s="7" t="s">
        <v>1130</v>
      </c>
      <c r="FD281" s="7" t="s">
        <v>3258</v>
      </c>
      <c r="FE281" s="7">
        <f t="shared" si="67"/>
        <v>2028</v>
      </c>
      <c r="FF281" s="72">
        <f t="shared" si="68"/>
        <v>7672</v>
      </c>
      <c r="FG281" t="s">
        <v>3517</v>
      </c>
      <c r="FH281">
        <v>460952186</v>
      </c>
    </row>
    <row r="282" spans="1:164" ht="17.25" hidden="1">
      <c r="A282" s="72">
        <v>463265017</v>
      </c>
      <c r="B282" s="304" t="s">
        <v>179</v>
      </c>
      <c r="C282" s="72"/>
      <c r="D282" s="72"/>
      <c r="E282" s="72"/>
      <c r="F282" s="72"/>
      <c r="G282" s="307"/>
      <c r="H282" s="307"/>
      <c r="I282" s="72">
        <v>4612</v>
      </c>
      <c r="J282" s="72">
        <v>18137.169999999998</v>
      </c>
      <c r="K282" s="258">
        <f t="shared" ref="K282:K345" si="70">IF((J282+R282)&lt;=I282+R282,(J282+R282),((I282-(I282*(M282+1)-(I282+J282)))+R282))</f>
        <v>4747.1699999999983</v>
      </c>
      <c r="L282" s="258">
        <f t="shared" si="59"/>
        <v>23498.17</v>
      </c>
      <c r="M282" s="316">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3554</v>
      </c>
      <c r="FD282" s="7" t="s">
        <v>3259</v>
      </c>
      <c r="FE282" s="7">
        <f t="shared" si="67"/>
        <v>4747.1699999999983</v>
      </c>
      <c r="FF282" s="72">
        <f t="shared" si="68"/>
        <v>23498.17</v>
      </c>
      <c r="FG282" t="s">
        <v>3517</v>
      </c>
      <c r="FH282">
        <v>463265017</v>
      </c>
    </row>
    <row r="283" spans="1:164" ht="17.25" hidden="1">
      <c r="A283" s="72">
        <v>462848842</v>
      </c>
      <c r="B283" s="304" t="s">
        <v>838</v>
      </c>
      <c r="C283" s="72"/>
      <c r="D283" s="72"/>
      <c r="E283" s="72"/>
      <c r="F283" s="72"/>
      <c r="G283" s="307"/>
      <c r="H283" s="307"/>
      <c r="I283" s="72">
        <v>4230</v>
      </c>
      <c r="J283" s="72">
        <v>3897</v>
      </c>
      <c r="K283" s="258">
        <f t="shared" si="70"/>
        <v>4008</v>
      </c>
      <c r="L283" s="258">
        <f t="shared" si="59"/>
        <v>8353</v>
      </c>
      <c r="M283" s="308">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t="s">
        <v>1130</v>
      </c>
      <c r="FD283" s="7" t="s">
        <v>3260</v>
      </c>
      <c r="FE283" s="7">
        <f t="shared" si="67"/>
        <v>4008</v>
      </c>
      <c r="FF283" s="72">
        <f t="shared" si="68"/>
        <v>8353</v>
      </c>
      <c r="FG283" t="s">
        <v>3517</v>
      </c>
      <c r="FH283">
        <v>462848842</v>
      </c>
    </row>
    <row r="284" spans="1:164" ht="17.25" hidden="1">
      <c r="A284" s="72">
        <v>462204563</v>
      </c>
      <c r="B284" s="304" t="s">
        <v>94</v>
      </c>
      <c r="C284" s="72"/>
      <c r="D284" s="72"/>
      <c r="E284" s="72"/>
      <c r="F284" s="72"/>
      <c r="G284" s="307"/>
      <c r="H284" s="307"/>
      <c r="I284" s="72">
        <v>3917</v>
      </c>
      <c r="J284" s="72">
        <v>14925</v>
      </c>
      <c r="K284" s="258">
        <f t="shared" si="70"/>
        <v>3953</v>
      </c>
      <c r="L284" s="258">
        <f t="shared" si="59"/>
        <v>19873</v>
      </c>
      <c r="M284" s="316">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t="s">
        <v>1130</v>
      </c>
      <c r="FD284" s="7" t="s">
        <v>3261</v>
      </c>
      <c r="FE284" s="7">
        <f t="shared" si="67"/>
        <v>3953</v>
      </c>
      <c r="FF284" s="72">
        <f t="shared" si="68"/>
        <v>19873</v>
      </c>
      <c r="FG284" t="s">
        <v>3517</v>
      </c>
      <c r="FH284">
        <v>462204563</v>
      </c>
    </row>
    <row r="285" spans="1:164" ht="17.25" hidden="1">
      <c r="A285" s="72">
        <v>460516801</v>
      </c>
      <c r="B285" s="304" t="s">
        <v>737</v>
      </c>
      <c r="C285" s="72" t="s">
        <v>1778</v>
      </c>
      <c r="D285" s="72" t="s">
        <v>2348</v>
      </c>
      <c r="E285" s="72">
        <v>3100</v>
      </c>
      <c r="F285" s="72"/>
      <c r="G285" s="307"/>
      <c r="H285" s="307"/>
      <c r="I285" s="72">
        <v>2999</v>
      </c>
      <c r="J285" s="72">
        <v>2822.99</v>
      </c>
      <c r="K285" s="258">
        <f t="shared" si="70"/>
        <v>2868.99</v>
      </c>
      <c r="L285" s="258">
        <f t="shared" si="59"/>
        <v>2773.99</v>
      </c>
      <c r="M285" s="308">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t="s">
        <v>1130</v>
      </c>
      <c r="FD285" s="7" t="s">
        <v>3262</v>
      </c>
      <c r="FE285" s="7">
        <f t="shared" si="67"/>
        <v>2868.99</v>
      </c>
      <c r="FF285" s="72">
        <f t="shared" si="68"/>
        <v>5873.99</v>
      </c>
      <c r="FG285" t="s">
        <v>3517</v>
      </c>
      <c r="FH285">
        <v>460516801</v>
      </c>
    </row>
    <row r="286" spans="1:164" ht="17.25" hidden="1">
      <c r="A286" s="72">
        <v>462463887</v>
      </c>
      <c r="B286" s="304" t="s">
        <v>942</v>
      </c>
      <c r="C286" s="72" t="s">
        <v>1776</v>
      </c>
      <c r="D286" s="72" t="s">
        <v>1799</v>
      </c>
      <c r="E286" s="72">
        <f>3703+15</f>
        <v>3718</v>
      </c>
      <c r="F286" s="72"/>
      <c r="G286" s="307"/>
      <c r="H286" s="307"/>
      <c r="I286" s="72">
        <v>3672</v>
      </c>
      <c r="J286" s="72">
        <v>3664</v>
      </c>
      <c r="K286" s="258">
        <f t="shared" si="70"/>
        <v>3727</v>
      </c>
      <c r="L286" s="258">
        <f t="shared" si="59"/>
        <v>3681</v>
      </c>
      <c r="M286" s="308">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t="s">
        <v>1130</v>
      </c>
      <c r="FD286" s="7" t="s">
        <v>3263</v>
      </c>
      <c r="FE286" s="7">
        <f t="shared" si="67"/>
        <v>3727</v>
      </c>
      <c r="FF286" s="72">
        <f t="shared" si="68"/>
        <v>7399</v>
      </c>
      <c r="FG286" t="s">
        <v>3517</v>
      </c>
      <c r="FH286">
        <v>462463887</v>
      </c>
    </row>
    <row r="287" spans="1:164" ht="17.25" hidden="1">
      <c r="A287" s="72">
        <v>463864554</v>
      </c>
      <c r="B287" s="304" t="s">
        <v>993</v>
      </c>
      <c r="C287" s="72" t="s">
        <v>1776</v>
      </c>
      <c r="D287" s="72" t="s">
        <v>3018</v>
      </c>
      <c r="E287" s="72">
        <v>3300</v>
      </c>
      <c r="F287" s="72"/>
      <c r="G287" s="307"/>
      <c r="H287" s="307"/>
      <c r="I287" s="72">
        <v>3255</v>
      </c>
      <c r="J287" s="72">
        <v>6482</v>
      </c>
      <c r="K287" s="258">
        <f t="shared" si="70"/>
        <v>3511</v>
      </c>
      <c r="L287" s="258">
        <f t="shared" si="59"/>
        <v>6798</v>
      </c>
      <c r="M287" s="316">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t="s">
        <v>1130</v>
      </c>
      <c r="FD287" s="7" t="s">
        <v>3264</v>
      </c>
      <c r="FE287" s="7">
        <f t="shared" si="67"/>
        <v>3511</v>
      </c>
      <c r="FF287" s="72">
        <f t="shared" si="68"/>
        <v>10098</v>
      </c>
      <c r="FG287" t="s">
        <v>3517</v>
      </c>
      <c r="FH287">
        <v>463864554</v>
      </c>
    </row>
    <row r="288" spans="1:164" ht="17.25" hidden="1">
      <c r="A288" s="72">
        <v>466230787</v>
      </c>
      <c r="B288" s="304" t="s">
        <v>734</v>
      </c>
      <c r="C288" s="72"/>
      <c r="D288" s="72"/>
      <c r="E288" s="72"/>
      <c r="F288" s="72"/>
      <c r="G288" s="307"/>
      <c r="H288" s="307"/>
      <c r="I288" s="72">
        <v>3401</v>
      </c>
      <c r="J288" s="72">
        <v>13598</v>
      </c>
      <c r="K288" s="258">
        <f t="shared" si="70"/>
        <v>3986</v>
      </c>
      <c r="L288" s="258">
        <f t="shared" si="59"/>
        <v>17867</v>
      </c>
      <c r="M288" s="316">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t="s">
        <v>1130</v>
      </c>
      <c r="FD288" s="7" t="s">
        <v>3265</v>
      </c>
      <c r="FE288" s="7">
        <f t="shared" si="67"/>
        <v>3986</v>
      </c>
      <c r="FF288" s="72">
        <f t="shared" si="68"/>
        <v>17867</v>
      </c>
      <c r="FG288" t="s">
        <v>3517</v>
      </c>
      <c r="FH288">
        <v>466230787</v>
      </c>
    </row>
    <row r="289" spans="1:164" ht="17.25" hidden="1">
      <c r="A289" s="72">
        <v>464234404</v>
      </c>
      <c r="B289" s="304" t="s">
        <v>163</v>
      </c>
      <c r="C289" s="72"/>
      <c r="D289" s="72"/>
      <c r="E289" s="72"/>
      <c r="F289" s="72"/>
      <c r="G289" s="307"/>
      <c r="H289" s="307"/>
      <c r="I289" s="72">
        <v>10356</v>
      </c>
      <c r="J289" s="72">
        <v>49394</v>
      </c>
      <c r="K289" s="258">
        <f t="shared" si="70"/>
        <v>1187</v>
      </c>
      <c r="L289" s="258">
        <f t="shared" si="59"/>
        <v>64023</v>
      </c>
      <c r="M289" s="316">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t="s">
        <v>1130</v>
      </c>
      <c r="FD289" s="7" t="s">
        <v>3266</v>
      </c>
      <c r="FE289" s="7">
        <f t="shared" si="67"/>
        <v>1187</v>
      </c>
      <c r="FF289" s="72">
        <f t="shared" si="68"/>
        <v>64023</v>
      </c>
      <c r="FG289" t="s">
        <v>3517</v>
      </c>
      <c r="FH289">
        <v>464234404</v>
      </c>
    </row>
    <row r="290" spans="1:164" ht="17.25" hidden="1">
      <c r="A290" s="72">
        <v>465514812</v>
      </c>
      <c r="B290" s="304" t="s">
        <v>1001</v>
      </c>
      <c r="C290" s="72"/>
      <c r="D290" s="72"/>
      <c r="E290" s="72"/>
      <c r="F290" s="72"/>
      <c r="G290" s="307"/>
      <c r="H290" s="307"/>
      <c r="I290" s="72">
        <v>5268</v>
      </c>
      <c r="J290" s="72">
        <v>5199</v>
      </c>
      <c r="K290" s="258">
        <f t="shared" si="70"/>
        <v>5336</v>
      </c>
      <c r="L290" s="258">
        <f t="shared" si="59"/>
        <v>10747</v>
      </c>
      <c r="M290" s="308">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t="s">
        <v>1130</v>
      </c>
      <c r="FD290" s="7" t="s">
        <v>3076</v>
      </c>
      <c r="FE290" s="7">
        <f t="shared" si="67"/>
        <v>5336</v>
      </c>
      <c r="FF290" s="72">
        <f t="shared" si="68"/>
        <v>10747</v>
      </c>
      <c r="FG290" t="s">
        <v>3517</v>
      </c>
      <c r="FH290">
        <v>465514812</v>
      </c>
    </row>
    <row r="291" spans="1:164" ht="17.25" hidden="1">
      <c r="A291" s="72">
        <v>463888060</v>
      </c>
      <c r="B291" s="304" t="s">
        <v>1425</v>
      </c>
      <c r="C291" s="72"/>
      <c r="D291" s="72"/>
      <c r="E291" s="72"/>
      <c r="F291" s="72"/>
      <c r="G291" s="307"/>
      <c r="H291" s="307"/>
      <c r="I291" s="72">
        <v>3150</v>
      </c>
      <c r="J291" s="72">
        <v>6300</v>
      </c>
      <c r="K291" s="258">
        <f t="shared" si="70"/>
        <v>3231</v>
      </c>
      <c r="L291" s="258">
        <f t="shared" si="59"/>
        <v>9647</v>
      </c>
      <c r="M291" s="316">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t="s">
        <v>1130</v>
      </c>
      <c r="FD291" s="7" t="s">
        <v>3267</v>
      </c>
      <c r="FE291" s="7">
        <f t="shared" si="67"/>
        <v>3231</v>
      </c>
      <c r="FF291" s="72">
        <f t="shared" si="68"/>
        <v>9647</v>
      </c>
      <c r="FG291" t="s">
        <v>3517</v>
      </c>
      <c r="FH291">
        <v>463888060</v>
      </c>
    </row>
    <row r="292" spans="1:164" ht="17.25" hidden="1">
      <c r="A292" s="72">
        <v>460212761</v>
      </c>
      <c r="B292" s="304" t="s">
        <v>1538</v>
      </c>
      <c r="C292" s="72"/>
      <c r="D292" s="72"/>
      <c r="E292" s="72"/>
      <c r="F292" s="72"/>
      <c r="G292" s="307"/>
      <c r="H292" s="307"/>
      <c r="I292" s="72">
        <v>4331</v>
      </c>
      <c r="J292" s="72">
        <v>4326</v>
      </c>
      <c r="K292" s="258">
        <f t="shared" si="70"/>
        <v>4384</v>
      </c>
      <c r="L292" s="258">
        <f t="shared" si="59"/>
        <v>8773</v>
      </c>
      <c r="M292" s="308">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t="s">
        <v>1130</v>
      </c>
      <c r="FD292" s="7" t="s">
        <v>3268</v>
      </c>
      <c r="FE292" s="7">
        <f t="shared" si="67"/>
        <v>4384</v>
      </c>
      <c r="FF292" s="72">
        <f t="shared" si="68"/>
        <v>8773</v>
      </c>
      <c r="FG292" t="s">
        <v>3517</v>
      </c>
      <c r="FH292">
        <v>460212761</v>
      </c>
    </row>
    <row r="293" spans="1:164" ht="17.25" hidden="1">
      <c r="A293" s="72">
        <v>464022912</v>
      </c>
      <c r="B293" s="304" t="s">
        <v>322</v>
      </c>
      <c r="C293" s="72" t="s">
        <v>1776</v>
      </c>
      <c r="D293" s="72" t="s">
        <v>2348</v>
      </c>
      <c r="E293" s="72">
        <v>3400</v>
      </c>
      <c r="F293" s="72"/>
      <c r="G293" s="307"/>
      <c r="H293" s="307"/>
      <c r="I293" s="72">
        <v>3310</v>
      </c>
      <c r="J293" s="72">
        <v>3121</v>
      </c>
      <c r="K293" s="258">
        <f t="shared" si="70"/>
        <v>3206</v>
      </c>
      <c r="L293" s="258">
        <f t="shared" si="59"/>
        <v>3118</v>
      </c>
      <c r="M293" s="308">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t="s">
        <v>1130</v>
      </c>
      <c r="FD293" s="7" t="s">
        <v>3269</v>
      </c>
      <c r="FE293" s="7">
        <f t="shared" si="67"/>
        <v>3206</v>
      </c>
      <c r="FF293" s="72">
        <f t="shared" si="68"/>
        <v>6518</v>
      </c>
      <c r="FG293" t="s">
        <v>3517</v>
      </c>
      <c r="FH293">
        <v>464022912</v>
      </c>
    </row>
    <row r="294" spans="1:164" ht="17.25" hidden="1">
      <c r="A294" s="72">
        <v>460416667</v>
      </c>
      <c r="B294" s="304" t="s">
        <v>2130</v>
      </c>
      <c r="C294" s="72"/>
      <c r="D294" s="72"/>
      <c r="E294" s="72"/>
      <c r="F294" s="72"/>
      <c r="G294" s="307"/>
      <c r="H294" s="307" t="s">
        <v>3552</v>
      </c>
      <c r="I294" s="72">
        <v>7066</v>
      </c>
      <c r="J294" s="72">
        <v>7066</v>
      </c>
      <c r="K294" s="258">
        <f t="shared" si="70"/>
        <v>7071</v>
      </c>
      <c r="L294" s="258">
        <f t="shared" si="59"/>
        <v>14211</v>
      </c>
      <c r="M294" s="308">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3590</v>
      </c>
      <c r="EY294" s="314">
        <v>46185</v>
      </c>
      <c r="EZ294" s="314"/>
      <c r="FA294" s="183"/>
      <c r="FB294" s="314"/>
      <c r="FC294" s="7" t="s">
        <v>1130</v>
      </c>
      <c r="FD294" s="7" t="s">
        <v>3270</v>
      </c>
      <c r="FE294" s="7">
        <f t="shared" si="67"/>
        <v>7071</v>
      </c>
      <c r="FF294" s="72">
        <f t="shared" si="68"/>
        <v>14211</v>
      </c>
      <c r="FG294" t="s">
        <v>3517</v>
      </c>
      <c r="FH294">
        <v>460416667</v>
      </c>
    </row>
    <row r="295" spans="1:164" ht="17.25" hidden="1">
      <c r="A295" s="72">
        <v>463868517</v>
      </c>
      <c r="B295" s="304" t="s">
        <v>1431</v>
      </c>
      <c r="C295" s="72" t="s">
        <v>1776</v>
      </c>
      <c r="D295" s="72" t="s">
        <v>3539</v>
      </c>
      <c r="E295" s="72">
        <v>5003</v>
      </c>
      <c r="F295" s="72"/>
      <c r="G295" s="307"/>
      <c r="H295" s="307"/>
      <c r="I295" s="72">
        <v>4760</v>
      </c>
      <c r="J295" s="72">
        <v>4095</v>
      </c>
      <c r="K295" s="258">
        <f t="shared" si="70"/>
        <v>4192</v>
      </c>
      <c r="L295" s="258">
        <f t="shared" si="59"/>
        <v>4055</v>
      </c>
      <c r="M295" s="308">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3591</v>
      </c>
      <c r="EY295" s="314">
        <v>46193</v>
      </c>
      <c r="EZ295" s="314"/>
      <c r="FA295" s="183"/>
      <c r="FB295" s="314"/>
      <c r="FC295" s="7" t="s">
        <v>1130</v>
      </c>
      <c r="FD295" s="7" t="s">
        <v>3271</v>
      </c>
      <c r="FE295" s="7">
        <f t="shared" si="67"/>
        <v>4192</v>
      </c>
      <c r="FF295" s="72">
        <f t="shared" si="68"/>
        <v>9058</v>
      </c>
      <c r="FG295" t="s">
        <v>3518</v>
      </c>
      <c r="FH295">
        <v>463868517</v>
      </c>
    </row>
    <row r="296" spans="1:164" ht="17.25" hidden="1">
      <c r="A296" s="72">
        <v>462906915</v>
      </c>
      <c r="B296" s="304" t="s">
        <v>2178</v>
      </c>
      <c r="C296" s="72"/>
      <c r="D296" s="72"/>
      <c r="E296" s="72"/>
      <c r="F296" s="72"/>
      <c r="G296" s="307"/>
      <c r="H296" s="307"/>
      <c r="I296" s="72">
        <v>4314</v>
      </c>
      <c r="J296" s="72">
        <v>659.77</v>
      </c>
      <c r="K296" s="258">
        <f t="shared" si="70"/>
        <v>659.77</v>
      </c>
      <c r="L296" s="258">
        <f t="shared" si="59"/>
        <v>5002.7700000000004</v>
      </c>
      <c r="M296" s="308">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t="s">
        <v>1130</v>
      </c>
      <c r="FD296" s="7" t="s">
        <v>1241</v>
      </c>
      <c r="FE296" s="7">
        <f t="shared" si="67"/>
        <v>659.77</v>
      </c>
      <c r="FF296" s="72">
        <f t="shared" si="68"/>
        <v>5002.7700000000004</v>
      </c>
      <c r="FG296" t="s">
        <v>3517</v>
      </c>
      <c r="FH296">
        <v>462906915</v>
      </c>
    </row>
    <row r="297" spans="1:164" ht="17.25" hidden="1">
      <c r="A297" s="72">
        <v>462898206</v>
      </c>
      <c r="B297" s="304" t="s">
        <v>489</v>
      </c>
      <c r="C297" s="72" t="s">
        <v>1778</v>
      </c>
      <c r="D297" s="72" t="s">
        <v>1777</v>
      </c>
      <c r="E297" s="72">
        <v>4000</v>
      </c>
      <c r="F297" s="72"/>
      <c r="G297" s="307"/>
      <c r="H297" s="307"/>
      <c r="I297" s="72">
        <v>3689</v>
      </c>
      <c r="J297" s="72">
        <v>9341</v>
      </c>
      <c r="K297" s="258">
        <f t="shared" si="70"/>
        <v>2483</v>
      </c>
      <c r="L297" s="258">
        <f t="shared" si="59"/>
        <v>9541</v>
      </c>
      <c r="M297" s="316">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3554</v>
      </c>
      <c r="FD297" s="7" t="s">
        <v>3272</v>
      </c>
      <c r="FE297" s="7">
        <f t="shared" si="67"/>
        <v>2483</v>
      </c>
      <c r="FF297" s="72">
        <f t="shared" si="68"/>
        <v>13541</v>
      </c>
      <c r="FG297" t="s">
        <v>3517</v>
      </c>
      <c r="FH297">
        <v>462898206</v>
      </c>
    </row>
    <row r="298" spans="1:164" ht="17.25" hidden="1">
      <c r="A298" s="72">
        <v>136775582</v>
      </c>
      <c r="B298" s="304" t="s">
        <v>947</v>
      </c>
      <c r="C298" s="72"/>
      <c r="D298" s="72"/>
      <c r="E298" s="72"/>
      <c r="F298" s="72"/>
      <c r="G298" s="307"/>
      <c r="H298" s="307"/>
      <c r="I298" s="72">
        <v>6125</v>
      </c>
      <c r="J298" s="72">
        <v>6114</v>
      </c>
      <c r="K298" s="258">
        <f t="shared" si="70"/>
        <v>6178</v>
      </c>
      <c r="L298" s="258">
        <f t="shared" si="59"/>
        <v>12397</v>
      </c>
      <c r="M298" s="308">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t="s">
        <v>1130</v>
      </c>
      <c r="FD298" s="7" t="s">
        <v>3273</v>
      </c>
      <c r="FE298" s="7">
        <f t="shared" si="67"/>
        <v>6178</v>
      </c>
      <c r="FF298" s="72">
        <f t="shared" si="68"/>
        <v>12397</v>
      </c>
      <c r="FG298" t="s">
        <v>3517</v>
      </c>
      <c r="FH298">
        <v>136775582</v>
      </c>
    </row>
    <row r="299" spans="1:164" ht="17.25" hidden="1">
      <c r="A299" s="72">
        <v>464961061</v>
      </c>
      <c r="B299" s="304" t="s">
        <v>524</v>
      </c>
      <c r="C299" s="72"/>
      <c r="D299" s="72"/>
      <c r="E299" s="72"/>
      <c r="F299" s="72"/>
      <c r="G299" s="307"/>
      <c r="H299" s="307"/>
      <c r="I299" s="72">
        <v>5725</v>
      </c>
      <c r="J299" s="72">
        <v>9840.35</v>
      </c>
      <c r="K299" s="258">
        <f t="shared" si="70"/>
        <v>4307.3500000000004</v>
      </c>
      <c r="L299" s="258">
        <f t="shared" si="59"/>
        <v>15915.35</v>
      </c>
      <c r="M299" s="316">
        <v>2</v>
      </c>
      <c r="N299" s="72" t="s">
        <v>1232</v>
      </c>
      <c r="O299" s="72" t="s">
        <v>1233</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t="s">
        <v>1130</v>
      </c>
      <c r="FD299" s="7" t="s">
        <v>3274</v>
      </c>
      <c r="FE299" s="7">
        <f t="shared" si="67"/>
        <v>4307.3500000000004</v>
      </c>
      <c r="FF299" s="72">
        <f t="shared" si="68"/>
        <v>15915.35</v>
      </c>
      <c r="FG299" t="s">
        <v>3517</v>
      </c>
      <c r="FH299">
        <v>464961061</v>
      </c>
    </row>
    <row r="300" spans="1:164" ht="17.25" hidden="1">
      <c r="A300" s="72">
        <v>464050687</v>
      </c>
      <c r="B300" s="304" t="s">
        <v>409</v>
      </c>
      <c r="C300" s="72"/>
      <c r="D300" s="72"/>
      <c r="E300" s="72"/>
      <c r="F300" s="72"/>
      <c r="G300" s="307"/>
      <c r="H300" s="307"/>
      <c r="I300" s="72">
        <v>5587</v>
      </c>
      <c r="J300" s="72">
        <v>27732.35</v>
      </c>
      <c r="K300" s="258">
        <f t="shared" si="70"/>
        <v>6242.3499999999985</v>
      </c>
      <c r="L300" s="258">
        <f t="shared" si="59"/>
        <v>34588.35</v>
      </c>
      <c r="M300" s="316">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t="s">
        <v>1130</v>
      </c>
      <c r="FD300" s="7" t="s">
        <v>3275</v>
      </c>
      <c r="FE300" s="7">
        <f t="shared" si="67"/>
        <v>6242.3499999999985</v>
      </c>
      <c r="FF300" s="72">
        <f t="shared" si="68"/>
        <v>34588.35</v>
      </c>
      <c r="FG300" t="s">
        <v>3517</v>
      </c>
      <c r="FH300">
        <v>464050687</v>
      </c>
    </row>
    <row r="301" spans="1:164" ht="17.25" hidden="1">
      <c r="A301" s="72">
        <v>460714153</v>
      </c>
      <c r="B301" s="304" t="s">
        <v>1539</v>
      </c>
      <c r="C301" s="72"/>
      <c r="D301" s="72"/>
      <c r="E301" s="72"/>
      <c r="F301" s="72"/>
      <c r="G301" s="307"/>
      <c r="H301" s="307"/>
      <c r="I301" s="72">
        <v>2812</v>
      </c>
      <c r="J301" s="72">
        <v>2812</v>
      </c>
      <c r="K301" s="258">
        <f t="shared" si="70"/>
        <v>2844</v>
      </c>
      <c r="L301" s="258">
        <f t="shared" si="59"/>
        <v>5696</v>
      </c>
      <c r="M301" s="308">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t="s">
        <v>1130</v>
      </c>
      <c r="FD301" s="7" t="s">
        <v>3089</v>
      </c>
      <c r="FE301" s="7">
        <f t="shared" si="67"/>
        <v>2844</v>
      </c>
      <c r="FF301" s="72">
        <f t="shared" si="68"/>
        <v>5696</v>
      </c>
      <c r="FG301" t="s">
        <v>3517</v>
      </c>
      <c r="FH301">
        <v>460714153</v>
      </c>
    </row>
    <row r="302" spans="1:164" ht="17.25" hidden="1">
      <c r="A302" s="72">
        <v>459307537</v>
      </c>
      <c r="B302" s="304" t="s">
        <v>1361</v>
      </c>
      <c r="C302" s="72" t="s">
        <v>1776</v>
      </c>
      <c r="D302" s="72" t="s">
        <v>3539</v>
      </c>
      <c r="E302" s="72">
        <v>3400</v>
      </c>
      <c r="F302" s="72"/>
      <c r="G302" s="307"/>
      <c r="H302" s="307"/>
      <c r="I302" s="72">
        <v>3270</v>
      </c>
      <c r="J302" s="72">
        <v>2945</v>
      </c>
      <c r="K302" s="258">
        <f t="shared" si="70"/>
        <v>2992</v>
      </c>
      <c r="L302" s="258">
        <f t="shared" si="59"/>
        <v>2938</v>
      </c>
      <c r="M302" s="308">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3554</v>
      </c>
      <c r="FD302" s="7" t="s">
        <v>3276</v>
      </c>
      <c r="FE302" s="7">
        <f t="shared" si="67"/>
        <v>2992</v>
      </c>
      <c r="FF302" s="72">
        <f t="shared" si="68"/>
        <v>6338</v>
      </c>
      <c r="FG302" t="s">
        <v>3517</v>
      </c>
      <c r="FH302">
        <v>459307537</v>
      </c>
    </row>
    <row r="303" spans="1:164" ht="17.25" hidden="1">
      <c r="A303" s="72">
        <v>462401584</v>
      </c>
      <c r="B303" s="304" t="s">
        <v>251</v>
      </c>
      <c r="C303" s="72" t="s">
        <v>1776</v>
      </c>
      <c r="D303" s="72" t="s">
        <v>1788</v>
      </c>
      <c r="E303" s="72">
        <v>4003</v>
      </c>
      <c r="F303" s="72"/>
      <c r="G303" s="307"/>
      <c r="H303" s="307"/>
      <c r="I303" s="72">
        <v>3771</v>
      </c>
      <c r="J303" s="72">
        <v>10468</v>
      </c>
      <c r="K303" s="258">
        <f t="shared" si="70"/>
        <v>3407</v>
      </c>
      <c r="L303" s="258">
        <f t="shared" si="59"/>
        <v>10768</v>
      </c>
      <c r="M303" s="316">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t="s">
        <v>1130</v>
      </c>
      <c r="FD303" s="7" t="s">
        <v>3277</v>
      </c>
      <c r="FE303" s="7">
        <f t="shared" si="67"/>
        <v>3407</v>
      </c>
      <c r="FF303" s="72">
        <f t="shared" si="68"/>
        <v>14771</v>
      </c>
      <c r="FG303" t="s">
        <v>3517</v>
      </c>
      <c r="FH303">
        <v>462401584</v>
      </c>
    </row>
    <row r="304" spans="1:164" ht="17.25" hidden="1">
      <c r="A304" s="72">
        <v>463696985</v>
      </c>
      <c r="B304" s="304" t="s">
        <v>988</v>
      </c>
      <c r="C304" s="72" t="s">
        <v>1776</v>
      </c>
      <c r="D304" s="72" t="s">
        <v>1777</v>
      </c>
      <c r="E304" s="72">
        <f>3551+100</f>
        <v>3651</v>
      </c>
      <c r="F304" s="72"/>
      <c r="G304" s="307"/>
      <c r="H304" s="307"/>
      <c r="I304" s="72">
        <v>3551</v>
      </c>
      <c r="J304" s="72">
        <v>513.5</v>
      </c>
      <c r="K304" s="258">
        <f t="shared" si="70"/>
        <v>581.5</v>
      </c>
      <c r="L304" s="258">
        <f t="shared" si="59"/>
        <v>481.5</v>
      </c>
      <c r="M304" s="308">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t="s">
        <v>1130</v>
      </c>
      <c r="FD304" s="7" t="s">
        <v>3091</v>
      </c>
      <c r="FE304" s="7">
        <f t="shared" si="67"/>
        <v>581.5</v>
      </c>
      <c r="FF304" s="72">
        <f t="shared" si="68"/>
        <v>4132.5</v>
      </c>
      <c r="FG304" t="s">
        <v>3517</v>
      </c>
      <c r="FH304">
        <v>463696985</v>
      </c>
    </row>
    <row r="305" spans="1:164" ht="17.25" hidden="1">
      <c r="A305" s="72">
        <v>464301174</v>
      </c>
      <c r="B305" s="304" t="s">
        <v>166</v>
      </c>
      <c r="C305" s="72" t="s">
        <v>1776</v>
      </c>
      <c r="D305" s="72" t="s">
        <v>1797</v>
      </c>
      <c r="E305" s="72">
        <f>4000+200</f>
        <v>4200</v>
      </c>
      <c r="F305" s="72"/>
      <c r="G305" s="307"/>
      <c r="H305" s="307"/>
      <c r="I305" s="72">
        <v>3976</v>
      </c>
      <c r="J305" s="72">
        <v>7928</v>
      </c>
      <c r="K305" s="258">
        <f t="shared" si="70"/>
        <v>4130</v>
      </c>
      <c r="L305" s="258">
        <f t="shared" si="59"/>
        <v>7907</v>
      </c>
      <c r="M305" s="316">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3555</v>
      </c>
      <c r="FD305" s="7" t="s">
        <v>3271</v>
      </c>
      <c r="FE305" s="7">
        <f t="shared" si="67"/>
        <v>4130</v>
      </c>
      <c r="FF305" s="72">
        <f t="shared" si="68"/>
        <v>12107</v>
      </c>
      <c r="FG305" t="s">
        <v>3517</v>
      </c>
      <c r="FH305">
        <v>464301174</v>
      </c>
    </row>
    <row r="306" spans="1:164" ht="17.25" hidden="1">
      <c r="A306" s="72">
        <v>463121248</v>
      </c>
      <c r="B306" s="304" t="s">
        <v>2114</v>
      </c>
      <c r="C306" s="72"/>
      <c r="D306" s="72"/>
      <c r="E306" s="72"/>
      <c r="F306" s="72"/>
      <c r="G306" s="307"/>
      <c r="H306" s="307"/>
      <c r="I306" s="72">
        <v>3787</v>
      </c>
      <c r="J306" s="72">
        <v>3570</v>
      </c>
      <c r="K306" s="258">
        <f t="shared" si="70"/>
        <v>3659</v>
      </c>
      <c r="L306" s="258">
        <f t="shared" si="59"/>
        <v>7530</v>
      </c>
      <c r="M306" s="308">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3592</v>
      </c>
      <c r="EY306" s="314">
        <v>46185</v>
      </c>
      <c r="EZ306" s="314"/>
      <c r="FA306" s="183"/>
      <c r="FB306" s="314"/>
      <c r="FC306" s="7" t="s">
        <v>1130</v>
      </c>
      <c r="FD306" s="7" t="s">
        <v>3206</v>
      </c>
      <c r="FE306" s="7">
        <f t="shared" si="67"/>
        <v>3659</v>
      </c>
      <c r="FF306" s="72">
        <f t="shared" si="68"/>
        <v>7530</v>
      </c>
      <c r="FG306" t="s">
        <v>3517</v>
      </c>
      <c r="FH306">
        <v>463121248</v>
      </c>
    </row>
    <row r="307" spans="1:164" ht="17.25" hidden="1">
      <c r="A307" s="72">
        <v>463823008</v>
      </c>
      <c r="B307" s="304" t="s">
        <v>752</v>
      </c>
      <c r="C307" s="72"/>
      <c r="D307" s="72"/>
      <c r="E307" s="72"/>
      <c r="F307" s="72"/>
      <c r="G307" s="307"/>
      <c r="H307" s="307"/>
      <c r="I307" s="72">
        <v>2883</v>
      </c>
      <c r="J307" s="72">
        <v>8485</v>
      </c>
      <c r="K307" s="258">
        <f t="shared" si="70"/>
        <v>2951</v>
      </c>
      <c r="L307" s="258">
        <f t="shared" si="59"/>
        <v>11753</v>
      </c>
      <c r="M307" s="316">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t="s">
        <v>1130</v>
      </c>
      <c r="FD307" s="7" t="s">
        <v>3278</v>
      </c>
      <c r="FE307" s="7">
        <f t="shared" si="67"/>
        <v>2951</v>
      </c>
      <c r="FF307" s="72">
        <f t="shared" si="68"/>
        <v>11753</v>
      </c>
      <c r="FG307" t="s">
        <v>3517</v>
      </c>
      <c r="FH307">
        <v>463823008</v>
      </c>
    </row>
    <row r="308" spans="1:164" ht="17.25" hidden="1">
      <c r="A308" s="72">
        <v>463072757</v>
      </c>
      <c r="B308" s="304" t="s">
        <v>146</v>
      </c>
      <c r="C308" s="72"/>
      <c r="D308" s="72"/>
      <c r="E308" s="72"/>
      <c r="F308" s="72"/>
      <c r="G308" s="307"/>
      <c r="H308" s="307"/>
      <c r="I308" s="72">
        <v>3444</v>
      </c>
      <c r="J308" s="72">
        <v>6714</v>
      </c>
      <c r="K308" s="258">
        <f t="shared" si="70"/>
        <v>3543</v>
      </c>
      <c r="L308" s="258">
        <f t="shared" si="59"/>
        <v>10580</v>
      </c>
      <c r="M308" s="316">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t="s">
        <v>1130</v>
      </c>
      <c r="FD308" s="7" t="s">
        <v>3279</v>
      </c>
      <c r="FE308" s="7">
        <f t="shared" si="67"/>
        <v>3543</v>
      </c>
      <c r="FF308" s="72">
        <f t="shared" si="68"/>
        <v>10580</v>
      </c>
      <c r="FG308" t="s">
        <v>3517</v>
      </c>
      <c r="FH308">
        <v>463072757</v>
      </c>
    </row>
    <row r="309" spans="1:164" ht="17.25" hidden="1">
      <c r="A309" s="72">
        <v>465543533</v>
      </c>
      <c r="B309" s="304" t="s">
        <v>761</v>
      </c>
      <c r="C309" s="72" t="s">
        <v>1776</v>
      </c>
      <c r="D309" s="72" t="s">
        <v>1799</v>
      </c>
      <c r="E309" s="72">
        <f>11805+163</f>
        <v>11968</v>
      </c>
      <c r="F309" s="72"/>
      <c r="G309" s="307"/>
      <c r="H309" s="307"/>
      <c r="I309" s="72">
        <v>11753</v>
      </c>
      <c r="J309" s="72">
        <v>11686</v>
      </c>
      <c r="K309" s="258">
        <f t="shared" si="70"/>
        <v>11958</v>
      </c>
      <c r="L309" s="258">
        <f t="shared" si="59"/>
        <v>11778</v>
      </c>
      <c r="M309" s="308">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t="s">
        <v>1130</v>
      </c>
      <c r="FD309" s="7" t="s">
        <v>3086</v>
      </c>
      <c r="FE309" s="7">
        <f t="shared" si="67"/>
        <v>11958</v>
      </c>
      <c r="FF309" s="72">
        <f t="shared" si="68"/>
        <v>23746</v>
      </c>
      <c r="FG309" t="s">
        <v>3517</v>
      </c>
      <c r="FH309">
        <v>465543533</v>
      </c>
    </row>
    <row r="310" spans="1:164" ht="17.25" hidden="1">
      <c r="A310" s="72">
        <v>462947636</v>
      </c>
      <c r="B310" s="304" t="s">
        <v>745</v>
      </c>
      <c r="C310" s="72"/>
      <c r="D310" s="72"/>
      <c r="E310" s="72"/>
      <c r="F310" s="72"/>
      <c r="G310" s="307"/>
      <c r="H310" s="307"/>
      <c r="I310" s="72">
        <v>3644</v>
      </c>
      <c r="J310" s="72">
        <v>6966</v>
      </c>
      <c r="K310" s="258">
        <f t="shared" si="70"/>
        <v>3534</v>
      </c>
      <c r="L310" s="258">
        <f t="shared" si="59"/>
        <v>10956</v>
      </c>
      <c r="M310" s="316">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t="s">
        <v>1130</v>
      </c>
      <c r="FD310" s="7" t="s">
        <v>3280</v>
      </c>
      <c r="FE310" s="7">
        <f t="shared" si="67"/>
        <v>3534</v>
      </c>
      <c r="FF310" s="72">
        <f t="shared" si="68"/>
        <v>10956</v>
      </c>
      <c r="FG310" t="s">
        <v>3517</v>
      </c>
      <c r="FH310">
        <v>462947636</v>
      </c>
    </row>
    <row r="311" spans="1:164" ht="17.25" hidden="1">
      <c r="A311" s="72">
        <v>466528006</v>
      </c>
      <c r="B311" s="304" t="s">
        <v>1509</v>
      </c>
      <c r="C311" s="72"/>
      <c r="D311" s="72"/>
      <c r="E311" s="72"/>
      <c r="F311" s="72"/>
      <c r="G311" s="307"/>
      <c r="H311" s="307"/>
      <c r="I311" s="72">
        <v>2652</v>
      </c>
      <c r="J311" s="72">
        <v>15912</v>
      </c>
      <c r="K311" s="258">
        <f t="shared" si="70"/>
        <v>3291</v>
      </c>
      <c r="L311" s="258">
        <f t="shared" si="59"/>
        <v>19458</v>
      </c>
      <c r="M311" s="316">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t="s">
        <v>1130</v>
      </c>
      <c r="FD311" s="7" t="s">
        <v>3281</v>
      </c>
      <c r="FE311" s="7">
        <f t="shared" si="67"/>
        <v>3291</v>
      </c>
      <c r="FF311" s="72">
        <f t="shared" si="68"/>
        <v>19458</v>
      </c>
      <c r="FG311" t="s">
        <v>3517</v>
      </c>
      <c r="FH311">
        <v>466528006</v>
      </c>
    </row>
    <row r="312" spans="1:164" ht="17.25" hidden="1">
      <c r="A312" s="72">
        <v>462383949</v>
      </c>
      <c r="B312" s="304" t="s">
        <v>200</v>
      </c>
      <c r="C312" s="72"/>
      <c r="D312" s="72"/>
      <c r="E312" s="72"/>
      <c r="F312" s="72"/>
      <c r="G312" s="307"/>
      <c r="H312" s="307"/>
      <c r="I312" s="72">
        <v>3281</v>
      </c>
      <c r="J312" s="72">
        <v>16405</v>
      </c>
      <c r="K312" s="258">
        <f t="shared" si="70"/>
        <v>1013</v>
      </c>
      <c r="L312" s="258">
        <f t="shared" si="59"/>
        <v>21007</v>
      </c>
      <c r="M312" s="316">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t="s">
        <v>1130</v>
      </c>
      <c r="FD312" s="7" t="s">
        <v>3282</v>
      </c>
      <c r="FE312" s="7">
        <f t="shared" si="67"/>
        <v>1013</v>
      </c>
      <c r="FF312" s="72">
        <f t="shared" si="68"/>
        <v>21007</v>
      </c>
      <c r="FG312" t="s">
        <v>3517</v>
      </c>
      <c r="FH312">
        <v>462383949</v>
      </c>
    </row>
    <row r="313" spans="1:164" ht="17.25" hidden="1">
      <c r="A313" s="72">
        <v>466279858</v>
      </c>
      <c r="B313" s="304" t="s">
        <v>1540</v>
      </c>
      <c r="C313" s="72" t="s">
        <v>1778</v>
      </c>
      <c r="D313" s="72" t="s">
        <v>2058</v>
      </c>
      <c r="E313" s="72">
        <v>6230</v>
      </c>
      <c r="F313" s="72"/>
      <c r="G313" s="307"/>
      <c r="H313" s="307"/>
      <c r="I313" s="72">
        <v>6072</v>
      </c>
      <c r="J313" s="72">
        <v>6072</v>
      </c>
      <c r="K313" s="258">
        <f t="shared" si="70"/>
        <v>6224</v>
      </c>
      <c r="L313" s="258">
        <f t="shared" si="59"/>
        <v>6020</v>
      </c>
      <c r="M313" s="308">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t="s">
        <v>1130</v>
      </c>
      <c r="FD313" s="7" t="s">
        <v>3283</v>
      </c>
      <c r="FE313" s="7">
        <f t="shared" si="67"/>
        <v>6224</v>
      </c>
      <c r="FF313" s="72">
        <f t="shared" si="68"/>
        <v>12250</v>
      </c>
      <c r="FG313" t="s">
        <v>3517</v>
      </c>
      <c r="FH313">
        <v>466279858</v>
      </c>
    </row>
    <row r="314" spans="1:164" ht="17.25" hidden="1">
      <c r="A314" s="72">
        <v>465527769</v>
      </c>
      <c r="B314" s="304" t="s">
        <v>1002</v>
      </c>
      <c r="C314" s="72"/>
      <c r="D314" s="72"/>
      <c r="E314" s="72"/>
      <c r="F314" s="72"/>
      <c r="G314" s="307"/>
      <c r="H314" s="307" t="s">
        <v>3512</v>
      </c>
      <c r="I314" s="72">
        <v>4912</v>
      </c>
      <c r="J314" s="72">
        <v>4908</v>
      </c>
      <c r="K314" s="258">
        <f t="shared" si="70"/>
        <v>4995</v>
      </c>
      <c r="L314" s="258">
        <f t="shared" si="59"/>
        <v>10066</v>
      </c>
      <c r="M314" s="308">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t="s">
        <v>1130</v>
      </c>
      <c r="FD314" s="7" t="s">
        <v>3284</v>
      </c>
      <c r="FE314" s="7">
        <f t="shared" si="67"/>
        <v>4995</v>
      </c>
      <c r="FF314" s="72">
        <f t="shared" si="68"/>
        <v>10066</v>
      </c>
      <c r="FG314" t="s">
        <v>3517</v>
      </c>
      <c r="FH314">
        <v>465527769</v>
      </c>
    </row>
    <row r="315" spans="1:164" ht="17.25" hidden="1">
      <c r="A315" s="72">
        <v>462935207</v>
      </c>
      <c r="B315" s="304" t="s">
        <v>2156</v>
      </c>
      <c r="C315" s="72"/>
      <c r="D315" s="72"/>
      <c r="E315" s="72"/>
      <c r="F315" s="72"/>
      <c r="G315" s="307"/>
      <c r="H315" s="307"/>
      <c r="I315" s="72">
        <v>3820</v>
      </c>
      <c r="J315" s="72">
        <v>3820</v>
      </c>
      <c r="K315" s="258">
        <f t="shared" si="70"/>
        <v>3844</v>
      </c>
      <c r="L315" s="258">
        <f t="shared" si="59"/>
        <v>7728</v>
      </c>
      <c r="M315" s="308">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t="s">
        <v>1130</v>
      </c>
      <c r="FD315" s="7" t="s">
        <v>3285</v>
      </c>
      <c r="FE315" s="7">
        <f t="shared" si="67"/>
        <v>3844</v>
      </c>
      <c r="FF315" s="72">
        <f t="shared" si="68"/>
        <v>7728</v>
      </c>
      <c r="FG315" t="s">
        <v>3518</v>
      </c>
      <c r="FH315">
        <v>462935207</v>
      </c>
    </row>
    <row r="316" spans="1:164" ht="17.25" hidden="1">
      <c r="A316" s="72">
        <v>463069843</v>
      </c>
      <c r="B316" s="304" t="s">
        <v>931</v>
      </c>
      <c r="C316" s="72"/>
      <c r="D316" s="72"/>
      <c r="E316" s="72"/>
      <c r="F316" s="72"/>
      <c r="G316" s="307"/>
      <c r="H316" s="307"/>
      <c r="I316" s="72">
        <v>3528</v>
      </c>
      <c r="J316" s="72">
        <v>3405</v>
      </c>
      <c r="K316" s="258">
        <f t="shared" si="70"/>
        <v>3503</v>
      </c>
      <c r="L316" s="258">
        <f t="shared" si="59"/>
        <v>7128</v>
      </c>
      <c r="M316" s="308">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t="s">
        <v>1130</v>
      </c>
      <c r="FD316" s="7" t="s">
        <v>3115</v>
      </c>
      <c r="FE316" s="7">
        <f t="shared" si="67"/>
        <v>3503</v>
      </c>
      <c r="FF316" s="72">
        <f t="shared" si="68"/>
        <v>7128</v>
      </c>
      <c r="FG316" t="s">
        <v>3517</v>
      </c>
      <c r="FH316">
        <v>463069843</v>
      </c>
    </row>
    <row r="317" spans="1:164" ht="17.25" hidden="1">
      <c r="A317" s="72">
        <v>462307995</v>
      </c>
      <c r="B317" s="304" t="s">
        <v>2153</v>
      </c>
      <c r="C317" s="72" t="s">
        <v>1776</v>
      </c>
      <c r="D317" s="72" t="s">
        <v>3017</v>
      </c>
      <c r="E317" s="72">
        <v>900</v>
      </c>
      <c r="F317" s="72"/>
      <c r="G317" s="307"/>
      <c r="H317" s="307"/>
      <c r="I317" s="72">
        <v>3777</v>
      </c>
      <c r="J317" s="72">
        <v>7213.99</v>
      </c>
      <c r="K317" s="258">
        <f t="shared" si="70"/>
        <v>3771.99</v>
      </c>
      <c r="L317" s="258">
        <f t="shared" si="59"/>
        <v>10561.99</v>
      </c>
      <c r="M317" s="316">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3593</v>
      </c>
      <c r="EY317" s="314">
        <v>46185</v>
      </c>
      <c r="EZ317" s="314"/>
      <c r="FA317" s="183"/>
      <c r="FB317" s="314"/>
      <c r="FC317" s="7" t="s">
        <v>1130</v>
      </c>
      <c r="FD317" s="7" t="s">
        <v>3286</v>
      </c>
      <c r="FE317" s="7">
        <f t="shared" si="67"/>
        <v>3771.99</v>
      </c>
      <c r="FF317" s="72">
        <f t="shared" si="68"/>
        <v>11461.99</v>
      </c>
      <c r="FG317" t="s">
        <v>3517</v>
      </c>
      <c r="FH317">
        <v>462307995</v>
      </c>
    </row>
    <row r="318" spans="1:164" ht="17.25" hidden="1">
      <c r="A318" s="72">
        <v>462472454</v>
      </c>
      <c r="B318" s="304" t="s">
        <v>1379</v>
      </c>
      <c r="C318" s="72" t="s">
        <v>1776</v>
      </c>
      <c r="D318" s="72" t="s">
        <v>1793</v>
      </c>
      <c r="E318" s="72">
        <f>4062+4233</f>
        <v>8295</v>
      </c>
      <c r="F318" s="72"/>
      <c r="G318" s="307"/>
      <c r="H318" s="307"/>
      <c r="I318" s="72">
        <v>4059</v>
      </c>
      <c r="J318" s="72">
        <v>4045</v>
      </c>
      <c r="K318" s="258">
        <f t="shared" si="70"/>
        <v>4113</v>
      </c>
      <c r="L318" s="258">
        <f t="shared" si="59"/>
        <v>-191</v>
      </c>
      <c r="M318" s="308">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t="s">
        <v>1130</v>
      </c>
      <c r="FD318" s="7" t="s">
        <v>3123</v>
      </c>
      <c r="FE318" s="7">
        <f t="shared" si="67"/>
        <v>4113</v>
      </c>
      <c r="FF318" s="72">
        <f t="shared" si="68"/>
        <v>8104</v>
      </c>
      <c r="FG318" t="s">
        <v>3517</v>
      </c>
      <c r="FH318">
        <v>462472454</v>
      </c>
    </row>
    <row r="319" spans="1:164" ht="17.25" hidden="1">
      <c r="A319" s="72">
        <v>462836533</v>
      </c>
      <c r="B319" s="304" t="s">
        <v>238</v>
      </c>
      <c r="C319" s="72"/>
      <c r="D319" s="72"/>
      <c r="E319" s="72"/>
      <c r="F319" s="72"/>
      <c r="G319" s="307"/>
      <c r="H319" s="307"/>
      <c r="I319" s="72">
        <v>2807</v>
      </c>
      <c r="J319" s="72">
        <v>16842</v>
      </c>
      <c r="K319" s="258">
        <f t="shared" si="70"/>
        <v>3563</v>
      </c>
      <c r="L319" s="258">
        <f t="shared" si="59"/>
        <v>20707</v>
      </c>
      <c r="M319" s="316">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t="s">
        <v>1130</v>
      </c>
      <c r="FD319" s="7" t="s">
        <v>3287</v>
      </c>
      <c r="FE319" s="7">
        <f t="shared" si="67"/>
        <v>3563</v>
      </c>
      <c r="FF319" s="72">
        <f t="shared" si="68"/>
        <v>20707</v>
      </c>
      <c r="FG319" t="s">
        <v>3517</v>
      </c>
      <c r="FH319">
        <v>462836533</v>
      </c>
    </row>
    <row r="320" spans="1:164" ht="17.25" hidden="1">
      <c r="A320" s="72">
        <v>462590490</v>
      </c>
      <c r="B320" s="304" t="s">
        <v>479</v>
      </c>
      <c r="C320" s="72"/>
      <c r="D320" s="72"/>
      <c r="E320" s="72"/>
      <c r="F320" s="72"/>
      <c r="G320" s="307"/>
      <c r="H320" s="307"/>
      <c r="I320" s="72">
        <v>4347</v>
      </c>
      <c r="J320" s="72">
        <v>25773</v>
      </c>
      <c r="K320" s="258">
        <f t="shared" si="70"/>
        <v>5433</v>
      </c>
      <c r="L320" s="258">
        <f t="shared" ref="L320:L383" si="71">FF320-E320</f>
        <v>31999</v>
      </c>
      <c r="M320" s="316">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4">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4">
        <v>46177</v>
      </c>
      <c r="EZ320" s="314"/>
      <c r="FA320" s="183"/>
      <c r="FB320" s="314"/>
      <c r="FC320" s="7" t="s">
        <v>1130</v>
      </c>
      <c r="FD320" s="7" t="s">
        <v>3288</v>
      </c>
      <c r="FE320" s="7">
        <f t="shared" si="67"/>
        <v>5433</v>
      </c>
      <c r="FF320" s="72">
        <f t="shared" si="68"/>
        <v>31999</v>
      </c>
      <c r="FG320" t="s">
        <v>3517</v>
      </c>
      <c r="FH320">
        <v>462590490</v>
      </c>
    </row>
    <row r="321" spans="1:164" ht="17.25" hidden="1">
      <c r="A321" s="72">
        <v>139851810</v>
      </c>
      <c r="B321" s="304" t="s">
        <v>2077</v>
      </c>
      <c r="C321" s="72"/>
      <c r="D321" s="72"/>
      <c r="E321" s="72"/>
      <c r="F321" s="72"/>
      <c r="G321" s="307"/>
      <c r="H321" s="307"/>
      <c r="I321" s="72">
        <v>3901</v>
      </c>
      <c r="J321" s="72">
        <v>3901</v>
      </c>
      <c r="K321" s="258">
        <f t="shared" si="70"/>
        <v>3903</v>
      </c>
      <c r="L321" s="258">
        <f t="shared" si="71"/>
        <v>7858</v>
      </c>
      <c r="M321" s="308">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5"/>
        <v>1</v>
      </c>
      <c r="ES321" s="72">
        <f t="shared" si="76"/>
        <v>1</v>
      </c>
      <c r="ET321" s="72" t="s">
        <v>1124</v>
      </c>
      <c r="EU321" s="7" t="s">
        <v>2660</v>
      </c>
      <c r="EV321" s="7" t="s">
        <v>1111</v>
      </c>
      <c r="EW321" s="7" t="s">
        <v>1802</v>
      </c>
      <c r="EX321" s="183" t="s">
        <v>2039</v>
      </c>
      <c r="EY321" s="314">
        <v>46185</v>
      </c>
      <c r="EZ321" s="314"/>
      <c r="FA321" s="183"/>
      <c r="FB321" s="314"/>
      <c r="FC321" s="7" t="s">
        <v>1130</v>
      </c>
      <c r="FD321" s="7" t="s">
        <v>3289</v>
      </c>
      <c r="FE321" s="7">
        <f t="shared" ref="FE321:FE384" si="77">IF((J321+R321)&lt;=I321+R321,(J321+R321),((I321-(I321*(M321+1)-(I321+J321)))+R321))</f>
        <v>3903</v>
      </c>
      <c r="FF321" s="72">
        <f t="shared" ref="FF321:FF384" si="78">I321+J321+FD321</f>
        <v>7858</v>
      </c>
      <c r="FG321" t="s">
        <v>3517</v>
      </c>
      <c r="FH321">
        <v>139851810</v>
      </c>
    </row>
    <row r="322" spans="1:164" ht="17.25" hidden="1">
      <c r="A322" s="72">
        <v>463204809</v>
      </c>
      <c r="B322" s="304" t="s">
        <v>1541</v>
      </c>
      <c r="C322" s="72"/>
      <c r="D322" s="72"/>
      <c r="E322" s="72"/>
      <c r="F322" s="72"/>
      <c r="G322" s="307"/>
      <c r="H322" s="307"/>
      <c r="I322" s="72">
        <v>3723</v>
      </c>
      <c r="J322" s="72">
        <v>22216</v>
      </c>
      <c r="K322" s="258">
        <f t="shared" si="70"/>
        <v>4654</v>
      </c>
      <c r="L322" s="258">
        <f t="shared" si="71"/>
        <v>27400</v>
      </c>
      <c r="M322" s="316">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4"/>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5"/>
        <v>1</v>
      </c>
      <c r="ES322" s="72">
        <f t="shared" si="76"/>
        <v>1</v>
      </c>
      <c r="ET322" s="72" t="s">
        <v>1117</v>
      </c>
      <c r="EU322" s="7" t="s">
        <v>2661</v>
      </c>
      <c r="EV322" s="7" t="s">
        <v>1111</v>
      </c>
      <c r="EW322" s="7" t="s">
        <v>1809</v>
      </c>
      <c r="EX322" s="183" t="s">
        <v>1939</v>
      </c>
      <c r="EY322" s="314">
        <v>46177</v>
      </c>
      <c r="EZ322" s="314"/>
      <c r="FA322" s="183"/>
      <c r="FB322" s="314"/>
      <c r="FC322" s="7" t="s">
        <v>1130</v>
      </c>
      <c r="FD322" s="7" t="s">
        <v>3290</v>
      </c>
      <c r="FE322" s="7">
        <f t="shared" si="77"/>
        <v>4654</v>
      </c>
      <c r="FF322" s="72">
        <f t="shared" si="78"/>
        <v>27400</v>
      </c>
      <c r="FG322" t="s">
        <v>3517</v>
      </c>
      <c r="FH322">
        <v>463204809</v>
      </c>
    </row>
    <row r="323" spans="1:164" ht="17.25" hidden="1">
      <c r="A323" s="72">
        <v>461404386</v>
      </c>
      <c r="B323" s="304" t="s">
        <v>787</v>
      </c>
      <c r="C323" s="72"/>
      <c r="D323" s="72"/>
      <c r="E323" s="72"/>
      <c r="F323" s="72"/>
      <c r="G323" s="307"/>
      <c r="H323" s="307"/>
      <c r="I323" s="72">
        <v>3667</v>
      </c>
      <c r="J323" s="72">
        <v>18330</v>
      </c>
      <c r="K323" s="258">
        <f t="shared" si="70"/>
        <v>4313</v>
      </c>
      <c r="L323" s="258">
        <f t="shared" si="71"/>
        <v>22949</v>
      </c>
      <c r="M323" s="316">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4"/>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5"/>
        <v>1</v>
      </c>
      <c r="ES323" s="72">
        <f t="shared" si="76"/>
        <v>1</v>
      </c>
      <c r="ET323" s="72" t="s">
        <v>1117</v>
      </c>
      <c r="EU323" s="7" t="s">
        <v>2662</v>
      </c>
      <c r="EV323" s="7" t="s">
        <v>1111</v>
      </c>
      <c r="EW323" s="7" t="s">
        <v>1804</v>
      </c>
      <c r="EX323" s="183" t="s">
        <v>1812</v>
      </c>
      <c r="EY323" s="314">
        <v>46178</v>
      </c>
      <c r="EZ323" s="314"/>
      <c r="FA323" s="183"/>
      <c r="FB323" s="314"/>
      <c r="FC323" s="7" t="s">
        <v>1130</v>
      </c>
      <c r="FD323" s="7" t="s">
        <v>3291</v>
      </c>
      <c r="FE323" s="7">
        <f t="shared" si="77"/>
        <v>4313</v>
      </c>
      <c r="FF323" s="72">
        <f t="shared" si="78"/>
        <v>22949</v>
      </c>
      <c r="FG323" t="s">
        <v>3517</v>
      </c>
      <c r="FH323">
        <v>461404386</v>
      </c>
    </row>
    <row r="324" spans="1:164" ht="17.25" hidden="1">
      <c r="A324" s="72">
        <v>462821869</v>
      </c>
      <c r="B324" s="304" t="s">
        <v>2110</v>
      </c>
      <c r="C324" s="72"/>
      <c r="D324" s="72"/>
      <c r="E324" s="72"/>
      <c r="F324" s="72"/>
      <c r="G324" s="307"/>
      <c r="H324" s="307"/>
      <c r="I324" s="72">
        <v>3696</v>
      </c>
      <c r="J324" s="72">
        <v>2748</v>
      </c>
      <c r="K324" s="258">
        <f t="shared" si="70"/>
        <v>2819</v>
      </c>
      <c r="L324" s="258">
        <f t="shared" si="71"/>
        <v>6579</v>
      </c>
      <c r="M324" s="308">
        <v>1</v>
      </c>
      <c r="N324" s="72" t="s">
        <v>1232</v>
      </c>
      <c r="O324" s="72" t="s">
        <v>1233</v>
      </c>
      <c r="P324" s="72" t="s">
        <v>231</v>
      </c>
      <c r="Q324" s="255">
        <v>42390</v>
      </c>
      <c r="R324" s="66">
        <v>71</v>
      </c>
      <c r="S324" s="66">
        <f t="shared" si="69"/>
        <v>0</v>
      </c>
      <c r="T324" s="66">
        <v>6172</v>
      </c>
      <c r="U324" s="4" t="s">
        <v>1130</v>
      </c>
      <c r="V324" s="5">
        <f t="shared" si="79"/>
        <v>4.6555530995868601E-2</v>
      </c>
      <c r="W324" s="5">
        <f t="shared" si="80"/>
        <v>2.3197143951876366E-3</v>
      </c>
      <c r="X324" s="5" t="str">
        <f t="shared" si="72"/>
        <v>FLOW</v>
      </c>
      <c r="Y324" s="72" t="str">
        <f t="shared" si="73"/>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4"/>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5"/>
        <v>0</v>
      </c>
      <c r="ES324" s="72" t="str">
        <f t="shared" si="76"/>
        <v/>
      </c>
      <c r="ET324" s="72" t="s">
        <v>1112</v>
      </c>
      <c r="EU324" s="7" t="s">
        <v>2663</v>
      </c>
      <c r="EV324" s="7" t="s">
        <v>1111</v>
      </c>
      <c r="EW324" s="7" t="e">
        <v>#N/A</v>
      </c>
      <c r="EX324" s="183" t="e">
        <v>#N/A</v>
      </c>
      <c r="EY324" s="314" t="e">
        <v>#N/A</v>
      </c>
      <c r="EZ324" s="314"/>
      <c r="FA324" s="183"/>
      <c r="FB324" s="314"/>
      <c r="FC324" s="7" t="s">
        <v>1130</v>
      </c>
      <c r="FD324" s="7" t="s">
        <v>3250</v>
      </c>
      <c r="FE324" s="7">
        <f t="shared" si="77"/>
        <v>2819</v>
      </c>
      <c r="FF324" s="72">
        <f t="shared" si="78"/>
        <v>6579</v>
      </c>
      <c r="FG324" t="s">
        <v>3518</v>
      </c>
      <c r="FH324">
        <v>462821869</v>
      </c>
    </row>
    <row r="325" spans="1:164" ht="17.25" hidden="1">
      <c r="A325" s="72">
        <v>462852715</v>
      </c>
      <c r="B325" s="304" t="s">
        <v>1374</v>
      </c>
      <c r="C325" s="72" t="s">
        <v>1776</v>
      </c>
      <c r="D325" s="72" t="s">
        <v>3561</v>
      </c>
      <c r="E325" s="72">
        <v>10000</v>
      </c>
      <c r="F325" s="72"/>
      <c r="G325" s="307"/>
      <c r="H325" s="307"/>
      <c r="I325" s="72">
        <v>3392</v>
      </c>
      <c r="J325" s="72">
        <v>6779</v>
      </c>
      <c r="K325" s="258">
        <f t="shared" si="70"/>
        <v>3511</v>
      </c>
      <c r="L325" s="258">
        <f t="shared" si="71"/>
        <v>409</v>
      </c>
      <c r="M325" s="316">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4"/>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5"/>
        <v>2</v>
      </c>
      <c r="ES325" s="72">
        <f t="shared" si="76"/>
        <v>1</v>
      </c>
      <c r="ET325" s="72" t="s">
        <v>1125</v>
      </c>
      <c r="EU325" s="7" t="s">
        <v>2664</v>
      </c>
      <c r="EV325" s="7" t="s">
        <v>1111</v>
      </c>
      <c r="EW325" s="7" t="s">
        <v>1830</v>
      </c>
      <c r="EX325" s="183" t="s">
        <v>1875</v>
      </c>
      <c r="EY325" s="314">
        <v>46178</v>
      </c>
      <c r="EZ325" s="314"/>
      <c r="FA325" s="183"/>
      <c r="FB325" s="314"/>
      <c r="FC325" s="7" t="s">
        <v>1130</v>
      </c>
      <c r="FD325" s="7" t="s">
        <v>3051</v>
      </c>
      <c r="FE325" s="7">
        <f t="shared" si="77"/>
        <v>3511</v>
      </c>
      <c r="FF325" s="72">
        <f t="shared" si="78"/>
        <v>10409</v>
      </c>
      <c r="FG325" t="s">
        <v>3517</v>
      </c>
      <c r="FH325">
        <v>462852715</v>
      </c>
    </row>
    <row r="326" spans="1:164" ht="17.25" hidden="1">
      <c r="A326" s="72">
        <v>459192730</v>
      </c>
      <c r="B326" s="304" t="s">
        <v>596</v>
      </c>
      <c r="C326" s="72"/>
      <c r="D326" s="72"/>
      <c r="E326" s="72"/>
      <c r="F326" s="72"/>
      <c r="G326" s="307"/>
      <c r="H326" s="307"/>
      <c r="I326" s="72">
        <v>8859</v>
      </c>
      <c r="J326" s="72">
        <v>16375</v>
      </c>
      <c r="K326" s="258">
        <f t="shared" si="70"/>
        <v>7874</v>
      </c>
      <c r="L326" s="258">
        <f t="shared" si="71"/>
        <v>25862</v>
      </c>
      <c r="M326" s="316">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4"/>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5"/>
        <v>1</v>
      </c>
      <c r="ES326" s="72">
        <f t="shared" si="76"/>
        <v>1</v>
      </c>
      <c r="ET326" s="72" t="s">
        <v>1124</v>
      </c>
      <c r="EU326" s="7" t="s">
        <v>2665</v>
      </c>
      <c r="EV326" s="7" t="s">
        <v>1111</v>
      </c>
      <c r="EW326" s="7" t="s">
        <v>1809</v>
      </c>
      <c r="EX326" s="183" t="s">
        <v>1953</v>
      </c>
      <c r="EY326" s="314">
        <v>46177</v>
      </c>
      <c r="EZ326" s="314"/>
      <c r="FA326" s="183"/>
      <c r="FB326" s="314"/>
      <c r="FC326" s="7" t="s">
        <v>1130</v>
      </c>
      <c r="FD326" s="7" t="s">
        <v>3292</v>
      </c>
      <c r="FE326" s="7">
        <f t="shared" si="77"/>
        <v>7874</v>
      </c>
      <c r="FF326" s="72">
        <f t="shared" si="78"/>
        <v>25862</v>
      </c>
      <c r="FG326" t="s">
        <v>3517</v>
      </c>
      <c r="FH326">
        <v>459192730</v>
      </c>
    </row>
    <row r="327" spans="1:164" ht="17.25" hidden="1">
      <c r="A327" s="72">
        <v>462919078</v>
      </c>
      <c r="B327" s="304" t="s">
        <v>979</v>
      </c>
      <c r="C327" s="72"/>
      <c r="D327" s="72"/>
      <c r="E327" s="72"/>
      <c r="F327" s="72"/>
      <c r="G327" s="307"/>
      <c r="H327" s="307"/>
      <c r="I327" s="72">
        <v>2908</v>
      </c>
      <c r="J327" s="72">
        <v>14540</v>
      </c>
      <c r="K327" s="258">
        <f t="shared" si="70"/>
        <v>961</v>
      </c>
      <c r="L327" s="258">
        <f t="shared" si="71"/>
        <v>18688</v>
      </c>
      <c r="M327" s="316">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4"/>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5"/>
        <v>5</v>
      </c>
      <c r="ES327" s="72">
        <f t="shared" si="76"/>
        <v>1</v>
      </c>
      <c r="ET327" s="72" t="s">
        <v>1120</v>
      </c>
      <c r="EU327" s="7" t="s">
        <v>2666</v>
      </c>
      <c r="EV327" s="7" t="s">
        <v>1111</v>
      </c>
      <c r="EW327" s="7" t="s">
        <v>1830</v>
      </c>
      <c r="EX327" s="183" t="s">
        <v>1954</v>
      </c>
      <c r="EY327" s="314">
        <v>46181</v>
      </c>
      <c r="EZ327" s="314"/>
      <c r="FA327" s="183"/>
      <c r="FB327" s="314"/>
      <c r="FC327" s="7" t="s">
        <v>1130</v>
      </c>
      <c r="FD327" s="7" t="s">
        <v>3293</v>
      </c>
      <c r="FE327" s="7">
        <f t="shared" si="77"/>
        <v>961</v>
      </c>
      <c r="FF327" s="72">
        <f t="shared" si="78"/>
        <v>18688</v>
      </c>
      <c r="FG327" t="s">
        <v>3517</v>
      </c>
      <c r="FH327">
        <v>462919078</v>
      </c>
    </row>
    <row r="328" spans="1:164" ht="17.25" hidden="1">
      <c r="A328" s="72">
        <v>462856016</v>
      </c>
      <c r="B328" s="304" t="s">
        <v>52</v>
      </c>
      <c r="C328" s="72" t="s">
        <v>1778</v>
      </c>
      <c r="D328" s="72" t="s">
        <v>3017</v>
      </c>
      <c r="E328" s="72">
        <v>3500</v>
      </c>
      <c r="F328" s="72"/>
      <c r="G328" s="307"/>
      <c r="H328" s="307"/>
      <c r="I328" s="72">
        <v>3235</v>
      </c>
      <c r="J328" s="72">
        <v>9394</v>
      </c>
      <c r="K328" s="258">
        <f t="shared" si="70"/>
        <v>3457</v>
      </c>
      <c r="L328" s="258">
        <f t="shared" si="71"/>
        <v>9894</v>
      </c>
      <c r="M328" s="316">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4"/>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5"/>
        <v>3</v>
      </c>
      <c r="ES328" s="72">
        <f t="shared" si="76"/>
        <v>1</v>
      </c>
      <c r="ET328" s="72" t="s">
        <v>1113</v>
      </c>
      <c r="EU328" s="7" t="s">
        <v>2667</v>
      </c>
      <c r="EV328" s="7" t="s">
        <v>1111</v>
      </c>
      <c r="EW328" s="7" t="s">
        <v>1807</v>
      </c>
      <c r="EX328" s="183" t="s">
        <v>1955</v>
      </c>
      <c r="EY328" s="314">
        <v>46189</v>
      </c>
      <c r="EZ328" s="314"/>
      <c r="FA328" s="183"/>
      <c r="FB328" s="314"/>
      <c r="FC328" s="7" t="s">
        <v>1130</v>
      </c>
      <c r="FD328" s="7" t="s">
        <v>3294</v>
      </c>
      <c r="FE328" s="7">
        <f t="shared" si="77"/>
        <v>3457</v>
      </c>
      <c r="FF328" s="72">
        <f t="shared" si="78"/>
        <v>13394</v>
      </c>
      <c r="FG328" t="s">
        <v>3517</v>
      </c>
      <c r="FH328">
        <v>462856016</v>
      </c>
    </row>
    <row r="329" spans="1:164" ht="17.25" hidden="1">
      <c r="A329" s="72">
        <v>136615657</v>
      </c>
      <c r="B329" s="304" t="s">
        <v>2068</v>
      </c>
      <c r="C329" s="72"/>
      <c r="D329" s="72"/>
      <c r="E329" s="72"/>
      <c r="F329" s="72"/>
      <c r="G329" s="307"/>
      <c r="H329" s="307"/>
      <c r="I329" s="72">
        <v>2461</v>
      </c>
      <c r="J329" s="72">
        <v>2430</v>
      </c>
      <c r="K329" s="258">
        <f t="shared" si="70"/>
        <v>2471</v>
      </c>
      <c r="L329" s="258">
        <f t="shared" si="71"/>
        <v>4973</v>
      </c>
      <c r="M329" s="308">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4"/>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5"/>
        <v>2</v>
      </c>
      <c r="ES329" s="72">
        <f t="shared" si="76"/>
        <v>1</v>
      </c>
      <c r="ET329" s="72" t="s">
        <v>1120</v>
      </c>
      <c r="EU329" s="7" t="s">
        <v>2668</v>
      </c>
      <c r="EV329" s="7" t="s">
        <v>1111</v>
      </c>
      <c r="EW329" s="7" t="s">
        <v>1804</v>
      </c>
      <c r="EX329" s="183" t="s">
        <v>1812</v>
      </c>
      <c r="EY329" s="314">
        <v>46186</v>
      </c>
      <c r="EZ329" s="314"/>
      <c r="FA329" s="183"/>
      <c r="FB329" s="314"/>
      <c r="FC329" s="7" t="s">
        <v>1130</v>
      </c>
      <c r="FD329" s="7" t="s">
        <v>3295</v>
      </c>
      <c r="FE329" s="7">
        <f t="shared" si="77"/>
        <v>2471</v>
      </c>
      <c r="FF329" s="72">
        <f t="shared" si="78"/>
        <v>4973</v>
      </c>
      <c r="FG329" t="s">
        <v>3517</v>
      </c>
      <c r="FH329">
        <v>136615657</v>
      </c>
    </row>
    <row r="330" spans="1:164" ht="17.25" hidden="1">
      <c r="A330" s="72">
        <v>460835887</v>
      </c>
      <c r="B330" s="304" t="s">
        <v>344</v>
      </c>
      <c r="C330" s="72"/>
      <c r="D330" s="72"/>
      <c r="E330" s="72"/>
      <c r="F330" s="72"/>
      <c r="G330" s="307"/>
      <c r="H330" s="307" t="s">
        <v>3512</v>
      </c>
      <c r="I330" s="72">
        <v>3573</v>
      </c>
      <c r="J330" s="72">
        <v>20520</v>
      </c>
      <c r="K330" s="258">
        <f t="shared" si="70"/>
        <v>3851</v>
      </c>
      <c r="L330" s="258">
        <f t="shared" si="71"/>
        <v>25460</v>
      </c>
      <c r="M330" s="316">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4"/>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5"/>
        <v>1</v>
      </c>
      <c r="ES330" s="72">
        <f t="shared" si="76"/>
        <v>1</v>
      </c>
      <c r="ET330" s="72" t="s">
        <v>1117</v>
      </c>
      <c r="EU330" s="7" t="s">
        <v>2669</v>
      </c>
      <c r="EV330" s="7" t="s">
        <v>1111</v>
      </c>
      <c r="EW330" s="7" t="s">
        <v>1809</v>
      </c>
      <c r="EX330" s="183" t="s">
        <v>1939</v>
      </c>
      <c r="EY330" s="314">
        <v>46179</v>
      </c>
      <c r="EZ330" s="314"/>
      <c r="FA330" s="183"/>
      <c r="FB330" s="314"/>
      <c r="FC330" s="7" t="s">
        <v>1130</v>
      </c>
      <c r="FD330" s="7" t="s">
        <v>3082</v>
      </c>
      <c r="FE330" s="7">
        <f t="shared" si="77"/>
        <v>3851</v>
      </c>
      <c r="FF330" s="72">
        <f t="shared" si="78"/>
        <v>25460</v>
      </c>
      <c r="FG330" t="s">
        <v>3517</v>
      </c>
      <c r="FH330">
        <v>460835887</v>
      </c>
    </row>
    <row r="331" spans="1:164" ht="17.25" hidden="1">
      <c r="A331" s="72">
        <v>465282350</v>
      </c>
      <c r="B331" s="304" t="s">
        <v>1369</v>
      </c>
      <c r="C331" s="72"/>
      <c r="D331" s="72"/>
      <c r="E331" s="72"/>
      <c r="F331" s="72"/>
      <c r="G331" s="307"/>
      <c r="H331" s="307"/>
      <c r="I331" s="72">
        <v>4043</v>
      </c>
      <c r="J331" s="72">
        <v>8086</v>
      </c>
      <c r="K331" s="258">
        <f t="shared" si="70"/>
        <v>4097</v>
      </c>
      <c r="L331" s="258">
        <f t="shared" si="71"/>
        <v>12291</v>
      </c>
      <c r="M331" s="316">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4"/>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5"/>
        <v>2</v>
      </c>
      <c r="ES331" s="72">
        <f t="shared" si="76"/>
        <v>1</v>
      </c>
      <c r="ET331" s="72" t="s">
        <v>1114</v>
      </c>
      <c r="EU331" s="7" t="s">
        <v>2670</v>
      </c>
      <c r="EV331" s="7" t="s">
        <v>1111</v>
      </c>
      <c r="EW331" s="7" t="s">
        <v>1809</v>
      </c>
      <c r="EX331" s="183" t="s">
        <v>1841</v>
      </c>
      <c r="EY331" s="314">
        <v>46182</v>
      </c>
      <c r="EZ331" s="314"/>
      <c r="FA331" s="183"/>
      <c r="FB331" s="314"/>
      <c r="FC331" s="7" t="s">
        <v>3554</v>
      </c>
      <c r="FD331" s="7" t="s">
        <v>3296</v>
      </c>
      <c r="FE331" s="7">
        <f t="shared" si="77"/>
        <v>4097</v>
      </c>
      <c r="FF331" s="72">
        <f t="shared" si="78"/>
        <v>12291</v>
      </c>
      <c r="FG331" t="s">
        <v>3517</v>
      </c>
      <c r="FH331">
        <v>465282350</v>
      </c>
    </row>
    <row r="332" spans="1:164" ht="17.25" hidden="1">
      <c r="A332" s="72">
        <v>135050716</v>
      </c>
      <c r="B332" s="304" t="s">
        <v>875</v>
      </c>
      <c r="C332" s="72" t="s">
        <v>1776</v>
      </c>
      <c r="D332" s="72" t="s">
        <v>3561</v>
      </c>
      <c r="E332" s="72">
        <v>6140</v>
      </c>
      <c r="F332" s="72"/>
      <c r="G332" s="307"/>
      <c r="H332" s="307"/>
      <c r="I332" s="72">
        <v>6140</v>
      </c>
      <c r="J332" s="72">
        <v>5436</v>
      </c>
      <c r="K332" s="258">
        <f t="shared" si="70"/>
        <v>5547</v>
      </c>
      <c r="L332" s="258">
        <f t="shared" si="71"/>
        <v>5656</v>
      </c>
      <c r="M332" s="308">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4"/>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5"/>
        <v>1</v>
      </c>
      <c r="ES332" s="72">
        <f t="shared" si="76"/>
        <v>1</v>
      </c>
      <c r="ET332" s="72" t="s">
        <v>1126</v>
      </c>
      <c r="EU332" s="7" t="s">
        <v>2671</v>
      </c>
      <c r="EV332" s="7" t="s">
        <v>1111</v>
      </c>
      <c r="EW332" s="7" t="s">
        <v>1802</v>
      </c>
      <c r="EX332" s="183" t="s">
        <v>1871</v>
      </c>
      <c r="EY332" s="314">
        <v>46178</v>
      </c>
      <c r="EZ332" s="314"/>
      <c r="FA332" s="183"/>
      <c r="FB332" s="314"/>
      <c r="FC332" s="7" t="s">
        <v>1130</v>
      </c>
      <c r="FD332" s="7" t="s">
        <v>3297</v>
      </c>
      <c r="FE332" s="7">
        <f t="shared" si="77"/>
        <v>5547</v>
      </c>
      <c r="FF332" s="72">
        <f t="shared" si="78"/>
        <v>11796</v>
      </c>
      <c r="FG332" t="s">
        <v>3517</v>
      </c>
      <c r="FH332">
        <v>135050716</v>
      </c>
    </row>
    <row r="333" spans="1:164" ht="17.25" hidden="1">
      <c r="A333" s="72">
        <v>460116654</v>
      </c>
      <c r="B333" s="304" t="s">
        <v>1542</v>
      </c>
      <c r="C333" s="72" t="s">
        <v>1778</v>
      </c>
      <c r="D333" s="72" t="s">
        <v>3017</v>
      </c>
      <c r="E333" s="72">
        <v>7100</v>
      </c>
      <c r="F333" s="72"/>
      <c r="G333" s="307"/>
      <c r="H333" s="307"/>
      <c r="I333" s="72">
        <v>7015</v>
      </c>
      <c r="J333" s="72">
        <v>7015</v>
      </c>
      <c r="K333" s="258">
        <f t="shared" si="70"/>
        <v>7069</v>
      </c>
      <c r="L333" s="258">
        <f t="shared" si="71"/>
        <v>7062</v>
      </c>
      <c r="M333" s="308">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4"/>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5"/>
        <v>6</v>
      </c>
      <c r="ES333" s="72">
        <f t="shared" si="76"/>
        <v>1</v>
      </c>
      <c r="ET333" s="72" t="s">
        <v>1128</v>
      </c>
      <c r="EU333" s="7" t="s">
        <v>2672</v>
      </c>
      <c r="EV333" s="7" t="s">
        <v>1111</v>
      </c>
      <c r="EW333" s="7" t="s">
        <v>1807</v>
      </c>
      <c r="EX333" s="183" t="s">
        <v>1956</v>
      </c>
      <c r="EY333" s="314">
        <v>46183</v>
      </c>
      <c r="EZ333" s="314"/>
      <c r="FA333" s="183"/>
      <c r="FB333" s="314"/>
      <c r="FC333" s="7" t="s">
        <v>1130</v>
      </c>
      <c r="FD333" s="7" t="s">
        <v>3298</v>
      </c>
      <c r="FE333" s="7">
        <f t="shared" si="77"/>
        <v>7069</v>
      </c>
      <c r="FF333" s="72">
        <f t="shared" si="78"/>
        <v>14162</v>
      </c>
      <c r="FG333" t="s">
        <v>3517</v>
      </c>
      <c r="FH333">
        <v>460116654</v>
      </c>
    </row>
    <row r="334" spans="1:164" ht="17.25" hidden="1">
      <c r="A334" s="72">
        <v>458806785</v>
      </c>
      <c r="B334" s="304" t="s">
        <v>69</v>
      </c>
      <c r="C334" s="72" t="s">
        <v>1776</v>
      </c>
      <c r="D334" s="72" t="s">
        <v>3018</v>
      </c>
      <c r="E334" s="72">
        <v>5200</v>
      </c>
      <c r="F334" s="72"/>
      <c r="G334" s="307"/>
      <c r="H334" s="307"/>
      <c r="I334" s="72">
        <v>4591</v>
      </c>
      <c r="J334" s="72">
        <v>6563</v>
      </c>
      <c r="K334" s="258">
        <f t="shared" si="70"/>
        <v>2227</v>
      </c>
      <c r="L334" s="258">
        <f t="shared" si="71"/>
        <v>6195</v>
      </c>
      <c r="M334" s="316">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4"/>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5"/>
        <v>1</v>
      </c>
      <c r="ES334" s="72">
        <f t="shared" si="76"/>
        <v>1</v>
      </c>
      <c r="ET334" s="72" t="s">
        <v>1119</v>
      </c>
      <c r="EU334" s="7" t="s">
        <v>2673</v>
      </c>
      <c r="EV334" s="7" t="s">
        <v>1111</v>
      </c>
      <c r="EW334" s="7" t="s">
        <v>1804</v>
      </c>
      <c r="EX334" s="183" t="s">
        <v>1812</v>
      </c>
      <c r="EY334" s="314">
        <v>46189</v>
      </c>
      <c r="EZ334" s="314"/>
      <c r="FA334" s="183"/>
      <c r="FB334" s="314"/>
      <c r="FC334" s="7" t="s">
        <v>1130</v>
      </c>
      <c r="FD334" s="7" t="s">
        <v>3222</v>
      </c>
      <c r="FE334" s="7">
        <f t="shared" si="77"/>
        <v>2227</v>
      </c>
      <c r="FF334" s="72">
        <f t="shared" si="78"/>
        <v>11395</v>
      </c>
      <c r="FG334" t="s">
        <v>3518</v>
      </c>
      <c r="FH334">
        <v>458806785</v>
      </c>
    </row>
    <row r="335" spans="1:164" ht="17.25" hidden="1">
      <c r="A335" s="72">
        <v>462516053</v>
      </c>
      <c r="B335" s="304" t="s">
        <v>892</v>
      </c>
      <c r="C335" s="72" t="s">
        <v>1776</v>
      </c>
      <c r="D335" s="72" t="s">
        <v>1743</v>
      </c>
      <c r="E335" s="72">
        <v>3308</v>
      </c>
      <c r="F335" s="72"/>
      <c r="G335" s="307"/>
      <c r="H335" s="307"/>
      <c r="I335" s="72">
        <v>3305</v>
      </c>
      <c r="J335" s="72">
        <v>9912</v>
      </c>
      <c r="K335" s="258">
        <f t="shared" si="70"/>
        <v>3863</v>
      </c>
      <c r="L335" s="258">
        <f t="shared" si="71"/>
        <v>10468</v>
      </c>
      <c r="M335" s="316">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4"/>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5"/>
        <v>1</v>
      </c>
      <c r="ES335" s="72">
        <f t="shared" si="76"/>
        <v>1</v>
      </c>
      <c r="ET335" s="72" t="s">
        <v>1127</v>
      </c>
      <c r="EU335" s="7" t="s">
        <v>2674</v>
      </c>
      <c r="EV335" s="7" t="s">
        <v>1111</v>
      </c>
      <c r="EW335" s="7" t="s">
        <v>1830</v>
      </c>
      <c r="EX335" s="183" t="s">
        <v>1891</v>
      </c>
      <c r="EY335" s="314">
        <v>46174</v>
      </c>
      <c r="EZ335" s="314"/>
      <c r="FA335" s="183"/>
      <c r="FB335" s="314"/>
      <c r="FC335" s="7" t="s">
        <v>1130</v>
      </c>
      <c r="FD335" s="7" t="s">
        <v>3299</v>
      </c>
      <c r="FE335" s="7">
        <f t="shared" si="77"/>
        <v>3863</v>
      </c>
      <c r="FF335" s="72">
        <f t="shared" si="78"/>
        <v>13776</v>
      </c>
      <c r="FG335" t="s">
        <v>3517</v>
      </c>
      <c r="FH335">
        <v>462516053</v>
      </c>
    </row>
    <row r="336" spans="1:164" ht="17.25" hidden="1">
      <c r="A336" s="72">
        <v>462801904</v>
      </c>
      <c r="B336" s="304" t="s">
        <v>1543</v>
      </c>
      <c r="C336" s="72"/>
      <c r="D336" s="72"/>
      <c r="E336" s="72"/>
      <c r="F336" s="72"/>
      <c r="G336" s="307"/>
      <c r="H336" s="307"/>
      <c r="I336" s="72">
        <v>3303</v>
      </c>
      <c r="J336" s="72">
        <v>5242</v>
      </c>
      <c r="K336" s="258">
        <f t="shared" si="70"/>
        <v>2159</v>
      </c>
      <c r="L336" s="258">
        <f t="shared" si="71"/>
        <v>8878</v>
      </c>
      <c r="M336" s="316">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4"/>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5"/>
        <v>1</v>
      </c>
      <c r="ES336" s="72">
        <f t="shared" si="76"/>
        <v>1</v>
      </c>
      <c r="ET336" s="72" t="s">
        <v>1117</v>
      </c>
      <c r="EU336" s="7" t="s">
        <v>2675</v>
      </c>
      <c r="EV336" s="7" t="s">
        <v>1111</v>
      </c>
      <c r="EW336" s="7" t="s">
        <v>1802</v>
      </c>
      <c r="EX336" s="183" t="s">
        <v>1957</v>
      </c>
      <c r="EY336" s="314">
        <v>46179</v>
      </c>
      <c r="EZ336" s="314"/>
      <c r="FA336" s="183"/>
      <c r="FB336" s="314"/>
      <c r="FC336" s="7" t="s">
        <v>1130</v>
      </c>
      <c r="FD336" s="7" t="s">
        <v>3300</v>
      </c>
      <c r="FE336" s="7">
        <f t="shared" si="77"/>
        <v>2159</v>
      </c>
      <c r="FF336" s="72">
        <f t="shared" si="78"/>
        <v>8878</v>
      </c>
      <c r="FG336" t="s">
        <v>3517</v>
      </c>
      <c r="FH336">
        <v>462801904</v>
      </c>
    </row>
    <row r="337" spans="1:164" ht="17.25" hidden="1">
      <c r="A337" s="72">
        <v>460723500</v>
      </c>
      <c r="B337" s="304" t="s">
        <v>351</v>
      </c>
      <c r="C337" s="72" t="s">
        <v>1776</v>
      </c>
      <c r="D337" s="72" t="s">
        <v>3561</v>
      </c>
      <c r="E337" s="72">
        <v>2500</v>
      </c>
      <c r="F337" s="72"/>
      <c r="G337" s="307"/>
      <c r="H337" s="307"/>
      <c r="I337" s="72">
        <v>2431</v>
      </c>
      <c r="J337" s="72">
        <v>2195</v>
      </c>
      <c r="K337" s="258">
        <f t="shared" si="70"/>
        <v>2258</v>
      </c>
      <c r="L337" s="258">
        <f t="shared" si="71"/>
        <v>2243</v>
      </c>
      <c r="M337" s="308">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4"/>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5"/>
        <v>1</v>
      </c>
      <c r="ES337" s="72">
        <f t="shared" si="76"/>
        <v>1</v>
      </c>
      <c r="ET337" s="72" t="s">
        <v>1127</v>
      </c>
      <c r="EU337" s="7" t="s">
        <v>2676</v>
      </c>
      <c r="EV337" s="7" t="s">
        <v>1111</v>
      </c>
      <c r="EW337" s="7" t="s">
        <v>1802</v>
      </c>
      <c r="EX337" s="183" t="s">
        <v>1901</v>
      </c>
      <c r="EY337" s="314">
        <v>46177</v>
      </c>
      <c r="EZ337" s="314"/>
      <c r="FA337" s="183"/>
      <c r="FB337" s="314"/>
      <c r="FC337" s="7" t="s">
        <v>1130</v>
      </c>
      <c r="FD337" s="7" t="s">
        <v>3218</v>
      </c>
      <c r="FE337" s="7">
        <f t="shared" si="77"/>
        <v>2258</v>
      </c>
      <c r="FF337" s="72">
        <f t="shared" si="78"/>
        <v>4743</v>
      </c>
      <c r="FG337" t="s">
        <v>3517</v>
      </c>
      <c r="FH337">
        <v>460723500</v>
      </c>
    </row>
    <row r="338" spans="1:164" ht="17.25" hidden="1">
      <c r="A338" s="72">
        <v>460094148</v>
      </c>
      <c r="B338" s="304" t="s">
        <v>1544</v>
      </c>
      <c r="C338" s="72"/>
      <c r="D338" s="72"/>
      <c r="E338" s="72"/>
      <c r="F338" s="72"/>
      <c r="G338" s="307"/>
      <c r="H338" s="307"/>
      <c r="I338" s="72">
        <v>3620</v>
      </c>
      <c r="J338" s="72">
        <v>3669</v>
      </c>
      <c r="K338" s="258">
        <f t="shared" si="70"/>
        <v>123</v>
      </c>
      <c r="L338" s="258">
        <f t="shared" si="71"/>
        <v>7415</v>
      </c>
      <c r="M338" s="316">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4"/>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5"/>
        <v>1</v>
      </c>
      <c r="ES338" s="72">
        <f t="shared" si="76"/>
        <v>1</v>
      </c>
      <c r="ET338" s="72" t="s">
        <v>1129</v>
      </c>
      <c r="EU338" s="7" t="s">
        <v>2677</v>
      </c>
      <c r="EV338" s="7" t="s">
        <v>1111</v>
      </c>
      <c r="EW338" s="7" t="s">
        <v>1809</v>
      </c>
      <c r="EX338" s="183" t="s">
        <v>1958</v>
      </c>
      <c r="EY338" s="314">
        <v>46179</v>
      </c>
      <c r="EZ338" s="314"/>
      <c r="FA338" s="183"/>
      <c r="FB338" s="314"/>
      <c r="FC338" s="7" t="s">
        <v>1130</v>
      </c>
      <c r="FD338" s="7" t="s">
        <v>3197</v>
      </c>
      <c r="FE338" s="7">
        <f t="shared" si="77"/>
        <v>123</v>
      </c>
      <c r="FF338" s="72">
        <f t="shared" si="78"/>
        <v>7415</v>
      </c>
      <c r="FG338" t="s">
        <v>3517</v>
      </c>
      <c r="FH338">
        <v>460094148</v>
      </c>
    </row>
    <row r="339" spans="1:164" ht="17.25" hidden="1">
      <c r="A339" s="72">
        <v>468012757</v>
      </c>
      <c r="B339" s="304" t="s">
        <v>1545</v>
      </c>
      <c r="C339" s="72"/>
      <c r="D339" s="72"/>
      <c r="E339" s="72"/>
      <c r="F339" s="72"/>
      <c r="G339" s="307"/>
      <c r="H339" s="307"/>
      <c r="I339" s="72">
        <v>3753</v>
      </c>
      <c r="J339" s="72">
        <v>3995</v>
      </c>
      <c r="K339" s="258">
        <f t="shared" si="70"/>
        <v>3995</v>
      </c>
      <c r="L339" s="258">
        <f t="shared" si="71"/>
        <v>7830</v>
      </c>
      <c r="M339" s="308">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4"/>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5"/>
        <v>1</v>
      </c>
      <c r="ES339" s="72">
        <f t="shared" si="76"/>
        <v>1</v>
      </c>
      <c r="ET339" s="72" t="s">
        <v>1127</v>
      </c>
      <c r="EU339" s="7" t="s">
        <v>2678</v>
      </c>
      <c r="EV339" s="7" t="s">
        <v>1111</v>
      </c>
      <c r="EW339" s="7" t="s">
        <v>1830</v>
      </c>
      <c r="EX339" s="183" t="s">
        <v>1891</v>
      </c>
      <c r="EY339" s="314">
        <v>46179</v>
      </c>
      <c r="EZ339" s="314"/>
      <c r="FA339" s="183"/>
      <c r="FB339" s="314"/>
      <c r="FC339" s="7" t="s">
        <v>1130</v>
      </c>
      <c r="FD339" s="7" t="s">
        <v>3295</v>
      </c>
      <c r="FE339" s="7">
        <f t="shared" si="77"/>
        <v>3995</v>
      </c>
      <c r="FF339" s="72">
        <f t="shared" si="78"/>
        <v>7830</v>
      </c>
      <c r="FG339" t="s">
        <v>3517</v>
      </c>
      <c r="FH339">
        <v>468012757</v>
      </c>
    </row>
    <row r="340" spans="1:164" ht="17.25" hidden="1">
      <c r="A340" s="315">
        <v>460545508</v>
      </c>
      <c r="B340" s="304" t="s">
        <v>1770</v>
      </c>
      <c r="C340" s="72"/>
      <c r="D340" s="72"/>
      <c r="E340" s="72"/>
      <c r="F340" s="72"/>
      <c r="G340" s="307"/>
      <c r="H340" s="307"/>
      <c r="I340" s="72">
        <v>2380</v>
      </c>
      <c r="J340" s="72">
        <v>2368</v>
      </c>
      <c r="K340" s="258">
        <f t="shared" si="70"/>
        <v>2441</v>
      </c>
      <c r="L340" s="258">
        <f t="shared" si="71"/>
        <v>4748</v>
      </c>
      <c r="M340" s="308">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4"/>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5"/>
        <v>0</v>
      </c>
      <c r="ES340" s="72" t="str">
        <f t="shared" si="76"/>
        <v/>
      </c>
      <c r="ET340" s="72" t="s">
        <v>1116</v>
      </c>
      <c r="EU340" s="7" t="e">
        <v>#N/A</v>
      </c>
      <c r="EV340" s="7" t="e">
        <v>#N/A</v>
      </c>
      <c r="EW340" s="7" t="e">
        <v>#N/A</v>
      </c>
      <c r="EX340" s="183" t="e">
        <v>#N/A</v>
      </c>
      <c r="EY340" s="314" t="e">
        <v>#N/A</v>
      </c>
      <c r="EZ340" s="314"/>
      <c r="FA340" s="183"/>
      <c r="FB340" s="314"/>
      <c r="FC340" s="7" t="s">
        <v>1130</v>
      </c>
      <c r="FD340" s="7">
        <v>0</v>
      </c>
      <c r="FE340" s="7">
        <f t="shared" si="77"/>
        <v>2441</v>
      </c>
      <c r="FF340" s="72">
        <f t="shared" si="78"/>
        <v>4748</v>
      </c>
      <c r="FG340" t="s">
        <v>3518</v>
      </c>
      <c r="FH340">
        <v>460545508</v>
      </c>
    </row>
    <row r="341" spans="1:164" ht="17.25" hidden="1">
      <c r="A341" s="72">
        <v>464470722</v>
      </c>
      <c r="B341" s="304" t="s">
        <v>2170</v>
      </c>
      <c r="C341" s="72"/>
      <c r="D341" s="72"/>
      <c r="E341" s="72"/>
      <c r="F341" s="72"/>
      <c r="G341" s="307"/>
      <c r="H341" s="307"/>
      <c r="I341" s="72">
        <v>5289</v>
      </c>
      <c r="J341" s="72">
        <v>10245</v>
      </c>
      <c r="K341" s="258">
        <f t="shared" si="70"/>
        <v>5256</v>
      </c>
      <c r="L341" s="258">
        <f t="shared" si="71"/>
        <v>15983</v>
      </c>
      <c r="M341" s="316">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4"/>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5"/>
        <v>1</v>
      </c>
      <c r="ES341" s="72">
        <f t="shared" si="76"/>
        <v>1</v>
      </c>
      <c r="ET341" s="72" t="s">
        <v>1129</v>
      </c>
      <c r="EU341" s="7" t="s">
        <v>2679</v>
      </c>
      <c r="EV341" s="7" t="s">
        <v>1111</v>
      </c>
      <c r="EW341" s="7" t="s">
        <v>1802</v>
      </c>
      <c r="EX341" s="183" t="s">
        <v>3594</v>
      </c>
      <c r="EY341" s="314">
        <v>46184</v>
      </c>
      <c r="EZ341" s="314"/>
      <c r="FA341" s="183"/>
      <c r="FB341" s="314"/>
      <c r="FC341" s="7" t="s">
        <v>1130</v>
      </c>
      <c r="FD341" s="7" t="s">
        <v>3301</v>
      </c>
      <c r="FE341" s="7">
        <f t="shared" si="77"/>
        <v>5256</v>
      </c>
      <c r="FF341" s="72">
        <f t="shared" si="78"/>
        <v>15983</v>
      </c>
      <c r="FG341" t="s">
        <v>3517</v>
      </c>
      <c r="FH341">
        <v>464470722</v>
      </c>
    </row>
    <row r="342" spans="1:164" ht="17.25" hidden="1">
      <c r="A342" s="72">
        <v>466805634</v>
      </c>
      <c r="B342" s="304" t="s">
        <v>2078</v>
      </c>
      <c r="C342" s="72"/>
      <c r="D342" s="72"/>
      <c r="E342" s="72"/>
      <c r="F342" s="72"/>
      <c r="G342" s="307"/>
      <c r="H342" s="307"/>
      <c r="I342" s="72">
        <v>3886</v>
      </c>
      <c r="J342" s="72">
        <v>3886</v>
      </c>
      <c r="K342" s="258">
        <f t="shared" si="70"/>
        <v>3921</v>
      </c>
      <c r="L342" s="258">
        <f t="shared" si="71"/>
        <v>7872</v>
      </c>
      <c r="M342" s="308">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4"/>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5"/>
        <v>1</v>
      </c>
      <c r="ES342" s="72">
        <f t="shared" si="76"/>
        <v>1</v>
      </c>
      <c r="ET342" s="72" t="s">
        <v>1124</v>
      </c>
      <c r="EU342" s="7" t="s">
        <v>2680</v>
      </c>
      <c r="EV342" s="7" t="s">
        <v>1111</v>
      </c>
      <c r="EW342" s="7" t="s">
        <v>1830</v>
      </c>
      <c r="EX342" s="183" t="s">
        <v>3595</v>
      </c>
      <c r="EY342" s="314">
        <v>46185</v>
      </c>
      <c r="EZ342" s="314"/>
      <c r="FA342" s="183"/>
      <c r="FB342" s="314"/>
      <c r="FC342" s="7" t="s">
        <v>1130</v>
      </c>
      <c r="FD342" s="7" t="s">
        <v>3302</v>
      </c>
      <c r="FE342" s="7">
        <f t="shared" si="77"/>
        <v>3921</v>
      </c>
      <c r="FF342" s="72">
        <f t="shared" si="78"/>
        <v>7872</v>
      </c>
      <c r="FG342" t="s">
        <v>3517</v>
      </c>
      <c r="FH342">
        <v>466805634</v>
      </c>
    </row>
    <row r="343" spans="1:164" ht="17.25" hidden="1">
      <c r="A343" s="315">
        <v>461511012</v>
      </c>
      <c r="B343" s="304" t="s">
        <v>971</v>
      </c>
      <c r="C343" s="72"/>
      <c r="D343" s="72"/>
      <c r="E343" s="72"/>
      <c r="F343" s="72"/>
      <c r="G343" s="307"/>
      <c r="H343" s="307"/>
      <c r="I343" s="72">
        <v>4467</v>
      </c>
      <c r="J343" s="72">
        <v>5923.89</v>
      </c>
      <c r="K343" s="258">
        <f t="shared" si="70"/>
        <v>1672.8899999999994</v>
      </c>
      <c r="L343" s="258">
        <f t="shared" si="71"/>
        <v>10390.89</v>
      </c>
      <c r="M343" s="316">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4"/>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5"/>
        <v>1</v>
      </c>
      <c r="ES343" s="72">
        <f t="shared" si="76"/>
        <v>1</v>
      </c>
      <c r="ET343" s="72" t="s">
        <v>1123</v>
      </c>
      <c r="EU343" s="7" t="e">
        <v>#N/A</v>
      </c>
      <c r="EV343" s="7" t="e">
        <v>#N/A</v>
      </c>
      <c r="EW343" s="7" t="e">
        <v>#N/A</v>
      </c>
      <c r="EX343" s="183" t="e">
        <v>#N/A</v>
      </c>
      <c r="EY343" s="314" t="e">
        <v>#N/A</v>
      </c>
      <c r="EZ343" s="314"/>
      <c r="FA343" s="183"/>
      <c r="FB343" s="314"/>
      <c r="FC343" s="7" t="s">
        <v>1130</v>
      </c>
      <c r="FD343" s="7">
        <v>0</v>
      </c>
      <c r="FE343" s="7">
        <f t="shared" si="77"/>
        <v>1672.8899999999994</v>
      </c>
      <c r="FF343" s="72">
        <f t="shared" si="78"/>
        <v>10390.89</v>
      </c>
      <c r="FG343" t="s">
        <v>3517</v>
      </c>
      <c r="FH343">
        <v>461511012</v>
      </c>
    </row>
    <row r="344" spans="1:164" ht="17.25" hidden="1">
      <c r="A344" s="72">
        <v>462702660</v>
      </c>
      <c r="B344" s="304" t="s">
        <v>46</v>
      </c>
      <c r="C344" s="72"/>
      <c r="D344" s="72"/>
      <c r="E344" s="72"/>
      <c r="F344" s="72"/>
      <c r="G344" s="307"/>
      <c r="H344" s="307"/>
      <c r="I344" s="72">
        <v>3151</v>
      </c>
      <c r="J344" s="72">
        <v>6178</v>
      </c>
      <c r="K344" s="258">
        <f t="shared" si="70"/>
        <v>3235</v>
      </c>
      <c r="L344" s="258">
        <f t="shared" si="71"/>
        <v>9650</v>
      </c>
      <c r="M344" s="316">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4"/>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5"/>
        <v>1</v>
      </c>
      <c r="ES344" s="72">
        <f t="shared" si="76"/>
        <v>1</v>
      </c>
      <c r="ET344" s="72" t="s">
        <v>1117</v>
      </c>
      <c r="EU344" s="7" t="s">
        <v>2681</v>
      </c>
      <c r="EV344" s="7" t="s">
        <v>1111</v>
      </c>
      <c r="EW344" s="7" t="s">
        <v>1802</v>
      </c>
      <c r="EX344" s="183" t="s">
        <v>1811</v>
      </c>
      <c r="EY344" s="314">
        <v>46178</v>
      </c>
      <c r="EZ344" s="314"/>
      <c r="FA344" s="183"/>
      <c r="FB344" s="314"/>
      <c r="FC344" s="7" t="s">
        <v>1130</v>
      </c>
      <c r="FD344" s="7" t="s">
        <v>3043</v>
      </c>
      <c r="FE344" s="7">
        <f t="shared" si="77"/>
        <v>3235</v>
      </c>
      <c r="FF344" s="72">
        <f t="shared" si="78"/>
        <v>9650</v>
      </c>
      <c r="FG344" t="s">
        <v>3517</v>
      </c>
      <c r="FH344">
        <v>462702660</v>
      </c>
    </row>
    <row r="345" spans="1:164" ht="17.25" hidden="1">
      <c r="A345" s="72">
        <v>461100108</v>
      </c>
      <c r="B345" s="304" t="s">
        <v>535</v>
      </c>
      <c r="C345" s="72"/>
      <c r="D345" s="72"/>
      <c r="E345" s="72"/>
      <c r="F345" s="72"/>
      <c r="G345" s="307"/>
      <c r="H345" s="307"/>
      <c r="I345" s="72">
        <v>3822</v>
      </c>
      <c r="J345" s="72">
        <v>16312</v>
      </c>
      <c r="K345" s="258">
        <f t="shared" si="70"/>
        <v>2201</v>
      </c>
      <c r="L345" s="258">
        <f t="shared" si="71"/>
        <v>20134</v>
      </c>
      <c r="M345" s="316">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4"/>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5"/>
        <v>1</v>
      </c>
      <c r="ES345" s="72">
        <f t="shared" si="76"/>
        <v>1</v>
      </c>
      <c r="ET345" s="72" t="s">
        <v>1124</v>
      </c>
      <c r="EU345" s="7" t="e">
        <v>#N/A</v>
      </c>
      <c r="EV345" s="7" t="e">
        <v>#N/A</v>
      </c>
      <c r="EW345" s="7" t="e">
        <v>#N/A</v>
      </c>
      <c r="EX345" s="183" t="e">
        <v>#N/A</v>
      </c>
      <c r="EY345" s="314" t="e">
        <v>#N/A</v>
      </c>
      <c r="EZ345" s="314"/>
      <c r="FA345" s="183"/>
      <c r="FB345" s="314"/>
      <c r="FC345" s="7" t="s">
        <v>1130</v>
      </c>
      <c r="FD345" s="7">
        <v>0</v>
      </c>
      <c r="FE345" s="7">
        <f t="shared" si="77"/>
        <v>2201</v>
      </c>
      <c r="FF345" s="72">
        <f t="shared" si="78"/>
        <v>20134</v>
      </c>
      <c r="FG345" t="s">
        <v>3518</v>
      </c>
      <c r="FH345">
        <v>461100108</v>
      </c>
    </row>
    <row r="346" spans="1:164" ht="17.25" hidden="1">
      <c r="A346" s="72">
        <v>463696870</v>
      </c>
      <c r="B346" s="304" t="s">
        <v>1546</v>
      </c>
      <c r="C346" s="72"/>
      <c r="D346" s="72"/>
      <c r="E346" s="72"/>
      <c r="F346" s="72"/>
      <c r="G346" s="307"/>
      <c r="H346" s="307"/>
      <c r="I346" s="72">
        <v>4608</v>
      </c>
      <c r="J346" s="72">
        <v>27616</v>
      </c>
      <c r="K346" s="258">
        <f t="shared" ref="K346:K409" si="82">IF((J346+R346)&lt;=I346+R346,(J346+R346),((I346-(I346*(M346+1)-(I346+J346)))+R346))</f>
        <v>6321</v>
      </c>
      <c r="L346" s="258">
        <f t="shared" si="71"/>
        <v>34429</v>
      </c>
      <c r="M346" s="316">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4"/>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5"/>
        <v>1</v>
      </c>
      <c r="ES346" s="72">
        <f t="shared" si="76"/>
        <v>1</v>
      </c>
      <c r="ET346" s="72" t="s">
        <v>1118</v>
      </c>
      <c r="EU346" s="7" t="s">
        <v>2682</v>
      </c>
      <c r="EV346" s="7" t="s">
        <v>1111</v>
      </c>
      <c r="EW346" s="7" t="s">
        <v>1804</v>
      </c>
      <c r="EX346" s="183" t="s">
        <v>1829</v>
      </c>
      <c r="EY346" s="314">
        <v>46182</v>
      </c>
      <c r="EZ346" s="314"/>
      <c r="FA346" s="183"/>
      <c r="FB346" s="314"/>
      <c r="FC346" s="7" t="s">
        <v>1130</v>
      </c>
      <c r="FD346" s="7" t="s">
        <v>3303</v>
      </c>
      <c r="FE346" s="7">
        <f t="shared" si="77"/>
        <v>6321</v>
      </c>
      <c r="FF346" s="72">
        <f t="shared" si="78"/>
        <v>34429</v>
      </c>
      <c r="FG346" t="s">
        <v>3517</v>
      </c>
      <c r="FH346">
        <v>463696870</v>
      </c>
    </row>
    <row r="347" spans="1:164" ht="17.25" hidden="1">
      <c r="A347" s="72">
        <v>463295962</v>
      </c>
      <c r="B347" s="304" t="s">
        <v>81</v>
      </c>
      <c r="C347" s="72"/>
      <c r="D347" s="72"/>
      <c r="E347" s="72"/>
      <c r="F347" s="72"/>
      <c r="G347" s="307"/>
      <c r="H347" s="307" t="s">
        <v>2350</v>
      </c>
      <c r="I347" s="72">
        <v>5988</v>
      </c>
      <c r="J347" s="72">
        <v>27926.98</v>
      </c>
      <c r="K347" s="258">
        <f t="shared" si="82"/>
        <v>4977.9799999999959</v>
      </c>
      <c r="L347" s="258">
        <f t="shared" si="71"/>
        <v>35231.979999999996</v>
      </c>
      <c r="M347" s="316">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4"/>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5"/>
        <v>1</v>
      </c>
      <c r="ES347" s="72">
        <f t="shared" si="76"/>
        <v>1</v>
      </c>
      <c r="ET347" s="72" t="s">
        <v>1113</v>
      </c>
      <c r="EU347" s="7" t="s">
        <v>2683</v>
      </c>
      <c r="EV347" s="7" t="s">
        <v>1111</v>
      </c>
      <c r="EW347" s="7" t="s">
        <v>1807</v>
      </c>
      <c r="EX347" s="183" t="s">
        <v>1959</v>
      </c>
      <c r="EY347" s="314">
        <v>46183</v>
      </c>
      <c r="EZ347" s="314"/>
      <c r="FA347" s="183"/>
      <c r="FB347" s="314"/>
      <c r="FC347" s="7" t="s">
        <v>1130</v>
      </c>
      <c r="FD347" s="7" t="s">
        <v>3304</v>
      </c>
      <c r="FE347" s="7">
        <f t="shared" si="77"/>
        <v>4977.9799999999959</v>
      </c>
      <c r="FF347" s="72">
        <f t="shared" si="78"/>
        <v>35231.979999999996</v>
      </c>
      <c r="FG347" t="s">
        <v>3517</v>
      </c>
      <c r="FH347">
        <v>463295962</v>
      </c>
    </row>
    <row r="348" spans="1:164" ht="17.25" hidden="1">
      <c r="A348" s="72">
        <v>460523159</v>
      </c>
      <c r="B348" s="304" t="s">
        <v>103</v>
      </c>
      <c r="C348" s="72"/>
      <c r="D348" s="72"/>
      <c r="E348" s="72"/>
      <c r="F348" s="72"/>
      <c r="G348" s="307"/>
      <c r="H348" s="307"/>
      <c r="I348" s="72">
        <v>5730</v>
      </c>
      <c r="J348" s="72">
        <v>5724</v>
      </c>
      <c r="K348" s="258">
        <f t="shared" si="82"/>
        <v>5861</v>
      </c>
      <c r="L348" s="258">
        <f t="shared" si="71"/>
        <v>11728</v>
      </c>
      <c r="M348" s="308">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4"/>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5"/>
        <v>1</v>
      </c>
      <c r="ES348" s="72">
        <f t="shared" si="76"/>
        <v>1</v>
      </c>
      <c r="ET348" s="72" t="s">
        <v>1121</v>
      </c>
      <c r="EU348" s="7" t="s">
        <v>2684</v>
      </c>
      <c r="EV348" s="7" t="s">
        <v>1111</v>
      </c>
      <c r="EW348" s="7" t="s">
        <v>1807</v>
      </c>
      <c r="EX348" s="183" t="s">
        <v>1846</v>
      </c>
      <c r="EY348" s="314">
        <v>46193</v>
      </c>
      <c r="EZ348" s="314"/>
      <c r="FA348" s="183"/>
      <c r="FB348" s="314"/>
      <c r="FC348" s="7" t="s">
        <v>1130</v>
      </c>
      <c r="FD348" s="7" t="s">
        <v>3305</v>
      </c>
      <c r="FE348" s="7">
        <f t="shared" si="77"/>
        <v>5861</v>
      </c>
      <c r="FF348" s="72">
        <f t="shared" si="78"/>
        <v>11728</v>
      </c>
      <c r="FG348" t="s">
        <v>3517</v>
      </c>
      <c r="FH348">
        <v>460523159</v>
      </c>
    </row>
    <row r="349" spans="1:164" ht="17.25" hidden="1">
      <c r="A349" s="72">
        <v>462027650</v>
      </c>
      <c r="B349" s="304" t="s">
        <v>1547</v>
      </c>
      <c r="C349" s="72"/>
      <c r="D349" s="72"/>
      <c r="E349" s="72"/>
      <c r="F349" s="72"/>
      <c r="G349" s="307"/>
      <c r="H349" s="307"/>
      <c r="I349" s="72">
        <v>3798</v>
      </c>
      <c r="J349" s="72">
        <v>3672</v>
      </c>
      <c r="K349" s="258">
        <f t="shared" si="82"/>
        <v>3750</v>
      </c>
      <c r="L349" s="258">
        <f t="shared" si="71"/>
        <v>7630</v>
      </c>
      <c r="M349" s="308">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4"/>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5"/>
        <v>1</v>
      </c>
      <c r="ES349" s="72">
        <f t="shared" si="76"/>
        <v>1</v>
      </c>
      <c r="ET349" s="72" t="s">
        <v>1117</v>
      </c>
      <c r="EU349" s="7" t="s">
        <v>2685</v>
      </c>
      <c r="EV349" s="7" t="s">
        <v>1111</v>
      </c>
      <c r="EW349" s="7" t="s">
        <v>1830</v>
      </c>
      <c r="EX349" s="183" t="s">
        <v>1831</v>
      </c>
      <c r="EY349" s="314">
        <v>46179</v>
      </c>
      <c r="EZ349" s="314"/>
      <c r="FA349" s="183"/>
      <c r="FB349" s="314"/>
      <c r="FC349" s="7" t="s">
        <v>3554</v>
      </c>
      <c r="FD349" s="7" t="s">
        <v>3058</v>
      </c>
      <c r="FE349" s="7">
        <f t="shared" si="77"/>
        <v>3750</v>
      </c>
      <c r="FF349" s="72">
        <f t="shared" si="78"/>
        <v>7630</v>
      </c>
      <c r="FG349" t="s">
        <v>3517</v>
      </c>
      <c r="FH349">
        <v>462027650</v>
      </c>
    </row>
    <row r="350" spans="1:164" ht="17.25" hidden="1">
      <c r="A350" s="72">
        <v>9695028</v>
      </c>
      <c r="B350" s="304" t="s">
        <v>516</v>
      </c>
      <c r="C350" s="72"/>
      <c r="D350" s="72"/>
      <c r="E350" s="72"/>
      <c r="F350" s="72"/>
      <c r="G350" s="307"/>
      <c r="H350" s="307"/>
      <c r="I350" s="72">
        <v>2653</v>
      </c>
      <c r="J350" s="72">
        <v>15914</v>
      </c>
      <c r="K350" s="258">
        <f t="shared" si="82"/>
        <v>3430</v>
      </c>
      <c r="L350" s="258">
        <f t="shared" si="71"/>
        <v>19573</v>
      </c>
      <c r="M350" s="316">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4"/>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5"/>
        <v>1</v>
      </c>
      <c r="ES350" s="72">
        <f t="shared" si="76"/>
        <v>1</v>
      </c>
      <c r="ET350" s="72" t="s">
        <v>1124</v>
      </c>
      <c r="EU350" s="7" t="s">
        <v>2686</v>
      </c>
      <c r="EV350" s="7" t="s">
        <v>1111</v>
      </c>
      <c r="EW350" s="7" t="s">
        <v>1832</v>
      </c>
      <c r="EX350" s="183" t="s">
        <v>1960</v>
      </c>
      <c r="EY350" s="314">
        <v>46176</v>
      </c>
      <c r="EZ350" s="314"/>
      <c r="FA350" s="183"/>
      <c r="FB350" s="314"/>
      <c r="FC350" s="7" t="s">
        <v>1130</v>
      </c>
      <c r="FD350" s="7" t="s">
        <v>3306</v>
      </c>
      <c r="FE350" s="7">
        <f t="shared" si="77"/>
        <v>3430</v>
      </c>
      <c r="FF350" s="72">
        <f t="shared" si="78"/>
        <v>19573</v>
      </c>
      <c r="FG350" t="s">
        <v>3517</v>
      </c>
      <c r="FH350">
        <v>9695028</v>
      </c>
    </row>
    <row r="351" spans="1:164" ht="17.25" hidden="1">
      <c r="A351" s="72">
        <v>465033317</v>
      </c>
      <c r="B351" s="304" t="s">
        <v>2112</v>
      </c>
      <c r="C351" s="72"/>
      <c r="D351" s="72"/>
      <c r="E351" s="72"/>
      <c r="F351" s="72"/>
      <c r="G351" s="307"/>
      <c r="H351" s="307"/>
      <c r="I351" s="72">
        <v>4624</v>
      </c>
      <c r="J351" s="72">
        <v>4624</v>
      </c>
      <c r="K351" s="258">
        <f t="shared" si="82"/>
        <v>4721</v>
      </c>
      <c r="L351" s="258">
        <f t="shared" si="71"/>
        <v>9451</v>
      </c>
      <c r="M351" s="308">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9"/>
      <c r="AF351" s="310"/>
      <c r="AG351" s="7"/>
      <c r="AH351" s="72" t="s">
        <v>485</v>
      </c>
      <c r="AI351" s="7"/>
      <c r="AJ351" s="7"/>
      <c r="AK351" s="7"/>
      <c r="AL351" s="7">
        <v>6971</v>
      </c>
      <c r="AM351" s="255">
        <v>37576</v>
      </c>
      <c r="AN351" s="258">
        <v>27</v>
      </c>
      <c r="AO351" s="307">
        <v>43</v>
      </c>
      <c r="AP351" s="307" t="str">
        <f t="shared" si="74"/>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5"/>
        <v>1</v>
      </c>
      <c r="ES351" s="72">
        <f t="shared" si="76"/>
        <v>1</v>
      </c>
      <c r="ET351" s="72" t="s">
        <v>1120</v>
      </c>
      <c r="EU351" s="7" t="s">
        <v>2687</v>
      </c>
      <c r="EV351" s="7" t="s">
        <v>1111</v>
      </c>
      <c r="EW351" s="7" t="s">
        <v>1830</v>
      </c>
      <c r="EX351" s="183" t="s">
        <v>1954</v>
      </c>
      <c r="EY351" s="314">
        <v>46185</v>
      </c>
      <c r="EZ351" s="314"/>
      <c r="FA351" s="183"/>
      <c r="FB351" s="314"/>
      <c r="FC351" s="7" t="s">
        <v>1130</v>
      </c>
      <c r="FD351" s="7" t="s">
        <v>3271</v>
      </c>
      <c r="FE351" s="7">
        <f t="shared" si="77"/>
        <v>4721</v>
      </c>
      <c r="FF351" s="72">
        <f t="shared" si="78"/>
        <v>9451</v>
      </c>
      <c r="FG351" t="s">
        <v>3517</v>
      </c>
      <c r="FH351">
        <v>465033317</v>
      </c>
    </row>
    <row r="352" spans="1:164" ht="17.25" hidden="1">
      <c r="A352" s="72">
        <v>458417053</v>
      </c>
      <c r="B352" s="304" t="s">
        <v>30</v>
      </c>
      <c r="C352" s="72"/>
      <c r="D352" s="72"/>
      <c r="E352" s="72"/>
      <c r="F352" s="72"/>
      <c r="G352" s="307"/>
      <c r="H352" s="307"/>
      <c r="I352" s="72">
        <v>2686</v>
      </c>
      <c r="J352" s="72">
        <v>8013.09</v>
      </c>
      <c r="K352" s="258">
        <f t="shared" si="82"/>
        <v>2996.09</v>
      </c>
      <c r="L352" s="258">
        <f t="shared" si="71"/>
        <v>11186.09</v>
      </c>
      <c r="M352" s="316">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4"/>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5"/>
        <v>1</v>
      </c>
      <c r="ES352" s="72">
        <f t="shared" si="76"/>
        <v>1</v>
      </c>
      <c r="ET352" s="72" t="s">
        <v>1115</v>
      </c>
      <c r="EU352" s="7" t="s">
        <v>2688</v>
      </c>
      <c r="EV352" s="7" t="s">
        <v>1111</v>
      </c>
      <c r="EW352" s="7" t="s">
        <v>1807</v>
      </c>
      <c r="EX352" s="183" t="s">
        <v>1962</v>
      </c>
      <c r="EY352" s="314">
        <v>46176</v>
      </c>
      <c r="EZ352" s="314"/>
      <c r="FA352" s="183"/>
      <c r="FB352" s="314"/>
      <c r="FC352" s="7" t="s">
        <v>1130</v>
      </c>
      <c r="FD352" s="7" t="s">
        <v>3307</v>
      </c>
      <c r="FE352" s="7">
        <f t="shared" si="77"/>
        <v>2996.09</v>
      </c>
      <c r="FF352" s="72">
        <f t="shared" si="78"/>
        <v>11186.09</v>
      </c>
      <c r="FG352" t="s">
        <v>3517</v>
      </c>
      <c r="FH352">
        <v>458417053</v>
      </c>
    </row>
    <row r="353" spans="1:164" ht="17.25" hidden="1">
      <c r="A353" s="72">
        <v>462727954</v>
      </c>
      <c r="B353" s="304" t="s">
        <v>1548</v>
      </c>
      <c r="C353" s="72"/>
      <c r="D353" s="72"/>
      <c r="E353" s="72"/>
      <c r="F353" s="72"/>
      <c r="G353" s="307"/>
      <c r="H353" s="307"/>
      <c r="I353" s="72">
        <v>3254</v>
      </c>
      <c r="J353" s="72">
        <v>3254</v>
      </c>
      <c r="K353" s="258">
        <f t="shared" si="82"/>
        <v>3297</v>
      </c>
      <c r="L353" s="258">
        <f t="shared" si="71"/>
        <v>6609</v>
      </c>
      <c r="M353" s="308">
        <v>1</v>
      </c>
      <c r="N353" s="186" t="s">
        <v>1232</v>
      </c>
      <c r="O353" s="72" t="s">
        <v>1233</v>
      </c>
      <c r="P353" s="72" t="s">
        <v>19</v>
      </c>
      <c r="Q353" s="255">
        <v>37435</v>
      </c>
      <c r="R353" s="66">
        <v>43</v>
      </c>
      <c r="S353" s="66">
        <f t="shared" si="81"/>
        <v>0</v>
      </c>
      <c r="T353" s="66">
        <v>450</v>
      </c>
      <c r="U353" s="4" t="s">
        <v>1130</v>
      </c>
      <c r="V353" s="5">
        <f t="shared" si="79"/>
        <v>1.5190603360174448E-2</v>
      </c>
      <c r="W353" s="5">
        <f t="shared" si="80"/>
        <v>2.0485611791424669E-3</v>
      </c>
      <c r="X353" s="5" t="str">
        <f t="shared" si="72"/>
        <v>FLOW</v>
      </c>
      <c r="Y353" s="72" t="str">
        <f t="shared" si="73"/>
        <v>NC</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4"/>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5"/>
        <v>2</v>
      </c>
      <c r="ES353" s="72">
        <f t="shared" si="76"/>
        <v>1</v>
      </c>
      <c r="ET353" s="72" t="s">
        <v>1114</v>
      </c>
      <c r="EU353" s="7" t="s">
        <v>2689</v>
      </c>
      <c r="EV353" s="7" t="s">
        <v>1111</v>
      </c>
      <c r="EW353" s="7" t="s">
        <v>1830</v>
      </c>
      <c r="EX353" s="183" t="s">
        <v>1963</v>
      </c>
      <c r="EY353" s="314">
        <v>46179</v>
      </c>
      <c r="EZ353" s="314"/>
      <c r="FA353" s="183"/>
      <c r="FB353" s="314"/>
      <c r="FC353" s="7" t="s">
        <v>3554</v>
      </c>
      <c r="FD353" s="7" t="s">
        <v>3308</v>
      </c>
      <c r="FE353" s="7">
        <f t="shared" si="77"/>
        <v>3297</v>
      </c>
      <c r="FF353" s="72">
        <f t="shared" si="78"/>
        <v>6609</v>
      </c>
      <c r="FG353" t="s">
        <v>3517</v>
      </c>
      <c r="FH353">
        <v>462727954</v>
      </c>
    </row>
    <row r="354" spans="1:164" ht="17.25" hidden="1">
      <c r="A354" s="72">
        <v>464559429</v>
      </c>
      <c r="B354" s="304" t="s">
        <v>1413</v>
      </c>
      <c r="C354" s="72"/>
      <c r="D354" s="72"/>
      <c r="E354" s="72"/>
      <c r="F354" s="72"/>
      <c r="G354" s="307"/>
      <c r="H354" s="307"/>
      <c r="I354" s="72">
        <v>5629</v>
      </c>
      <c r="J354" s="72">
        <v>5558</v>
      </c>
      <c r="K354" s="258">
        <f t="shared" si="82"/>
        <v>5640</v>
      </c>
      <c r="L354" s="258">
        <f t="shared" si="71"/>
        <v>11420</v>
      </c>
      <c r="M354" s="308">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4"/>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5"/>
        <v>1</v>
      </c>
      <c r="ES354" s="72">
        <f t="shared" si="76"/>
        <v>1</v>
      </c>
      <c r="ET354" s="72" t="s">
        <v>1116</v>
      </c>
      <c r="EU354" s="7" t="s">
        <v>2690</v>
      </c>
      <c r="EV354" s="7" t="s">
        <v>1111</v>
      </c>
      <c r="EW354" s="7" t="s">
        <v>1809</v>
      </c>
      <c r="EX354" s="183" t="s">
        <v>1964</v>
      </c>
      <c r="EY354" s="314">
        <v>46177</v>
      </c>
      <c r="EZ354" s="314"/>
      <c r="FA354" s="183"/>
      <c r="FB354" s="314"/>
      <c r="FC354" s="7" t="s">
        <v>3554</v>
      </c>
      <c r="FD354" s="7" t="s">
        <v>3309</v>
      </c>
      <c r="FE354" s="7">
        <f t="shared" si="77"/>
        <v>5640</v>
      </c>
      <c r="FF354" s="72">
        <f t="shared" si="78"/>
        <v>11420</v>
      </c>
      <c r="FG354" t="s">
        <v>3517</v>
      </c>
      <c r="FH354">
        <v>464559429</v>
      </c>
    </row>
    <row r="355" spans="1:164" ht="17.25" hidden="1">
      <c r="A355" s="72">
        <v>461328793</v>
      </c>
      <c r="B355" s="304" t="s">
        <v>771</v>
      </c>
      <c r="C355" s="72"/>
      <c r="D355" s="72"/>
      <c r="E355" s="72"/>
      <c r="F355" s="72"/>
      <c r="G355" s="307"/>
      <c r="H355" s="307"/>
      <c r="I355" s="72">
        <v>3477</v>
      </c>
      <c r="J355" s="72">
        <v>13908</v>
      </c>
      <c r="K355" s="258">
        <f t="shared" si="82"/>
        <v>3924</v>
      </c>
      <c r="L355" s="258">
        <f t="shared" si="71"/>
        <v>18087</v>
      </c>
      <c r="M355" s="316">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4"/>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5"/>
        <v>2</v>
      </c>
      <c r="ES355" s="72">
        <f t="shared" si="76"/>
        <v>1</v>
      </c>
      <c r="ET355" s="72" t="s">
        <v>1117</v>
      </c>
      <c r="EU355" s="7" t="s">
        <v>2691</v>
      </c>
      <c r="EV355" s="7" t="s">
        <v>1111</v>
      </c>
      <c r="EW355" s="7" t="s">
        <v>1804</v>
      </c>
      <c r="EX355" s="183" t="s">
        <v>1812</v>
      </c>
      <c r="EY355" s="314">
        <v>46180</v>
      </c>
      <c r="EZ355" s="314"/>
      <c r="FA355" s="183"/>
      <c r="FB355" s="314"/>
      <c r="FC355" s="7" t="s">
        <v>1130</v>
      </c>
      <c r="FD355" s="7" t="s">
        <v>3310</v>
      </c>
      <c r="FE355" s="7">
        <f t="shared" si="77"/>
        <v>3924</v>
      </c>
      <c r="FF355" s="72">
        <f t="shared" si="78"/>
        <v>18087</v>
      </c>
      <c r="FG355" t="s">
        <v>3517</v>
      </c>
      <c r="FH355">
        <v>461328793</v>
      </c>
    </row>
    <row r="356" spans="1:164" ht="17.25" hidden="1">
      <c r="A356" s="72">
        <v>136118452</v>
      </c>
      <c r="B356" s="304" t="s">
        <v>1549</v>
      </c>
      <c r="C356" s="72"/>
      <c r="D356" s="72"/>
      <c r="E356" s="72"/>
      <c r="F356" s="72"/>
      <c r="G356" s="307"/>
      <c r="H356" s="307"/>
      <c r="I356" s="72">
        <v>3676</v>
      </c>
      <c r="J356" s="72">
        <v>17482</v>
      </c>
      <c r="K356" s="258">
        <f t="shared" si="82"/>
        <v>3466</v>
      </c>
      <c r="L356" s="258">
        <f t="shared" si="71"/>
        <v>22072</v>
      </c>
      <c r="M356" s="316">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4"/>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5"/>
        <v>1</v>
      </c>
      <c r="ES356" s="72">
        <f t="shared" si="76"/>
        <v>1</v>
      </c>
      <c r="ET356" s="72" t="s">
        <v>1121</v>
      </c>
      <c r="EU356" s="7" t="s">
        <v>2692</v>
      </c>
      <c r="EV356" s="7" t="s">
        <v>1111</v>
      </c>
      <c r="EW356" s="7" t="s">
        <v>1809</v>
      </c>
      <c r="EX356" s="183" t="s">
        <v>1912</v>
      </c>
      <c r="EY356" s="314">
        <v>46178</v>
      </c>
      <c r="EZ356" s="314"/>
      <c r="FA356" s="183"/>
      <c r="FB356" s="314"/>
      <c r="FC356" s="7" t="s">
        <v>1130</v>
      </c>
      <c r="FD356" s="7" t="s">
        <v>3311</v>
      </c>
      <c r="FE356" s="7">
        <f t="shared" si="77"/>
        <v>3466</v>
      </c>
      <c r="FF356" s="72">
        <f t="shared" si="78"/>
        <v>22072</v>
      </c>
      <c r="FG356" t="s">
        <v>3517</v>
      </c>
      <c r="FH356">
        <v>136118452</v>
      </c>
    </row>
    <row r="357" spans="1:164" ht="17.25" hidden="1">
      <c r="A357" s="72">
        <v>459730458</v>
      </c>
      <c r="B357" s="304" t="s">
        <v>119</v>
      </c>
      <c r="C357" s="72"/>
      <c r="D357" s="72"/>
      <c r="E357" s="72"/>
      <c r="F357" s="72"/>
      <c r="G357" s="307"/>
      <c r="H357" s="307"/>
      <c r="I357" s="72">
        <v>7727</v>
      </c>
      <c r="J357" s="72">
        <v>6674</v>
      </c>
      <c r="K357" s="258">
        <f t="shared" si="82"/>
        <v>6787</v>
      </c>
      <c r="L357" s="258">
        <f t="shared" si="71"/>
        <v>14401</v>
      </c>
      <c r="M357" s="308">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4"/>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5"/>
        <v>1</v>
      </c>
      <c r="ES357" s="72">
        <f t="shared" si="76"/>
        <v>1</v>
      </c>
      <c r="ET357" s="72" t="s">
        <v>1122</v>
      </c>
      <c r="EU357" s="7" t="e">
        <v>#N/A</v>
      </c>
      <c r="EV357" s="7" t="e">
        <v>#N/A</v>
      </c>
      <c r="EW357" s="7" t="e">
        <v>#N/A</v>
      </c>
      <c r="EX357" s="183" t="e">
        <v>#N/A</v>
      </c>
      <c r="EY357" s="314" t="e">
        <v>#N/A</v>
      </c>
      <c r="EZ357" s="314"/>
      <c r="FA357" s="183"/>
      <c r="FB357" s="314"/>
      <c r="FC357" s="7" t="s">
        <v>1130</v>
      </c>
      <c r="FD357" s="7">
        <v>0</v>
      </c>
      <c r="FE357" s="7">
        <f t="shared" si="77"/>
        <v>6787</v>
      </c>
      <c r="FF357" s="72">
        <f t="shared" si="78"/>
        <v>14401</v>
      </c>
      <c r="FG357" t="s">
        <v>3518</v>
      </c>
      <c r="FH357">
        <v>459730458</v>
      </c>
    </row>
    <row r="358" spans="1:164" ht="17.25" hidden="1">
      <c r="A358" s="315">
        <v>465449543</v>
      </c>
      <c r="B358" s="304" t="s">
        <v>58</v>
      </c>
      <c r="C358" s="72"/>
      <c r="D358" s="72"/>
      <c r="E358" s="72"/>
      <c r="F358" s="72"/>
      <c r="G358" s="307"/>
      <c r="H358" s="307"/>
      <c r="I358" s="72">
        <v>3989</v>
      </c>
      <c r="J358" s="72">
        <v>3706</v>
      </c>
      <c r="K358" s="258">
        <f t="shared" si="82"/>
        <v>3829</v>
      </c>
      <c r="L358" s="258">
        <f t="shared" si="71"/>
        <v>7695</v>
      </c>
      <c r="M358" s="308">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4"/>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5"/>
        <v>1</v>
      </c>
      <c r="ES358" s="72">
        <f t="shared" si="76"/>
        <v>1</v>
      </c>
      <c r="ET358" s="72" t="s">
        <v>1113</v>
      </c>
      <c r="EU358" s="7" t="e">
        <v>#N/A</v>
      </c>
      <c r="EV358" s="7" t="e">
        <v>#N/A</v>
      </c>
      <c r="EW358" s="7" t="e">
        <v>#N/A</v>
      </c>
      <c r="EX358" s="183" t="e">
        <v>#N/A</v>
      </c>
      <c r="EY358" s="314" t="e">
        <v>#N/A</v>
      </c>
      <c r="EZ358" s="314"/>
      <c r="FA358" s="183"/>
      <c r="FB358" s="314"/>
      <c r="FC358" s="7" t="s">
        <v>1130</v>
      </c>
      <c r="FD358" s="7">
        <v>0</v>
      </c>
      <c r="FE358" s="7">
        <f t="shared" si="77"/>
        <v>3829</v>
      </c>
      <c r="FF358" s="72">
        <f t="shared" si="78"/>
        <v>7695</v>
      </c>
      <c r="FG358" t="s">
        <v>3517</v>
      </c>
      <c r="FH358">
        <v>465449543</v>
      </c>
    </row>
    <row r="359" spans="1:164" ht="17.25" hidden="1">
      <c r="A359" s="72">
        <v>460097741</v>
      </c>
      <c r="B359" s="304" t="s">
        <v>2161</v>
      </c>
      <c r="C359" s="72"/>
      <c r="D359" s="72"/>
      <c r="E359" s="72"/>
      <c r="F359" s="72"/>
      <c r="G359" s="307"/>
      <c r="H359" s="307"/>
      <c r="I359" s="72">
        <v>2336</v>
      </c>
      <c r="J359" s="72">
        <v>526.22</v>
      </c>
      <c r="K359" s="258">
        <f t="shared" si="82"/>
        <v>527.22</v>
      </c>
      <c r="L359" s="258">
        <f t="shared" si="71"/>
        <v>2893.2200000000003</v>
      </c>
      <c r="M359" s="308">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4"/>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5"/>
        <v>3</v>
      </c>
      <c r="ES359" s="72">
        <f t="shared" si="76"/>
        <v>1</v>
      </c>
      <c r="ET359" s="72" t="s">
        <v>1125</v>
      </c>
      <c r="EU359" s="7" t="s">
        <v>2693</v>
      </c>
      <c r="EV359" s="7" t="s">
        <v>1111</v>
      </c>
      <c r="EW359" s="7" t="s">
        <v>1851</v>
      </c>
      <c r="EX359" s="183" t="s">
        <v>3596</v>
      </c>
      <c r="EY359" s="314">
        <v>46188</v>
      </c>
      <c r="EZ359" s="314"/>
      <c r="FA359" s="183"/>
      <c r="FB359" s="314"/>
      <c r="FC359" s="7" t="s">
        <v>3555</v>
      </c>
      <c r="FD359" s="7" t="s">
        <v>1239</v>
      </c>
      <c r="FE359" s="7">
        <f t="shared" si="77"/>
        <v>527.22</v>
      </c>
      <c r="FF359" s="72">
        <f t="shared" si="78"/>
        <v>2893.2200000000003</v>
      </c>
      <c r="FG359" t="s">
        <v>3517</v>
      </c>
      <c r="FH359">
        <v>460097741</v>
      </c>
    </row>
    <row r="360" spans="1:164" ht="17.25" hidden="1">
      <c r="A360" s="72">
        <v>461265756</v>
      </c>
      <c r="B360" s="304" t="s">
        <v>1550</v>
      </c>
      <c r="C360" s="72"/>
      <c r="D360" s="72"/>
      <c r="E360" s="72"/>
      <c r="F360" s="72"/>
      <c r="G360" s="307"/>
      <c r="H360" s="307"/>
      <c r="I360" s="72">
        <v>3909</v>
      </c>
      <c r="J360" s="72">
        <v>7818</v>
      </c>
      <c r="K360" s="258">
        <f t="shared" si="82"/>
        <v>3981</v>
      </c>
      <c r="L360" s="258">
        <f t="shared" si="71"/>
        <v>11942</v>
      </c>
      <c r="M360" s="316">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4"/>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5"/>
        <v>1</v>
      </c>
      <c r="ES360" s="72">
        <f t="shared" si="76"/>
        <v>1</v>
      </c>
      <c r="ET360" s="72" t="s">
        <v>1118</v>
      </c>
      <c r="EU360" s="7" t="s">
        <v>2694</v>
      </c>
      <c r="EV360" s="7" t="s">
        <v>1111</v>
      </c>
      <c r="EW360" s="7" t="s">
        <v>1830</v>
      </c>
      <c r="EX360" s="183" t="s">
        <v>1831</v>
      </c>
      <c r="EY360" s="314">
        <v>46189</v>
      </c>
      <c r="EZ360" s="314"/>
      <c r="FA360" s="183"/>
      <c r="FB360" s="314"/>
      <c r="FC360" s="7" t="s">
        <v>1130</v>
      </c>
      <c r="FD360" s="7" t="s">
        <v>3044</v>
      </c>
      <c r="FE360" s="7">
        <f t="shared" si="77"/>
        <v>3981</v>
      </c>
      <c r="FF360" s="72">
        <f t="shared" si="78"/>
        <v>11942</v>
      </c>
      <c r="FG360" t="s">
        <v>3518</v>
      </c>
      <c r="FH360">
        <v>461265756</v>
      </c>
    </row>
    <row r="361" spans="1:164" ht="17.25" hidden="1">
      <c r="A361" s="72">
        <v>463491160</v>
      </c>
      <c r="B361" s="304" t="s">
        <v>985</v>
      </c>
      <c r="C361" s="72"/>
      <c r="D361" s="72"/>
      <c r="E361" s="72"/>
      <c r="F361" s="72"/>
      <c r="G361" s="307"/>
      <c r="H361" s="307"/>
      <c r="I361" s="72">
        <v>2617</v>
      </c>
      <c r="J361" s="72">
        <v>4698</v>
      </c>
      <c r="K361" s="258">
        <f t="shared" si="82"/>
        <v>2312</v>
      </c>
      <c r="L361" s="258">
        <f t="shared" si="71"/>
        <v>7664</v>
      </c>
      <c r="M361" s="316">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4"/>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5"/>
        <v>1</v>
      </c>
      <c r="ES361" s="72">
        <f t="shared" si="76"/>
        <v>1</v>
      </c>
      <c r="ET361" s="72" t="s">
        <v>1117</v>
      </c>
      <c r="EU361" s="7" t="s">
        <v>2695</v>
      </c>
      <c r="EV361" s="7" t="s">
        <v>1111</v>
      </c>
      <c r="EW361" s="7" t="s">
        <v>1802</v>
      </c>
      <c r="EX361" s="183" t="s">
        <v>1934</v>
      </c>
      <c r="EY361" s="314">
        <v>46178</v>
      </c>
      <c r="EZ361" s="314"/>
      <c r="FA361" s="183"/>
      <c r="FB361" s="314"/>
      <c r="FC361" s="7" t="s">
        <v>1130</v>
      </c>
      <c r="FD361" s="7" t="s">
        <v>3312</v>
      </c>
      <c r="FE361" s="7">
        <f t="shared" si="77"/>
        <v>2312</v>
      </c>
      <c r="FF361" s="72">
        <f t="shared" si="78"/>
        <v>7664</v>
      </c>
      <c r="FG361" t="s">
        <v>3517</v>
      </c>
      <c r="FH361">
        <v>463491160</v>
      </c>
    </row>
    <row r="362" spans="1:164" ht="17.25" hidden="1">
      <c r="A362" s="72">
        <v>464352072</v>
      </c>
      <c r="B362" s="304" t="s">
        <v>441</v>
      </c>
      <c r="C362" s="72"/>
      <c r="D362" s="72"/>
      <c r="E362" s="72"/>
      <c r="F362" s="72"/>
      <c r="G362" s="307"/>
      <c r="H362" s="307" t="s">
        <v>1792</v>
      </c>
      <c r="I362" s="72">
        <v>4736</v>
      </c>
      <c r="J362" s="72">
        <v>13748</v>
      </c>
      <c r="K362" s="258">
        <f t="shared" si="82"/>
        <v>4909</v>
      </c>
      <c r="L362" s="258">
        <f t="shared" si="71"/>
        <v>19225</v>
      </c>
      <c r="M362" s="316">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4"/>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5"/>
        <v>0</v>
      </c>
      <c r="ES362" s="72" t="str">
        <f t="shared" si="76"/>
        <v/>
      </c>
      <c r="ET362" s="72" t="s">
        <v>1119</v>
      </c>
      <c r="EU362" s="7" t="s">
        <v>2696</v>
      </c>
      <c r="EV362" s="7" t="s">
        <v>1111</v>
      </c>
      <c r="EW362" s="7" t="e">
        <v>#N/A</v>
      </c>
      <c r="EX362" s="183" t="e">
        <v>#N/A</v>
      </c>
      <c r="EY362" s="314" t="e">
        <v>#N/A</v>
      </c>
      <c r="EZ362" s="314"/>
      <c r="FA362" s="183"/>
      <c r="FB362" s="314"/>
      <c r="FC362" s="7" t="s">
        <v>1130</v>
      </c>
      <c r="FD362" s="7" t="s">
        <v>3313</v>
      </c>
      <c r="FE362" s="7">
        <f t="shared" si="77"/>
        <v>4909</v>
      </c>
      <c r="FF362" s="72">
        <f t="shared" si="78"/>
        <v>19225</v>
      </c>
      <c r="FG362" t="s">
        <v>3518</v>
      </c>
      <c r="FH362">
        <v>464352072</v>
      </c>
    </row>
    <row r="363" spans="1:164" ht="17.25" hidden="1">
      <c r="A363" s="72">
        <v>461375051</v>
      </c>
      <c r="B363" s="304" t="s">
        <v>768</v>
      </c>
      <c r="C363" s="72" t="s">
        <v>1776</v>
      </c>
      <c r="D363" s="72" t="s">
        <v>1743</v>
      </c>
      <c r="E363" s="72">
        <v>130</v>
      </c>
      <c r="F363" s="72"/>
      <c r="G363" s="307"/>
      <c r="H363" s="307"/>
      <c r="I363" s="72">
        <v>3776</v>
      </c>
      <c r="J363" s="72">
        <v>7552</v>
      </c>
      <c r="K363" s="258">
        <f t="shared" si="82"/>
        <v>394.03</v>
      </c>
      <c r="L363" s="258">
        <f t="shared" si="71"/>
        <v>11592.03</v>
      </c>
      <c r="M363" s="316">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4"/>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5"/>
        <v>1</v>
      </c>
      <c r="ES363" s="72">
        <f t="shared" si="76"/>
        <v>1</v>
      </c>
      <c r="ET363" s="72" t="s">
        <v>1119</v>
      </c>
      <c r="EU363" s="7" t="s">
        <v>2697</v>
      </c>
      <c r="EV363" s="7" t="s">
        <v>1111</v>
      </c>
      <c r="EW363" s="7" t="s">
        <v>1804</v>
      </c>
      <c r="EX363" s="183" t="s">
        <v>1812</v>
      </c>
      <c r="EY363" s="314">
        <v>46189</v>
      </c>
      <c r="EZ363" s="314"/>
      <c r="FA363" s="183"/>
      <c r="FB363" s="314"/>
      <c r="FC363" s="7" t="s">
        <v>1130</v>
      </c>
      <c r="FD363" s="7" t="s">
        <v>3314</v>
      </c>
      <c r="FE363" s="7">
        <f t="shared" si="77"/>
        <v>394.03</v>
      </c>
      <c r="FF363" s="72">
        <f t="shared" si="78"/>
        <v>11722.03</v>
      </c>
      <c r="FG363" t="s">
        <v>3518</v>
      </c>
      <c r="FH363">
        <v>461375051</v>
      </c>
    </row>
    <row r="364" spans="1:164" ht="17.25" hidden="1">
      <c r="A364" s="72">
        <v>463200379</v>
      </c>
      <c r="B364" s="304" t="s">
        <v>404</v>
      </c>
      <c r="C364" s="72"/>
      <c r="D364" s="72"/>
      <c r="E364" s="72"/>
      <c r="F364" s="72"/>
      <c r="G364" s="307"/>
      <c r="H364" s="307"/>
      <c r="I364" s="72">
        <v>2797</v>
      </c>
      <c r="J364" s="72">
        <v>2191</v>
      </c>
      <c r="K364" s="258">
        <f t="shared" si="82"/>
        <v>2255</v>
      </c>
      <c r="L364" s="258">
        <f t="shared" si="71"/>
        <v>5129</v>
      </c>
      <c r="M364" s="308">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4"/>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5"/>
        <v>1</v>
      </c>
      <c r="ES364" s="72">
        <f t="shared" si="76"/>
        <v>1</v>
      </c>
      <c r="ET364" s="72" t="s">
        <v>1116</v>
      </c>
      <c r="EU364" s="7" t="s">
        <v>2698</v>
      </c>
      <c r="EV364" s="7" t="s">
        <v>1111</v>
      </c>
      <c r="EW364" s="7" t="s">
        <v>1804</v>
      </c>
      <c r="EX364" s="183" t="s">
        <v>1874</v>
      </c>
      <c r="EY364" s="314">
        <v>46178</v>
      </c>
      <c r="EZ364" s="314"/>
      <c r="FA364" s="183"/>
      <c r="FB364" s="314"/>
      <c r="FC364" s="7" t="s">
        <v>1130</v>
      </c>
      <c r="FD364" s="7" t="s">
        <v>3315</v>
      </c>
      <c r="FE364" s="7">
        <f t="shared" si="77"/>
        <v>2255</v>
      </c>
      <c r="FF364" s="72">
        <f t="shared" si="78"/>
        <v>5129</v>
      </c>
      <c r="FG364" t="s">
        <v>3517</v>
      </c>
      <c r="FH364">
        <v>463200379</v>
      </c>
    </row>
    <row r="365" spans="1:164" ht="17.25" hidden="1">
      <c r="A365" s="72">
        <v>456675556</v>
      </c>
      <c r="B365" s="304" t="s">
        <v>556</v>
      </c>
      <c r="C365" s="72"/>
      <c r="D365" s="72"/>
      <c r="E365" s="72"/>
      <c r="F365" s="72"/>
      <c r="G365" s="307"/>
      <c r="H365" s="307"/>
      <c r="I365" s="72">
        <v>3667</v>
      </c>
      <c r="J365" s="72">
        <v>3609</v>
      </c>
      <c r="K365" s="258">
        <f t="shared" si="82"/>
        <v>3693</v>
      </c>
      <c r="L365" s="258">
        <f t="shared" si="71"/>
        <v>7441</v>
      </c>
      <c r="M365" s="308">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4"/>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5"/>
        <v>1</v>
      </c>
      <c r="ES365" s="72">
        <f t="shared" si="76"/>
        <v>1</v>
      </c>
      <c r="ET365" s="72" t="s">
        <v>1112</v>
      </c>
      <c r="EU365" s="7" t="s">
        <v>2699</v>
      </c>
      <c r="EV365" s="7" t="s">
        <v>1111</v>
      </c>
      <c r="EW365" s="7" t="s">
        <v>1807</v>
      </c>
      <c r="EX365" s="183" t="s">
        <v>1819</v>
      </c>
      <c r="EY365" s="314">
        <v>46191</v>
      </c>
      <c r="EZ365" s="314"/>
      <c r="FA365" s="183"/>
      <c r="FB365" s="314"/>
      <c r="FC365" s="7" t="s">
        <v>1130</v>
      </c>
      <c r="FD365" s="7" t="s">
        <v>3316</v>
      </c>
      <c r="FE365" s="7">
        <f t="shared" si="77"/>
        <v>3693</v>
      </c>
      <c r="FF365" s="72">
        <f t="shared" si="78"/>
        <v>7441</v>
      </c>
      <c r="FG365" t="s">
        <v>3517</v>
      </c>
      <c r="FH365">
        <v>456675556</v>
      </c>
    </row>
    <row r="366" spans="1:164" ht="17.25" hidden="1">
      <c r="A366" s="72">
        <v>462178358</v>
      </c>
      <c r="B366" s="304" t="s">
        <v>1551</v>
      </c>
      <c r="C366" s="72"/>
      <c r="D366" s="72"/>
      <c r="E366" s="72"/>
      <c r="F366" s="72"/>
      <c r="G366" s="307"/>
      <c r="H366" s="307"/>
      <c r="I366" s="72">
        <v>3410</v>
      </c>
      <c r="J366" s="72">
        <v>3410</v>
      </c>
      <c r="K366" s="258">
        <f t="shared" si="82"/>
        <v>3444</v>
      </c>
      <c r="L366" s="258">
        <f t="shared" si="71"/>
        <v>6917</v>
      </c>
      <c r="M366" s="308">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4"/>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5"/>
        <v>2</v>
      </c>
      <c r="ES366" s="72">
        <f t="shared" si="76"/>
        <v>1</v>
      </c>
      <c r="ET366" s="72" t="s">
        <v>1128</v>
      </c>
      <c r="EU366" s="7" t="s">
        <v>2700</v>
      </c>
      <c r="EV366" s="7" t="s">
        <v>1111</v>
      </c>
      <c r="EW366" s="7" t="s">
        <v>1809</v>
      </c>
      <c r="EX366" s="183" t="s">
        <v>1920</v>
      </c>
      <c r="EY366" s="314">
        <v>46177</v>
      </c>
      <c r="EZ366" s="314"/>
      <c r="FA366" s="183"/>
      <c r="FB366" s="314"/>
      <c r="FC366" s="7" t="s">
        <v>1130</v>
      </c>
      <c r="FD366" s="7" t="s">
        <v>3317</v>
      </c>
      <c r="FE366" s="7">
        <f t="shared" si="77"/>
        <v>3444</v>
      </c>
      <c r="FF366" s="72">
        <f t="shared" si="78"/>
        <v>6917</v>
      </c>
      <c r="FG366" t="s">
        <v>3517</v>
      </c>
      <c r="FH366">
        <v>462178358</v>
      </c>
    </row>
    <row r="367" spans="1:164" ht="17.25" hidden="1">
      <c r="A367" s="72">
        <v>464867406</v>
      </c>
      <c r="B367" s="304" t="s">
        <v>2144</v>
      </c>
      <c r="C367" s="72" t="s">
        <v>1776</v>
      </c>
      <c r="D367" s="72" t="s">
        <v>2348</v>
      </c>
      <c r="E367" s="72">
        <f>4528+78</f>
        <v>4606</v>
      </c>
      <c r="F367" s="72"/>
      <c r="G367" s="307"/>
      <c r="H367" s="307"/>
      <c r="I367" s="72">
        <v>4523</v>
      </c>
      <c r="J367" s="72">
        <v>4521</v>
      </c>
      <c r="K367" s="258">
        <f t="shared" si="82"/>
        <v>4596</v>
      </c>
      <c r="L367" s="258">
        <f t="shared" si="71"/>
        <v>4513</v>
      </c>
      <c r="M367" s="308">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4"/>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5"/>
        <v>1</v>
      </c>
      <c r="ES367" s="72">
        <f t="shared" si="76"/>
        <v>1</v>
      </c>
      <c r="ET367" s="72" t="s">
        <v>1114</v>
      </c>
      <c r="EU367" s="7" t="s">
        <v>3493</v>
      </c>
      <c r="EV367" s="7" t="s">
        <v>2465</v>
      </c>
      <c r="EW367" s="7" t="e">
        <v>#N/A</v>
      </c>
      <c r="EX367" s="183" t="e">
        <v>#N/A</v>
      </c>
      <c r="EY367" s="314" t="e">
        <v>#N/A</v>
      </c>
      <c r="EZ367" s="314"/>
      <c r="FA367" s="183"/>
      <c r="FB367" s="314"/>
      <c r="FC367" s="7" t="s">
        <v>1130</v>
      </c>
      <c r="FD367" s="7" t="s">
        <v>3318</v>
      </c>
      <c r="FE367" s="7">
        <f t="shared" si="77"/>
        <v>4596</v>
      </c>
      <c r="FF367" s="72">
        <f t="shared" si="78"/>
        <v>9119</v>
      </c>
      <c r="FG367" t="s">
        <v>3517</v>
      </c>
      <c r="FH367">
        <v>464867406</v>
      </c>
    </row>
    <row r="368" spans="1:164" ht="17.25" hidden="1">
      <c r="A368" s="315">
        <v>460568310</v>
      </c>
      <c r="B368" s="304" t="s">
        <v>814</v>
      </c>
      <c r="C368" s="72"/>
      <c r="D368" s="72"/>
      <c r="E368" s="72"/>
      <c r="F368" s="72"/>
      <c r="G368" s="307"/>
      <c r="H368" s="307" t="s">
        <v>2350</v>
      </c>
      <c r="I368" s="72">
        <v>3461</v>
      </c>
      <c r="J368" s="72">
        <v>14928</v>
      </c>
      <c r="K368" s="258">
        <f t="shared" si="82"/>
        <v>2196</v>
      </c>
      <c r="L368" s="258">
        <f t="shared" si="71"/>
        <v>18389</v>
      </c>
      <c r="M368" s="316">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4"/>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5"/>
        <v>0</v>
      </c>
      <c r="ES368" s="72" t="str">
        <f t="shared" si="76"/>
        <v/>
      </c>
      <c r="ET368" s="72" t="s">
        <v>1112</v>
      </c>
      <c r="EU368" s="7" t="e">
        <v>#N/A</v>
      </c>
      <c r="EV368" s="7" t="e">
        <v>#N/A</v>
      </c>
      <c r="EW368" s="7" t="e">
        <v>#N/A</v>
      </c>
      <c r="EX368" s="183" t="e">
        <v>#N/A</v>
      </c>
      <c r="EY368" s="314" t="e">
        <v>#N/A</v>
      </c>
      <c r="EZ368" s="314"/>
      <c r="FA368" s="183"/>
      <c r="FB368" s="314"/>
      <c r="FC368" s="7" t="s">
        <v>1130</v>
      </c>
      <c r="FD368" s="7">
        <v>0</v>
      </c>
      <c r="FE368" s="7">
        <f t="shared" si="77"/>
        <v>2196</v>
      </c>
      <c r="FF368" s="72">
        <f t="shared" si="78"/>
        <v>18389</v>
      </c>
      <c r="FG368" t="s">
        <v>3518</v>
      </c>
      <c r="FH368">
        <v>460568310</v>
      </c>
    </row>
    <row r="369" spans="1:164" ht="17.25" hidden="1">
      <c r="A369" s="72">
        <v>467688957</v>
      </c>
      <c r="B369" s="304" t="s">
        <v>1537</v>
      </c>
      <c r="C369" s="72"/>
      <c r="D369" s="72"/>
      <c r="E369" s="72"/>
      <c r="F369" s="72"/>
      <c r="G369" s="307"/>
      <c r="H369" s="307"/>
      <c r="I369" s="72">
        <v>2327</v>
      </c>
      <c r="J369" s="72">
        <v>4654</v>
      </c>
      <c r="K369" s="258">
        <f t="shared" si="82"/>
        <v>2375</v>
      </c>
      <c r="L369" s="258">
        <f t="shared" si="71"/>
        <v>7124</v>
      </c>
      <c r="M369" s="316">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4"/>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5"/>
        <v>1</v>
      </c>
      <c r="ES369" s="72">
        <f t="shared" si="76"/>
        <v>1</v>
      </c>
      <c r="ET369" s="72" t="s">
        <v>1117</v>
      </c>
      <c r="EU369" s="7" t="s">
        <v>2701</v>
      </c>
      <c r="EV369" s="7" t="s">
        <v>1111</v>
      </c>
      <c r="EW369" s="7" t="s">
        <v>1832</v>
      </c>
      <c r="EX369" s="183" t="s">
        <v>1965</v>
      </c>
      <c r="EY369" s="314">
        <v>46177</v>
      </c>
      <c r="EZ369" s="314"/>
      <c r="FA369" s="183"/>
      <c r="FB369" s="314"/>
      <c r="FC369" s="7" t="s">
        <v>1130</v>
      </c>
      <c r="FD369" s="7" t="s">
        <v>3319</v>
      </c>
      <c r="FE369" s="7">
        <f t="shared" si="77"/>
        <v>2375</v>
      </c>
      <c r="FF369" s="72">
        <f t="shared" si="78"/>
        <v>7124</v>
      </c>
      <c r="FG369" t="s">
        <v>3517</v>
      </c>
      <c r="FH369">
        <v>467688957</v>
      </c>
    </row>
    <row r="370" spans="1:164" ht="17.25" hidden="1">
      <c r="A370" s="315">
        <v>461907039</v>
      </c>
      <c r="B370" s="304" t="s">
        <v>1552</v>
      </c>
      <c r="C370" s="72" t="s">
        <v>1776</v>
      </c>
      <c r="D370" s="72" t="s">
        <v>1799</v>
      </c>
      <c r="E370" s="72">
        <v>3753</v>
      </c>
      <c r="F370" s="72"/>
      <c r="G370" s="307"/>
      <c r="H370" s="307"/>
      <c r="I370" s="72">
        <v>3585</v>
      </c>
      <c r="J370" s="72">
        <v>3585</v>
      </c>
      <c r="K370" s="258">
        <f t="shared" si="82"/>
        <v>3632</v>
      </c>
      <c r="L370" s="258">
        <f t="shared" si="71"/>
        <v>3476</v>
      </c>
      <c r="M370" s="308">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4"/>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5"/>
        <v>2</v>
      </c>
      <c r="ES370" s="72">
        <f t="shared" si="76"/>
        <v>1</v>
      </c>
      <c r="ET370" s="72" t="s">
        <v>1116</v>
      </c>
      <c r="EU370" s="7" t="s">
        <v>2702</v>
      </c>
      <c r="EV370" s="7" t="s">
        <v>1111</v>
      </c>
      <c r="EW370" s="7" t="s">
        <v>1821</v>
      </c>
      <c r="EX370" s="183" t="s">
        <v>1966</v>
      </c>
      <c r="EY370" s="314">
        <v>46181</v>
      </c>
      <c r="EZ370" s="314"/>
      <c r="FA370" s="183"/>
      <c r="FB370" s="314"/>
      <c r="FC370" s="7" t="s">
        <v>1130</v>
      </c>
      <c r="FD370" s="7" t="s">
        <v>3320</v>
      </c>
      <c r="FE370" s="7">
        <f t="shared" si="77"/>
        <v>3632</v>
      </c>
      <c r="FF370" s="72">
        <f t="shared" si="78"/>
        <v>7229</v>
      </c>
      <c r="FG370" t="s">
        <v>3517</v>
      </c>
      <c r="FH370">
        <v>461907039</v>
      </c>
    </row>
    <row r="371" spans="1:164" ht="17.25" hidden="1">
      <c r="A371" s="72">
        <v>461892940</v>
      </c>
      <c r="B371" s="304" t="s">
        <v>1553</v>
      </c>
      <c r="C371" s="72"/>
      <c r="D371" s="72"/>
      <c r="E371" s="72"/>
      <c r="F371" s="72"/>
      <c r="G371" s="307"/>
      <c r="H371" s="307"/>
      <c r="I371" s="72">
        <v>3631</v>
      </c>
      <c r="J371" s="72">
        <v>3631</v>
      </c>
      <c r="K371" s="258">
        <f t="shared" si="82"/>
        <v>3743</v>
      </c>
      <c r="L371" s="258">
        <f t="shared" si="71"/>
        <v>7505</v>
      </c>
      <c r="M371" s="308">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4"/>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5"/>
        <v>1</v>
      </c>
      <c r="ES371" s="72">
        <f t="shared" si="76"/>
        <v>1</v>
      </c>
      <c r="ET371" s="72" t="s">
        <v>1117</v>
      </c>
      <c r="EU371" s="7" t="s">
        <v>2703</v>
      </c>
      <c r="EV371" s="7" t="s">
        <v>1111</v>
      </c>
      <c r="EW371" s="7" t="s">
        <v>1802</v>
      </c>
      <c r="EX371" s="183" t="s">
        <v>1967</v>
      </c>
      <c r="EY371" s="314">
        <v>46179</v>
      </c>
      <c r="EZ371" s="314"/>
      <c r="FA371" s="183"/>
      <c r="FB371" s="314"/>
      <c r="FC371" s="7" t="s">
        <v>1130</v>
      </c>
      <c r="FD371" s="7" t="s">
        <v>3321</v>
      </c>
      <c r="FE371" s="7">
        <f t="shared" si="77"/>
        <v>3743</v>
      </c>
      <c r="FF371" s="72">
        <f t="shared" si="78"/>
        <v>7505</v>
      </c>
      <c r="FG371" t="s">
        <v>3517</v>
      </c>
      <c r="FH371">
        <v>461892940</v>
      </c>
    </row>
    <row r="372" spans="1:164" ht="17.25" hidden="1">
      <c r="A372" s="72">
        <v>465143711</v>
      </c>
      <c r="B372" s="304" t="s">
        <v>229</v>
      </c>
      <c r="C372" s="72"/>
      <c r="D372" s="72"/>
      <c r="E372" s="72"/>
      <c r="F372" s="72"/>
      <c r="G372" s="307"/>
      <c r="H372" s="307"/>
      <c r="I372" s="72">
        <v>6839</v>
      </c>
      <c r="J372" s="72">
        <v>20515</v>
      </c>
      <c r="K372" s="258">
        <f t="shared" si="82"/>
        <v>7196</v>
      </c>
      <c r="L372" s="258">
        <f t="shared" si="71"/>
        <v>28072</v>
      </c>
      <c r="M372" s="316">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4"/>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5"/>
        <v>1</v>
      </c>
      <c r="ES372" s="72">
        <f t="shared" si="76"/>
        <v>1</v>
      </c>
      <c r="ET372" s="72" t="s">
        <v>1124</v>
      </c>
      <c r="EU372" s="7" t="s">
        <v>2704</v>
      </c>
      <c r="EV372" s="7" t="s">
        <v>1111</v>
      </c>
      <c r="EW372" s="7" t="s">
        <v>1809</v>
      </c>
      <c r="EX372" s="183" t="s">
        <v>1890</v>
      </c>
      <c r="EY372" s="314">
        <v>46175</v>
      </c>
      <c r="EZ372" s="314"/>
      <c r="FA372" s="183"/>
      <c r="FB372" s="314"/>
      <c r="FC372" s="7" t="s">
        <v>1130</v>
      </c>
      <c r="FD372" s="7" t="s">
        <v>3322</v>
      </c>
      <c r="FE372" s="7">
        <f t="shared" si="77"/>
        <v>7196</v>
      </c>
      <c r="FF372" s="72">
        <f t="shared" si="78"/>
        <v>28072</v>
      </c>
      <c r="FG372" t="s">
        <v>3517</v>
      </c>
      <c r="FH372">
        <v>465143711</v>
      </c>
    </row>
    <row r="373" spans="1:164" ht="17.25" hidden="1">
      <c r="A373" s="72">
        <v>461826957</v>
      </c>
      <c r="B373" s="304" t="s">
        <v>2128</v>
      </c>
      <c r="C373" s="72" t="s">
        <v>1776</v>
      </c>
      <c r="D373" s="72" t="s">
        <v>3499</v>
      </c>
      <c r="E373" s="72">
        <v>3560</v>
      </c>
      <c r="F373" s="72"/>
      <c r="G373" s="307"/>
      <c r="H373" s="307"/>
      <c r="I373" s="72">
        <v>3504</v>
      </c>
      <c r="J373" s="72">
        <v>3483</v>
      </c>
      <c r="K373" s="258">
        <f t="shared" si="82"/>
        <v>3541</v>
      </c>
      <c r="L373" s="258">
        <f t="shared" si="71"/>
        <v>3488</v>
      </c>
      <c r="M373" s="308">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4"/>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5"/>
        <v>1</v>
      </c>
      <c r="ES373" s="72">
        <f t="shared" si="76"/>
        <v>1</v>
      </c>
      <c r="ET373" s="72" t="s">
        <v>1117</v>
      </c>
      <c r="EU373" s="7" t="s">
        <v>2705</v>
      </c>
      <c r="EV373" s="7" t="s">
        <v>1111</v>
      </c>
      <c r="EW373" s="7" t="s">
        <v>1802</v>
      </c>
      <c r="EX373" s="183" t="s">
        <v>1838</v>
      </c>
      <c r="EY373" s="314">
        <v>46185</v>
      </c>
      <c r="EZ373" s="314"/>
      <c r="FA373" s="183"/>
      <c r="FB373" s="314"/>
      <c r="FC373" s="7" t="s">
        <v>1130</v>
      </c>
      <c r="FD373" s="7" t="s">
        <v>3323</v>
      </c>
      <c r="FE373" s="7">
        <f t="shared" si="77"/>
        <v>3541</v>
      </c>
      <c r="FF373" s="72">
        <f t="shared" si="78"/>
        <v>7048</v>
      </c>
      <c r="FG373" t="s">
        <v>3517</v>
      </c>
      <c r="FH373">
        <v>461826957</v>
      </c>
    </row>
    <row r="374" spans="1:164" ht="17.25" hidden="1">
      <c r="A374" s="72">
        <v>464446213</v>
      </c>
      <c r="B374" s="304" t="s">
        <v>2131</v>
      </c>
      <c r="C374" s="72"/>
      <c r="D374" s="72"/>
      <c r="E374" s="72"/>
      <c r="F374" s="72"/>
      <c r="G374" s="307"/>
      <c r="H374" s="307"/>
      <c r="I374" s="72">
        <v>4839</v>
      </c>
      <c r="J374" s="72">
        <v>4639</v>
      </c>
      <c r="K374" s="258">
        <f t="shared" si="82"/>
        <v>4717</v>
      </c>
      <c r="L374" s="258">
        <f t="shared" si="71"/>
        <v>9646</v>
      </c>
      <c r="M374" s="308">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4"/>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5"/>
        <v>1</v>
      </c>
      <c r="ES374" s="72">
        <f t="shared" si="76"/>
        <v>1</v>
      </c>
      <c r="ET374" s="72" t="s">
        <v>1113</v>
      </c>
      <c r="EU374" s="7" t="s">
        <v>2706</v>
      </c>
      <c r="EV374" s="7" t="s">
        <v>1111</v>
      </c>
      <c r="EW374" s="7" t="s">
        <v>1807</v>
      </c>
      <c r="EX374" s="183" t="s">
        <v>3597</v>
      </c>
      <c r="EY374" s="314">
        <v>46198</v>
      </c>
      <c r="EZ374" s="314"/>
      <c r="FA374" s="183"/>
      <c r="FB374" s="314"/>
      <c r="FC374" s="7" t="s">
        <v>1130</v>
      </c>
      <c r="FD374" s="7" t="s">
        <v>3141</v>
      </c>
      <c r="FE374" s="7">
        <f t="shared" si="77"/>
        <v>4717</v>
      </c>
      <c r="FF374" s="72">
        <f t="shared" si="78"/>
        <v>9646</v>
      </c>
      <c r="FG374" t="s">
        <v>3518</v>
      </c>
      <c r="FH374">
        <v>464446213</v>
      </c>
    </row>
    <row r="375" spans="1:164" ht="17.25" hidden="1">
      <c r="A375" s="72">
        <v>461736128</v>
      </c>
      <c r="B375" s="304" t="s">
        <v>1554</v>
      </c>
      <c r="C375" s="72" t="s">
        <v>1776</v>
      </c>
      <c r="D375" s="72" t="s">
        <v>1793</v>
      </c>
      <c r="E375" s="72">
        <v>3561</v>
      </c>
      <c r="F375" s="72"/>
      <c r="G375" s="307"/>
      <c r="H375" s="307"/>
      <c r="I375" s="72">
        <v>3508</v>
      </c>
      <c r="J375" s="72">
        <v>3501</v>
      </c>
      <c r="K375" s="258">
        <f t="shared" si="82"/>
        <v>3540</v>
      </c>
      <c r="L375" s="258">
        <f t="shared" si="71"/>
        <v>3509</v>
      </c>
      <c r="M375" s="308">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4"/>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5"/>
        <v>2</v>
      </c>
      <c r="ES375" s="72">
        <f t="shared" si="76"/>
        <v>1</v>
      </c>
      <c r="ET375" s="72" t="s">
        <v>1128</v>
      </c>
      <c r="EU375" s="7" t="s">
        <v>2707</v>
      </c>
      <c r="EV375" s="7" t="s">
        <v>1111</v>
      </c>
      <c r="EW375" s="7" t="s">
        <v>1821</v>
      </c>
      <c r="EX375" s="183" t="s">
        <v>1968</v>
      </c>
      <c r="EY375" s="314">
        <v>46178</v>
      </c>
      <c r="EZ375" s="314"/>
      <c r="FA375" s="183"/>
      <c r="FB375" s="314"/>
      <c r="FC375" s="7" t="s">
        <v>1130</v>
      </c>
      <c r="FD375" s="7" t="s">
        <v>3323</v>
      </c>
      <c r="FE375" s="7">
        <f t="shared" si="77"/>
        <v>3540</v>
      </c>
      <c r="FF375" s="72">
        <f t="shared" si="78"/>
        <v>7070</v>
      </c>
      <c r="FG375" t="s">
        <v>3517</v>
      </c>
      <c r="FH375">
        <v>461736128</v>
      </c>
    </row>
    <row r="376" spans="1:164" ht="17.25" hidden="1">
      <c r="A376" s="72">
        <v>460299045</v>
      </c>
      <c r="B376" s="304" t="s">
        <v>650</v>
      </c>
      <c r="C376" s="72"/>
      <c r="D376" s="72"/>
      <c r="E376" s="72"/>
      <c r="F376" s="72"/>
      <c r="G376" s="307"/>
      <c r="H376" s="307"/>
      <c r="I376" s="72">
        <v>3208</v>
      </c>
      <c r="J376" s="72">
        <v>15837</v>
      </c>
      <c r="K376" s="258">
        <f t="shared" si="82"/>
        <v>1289</v>
      </c>
      <c r="L376" s="258">
        <f t="shared" si="71"/>
        <v>20827</v>
      </c>
      <c r="M376" s="316">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4"/>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5"/>
        <v>1</v>
      </c>
      <c r="ES376" s="72">
        <f t="shared" si="76"/>
        <v>1</v>
      </c>
      <c r="ET376" s="72" t="s">
        <v>1114</v>
      </c>
      <c r="EU376" s="7" t="s">
        <v>2708</v>
      </c>
      <c r="EV376" s="7" t="s">
        <v>1111</v>
      </c>
      <c r="EW376" s="7" t="s">
        <v>1830</v>
      </c>
      <c r="EX376" s="183" t="s">
        <v>1945</v>
      </c>
      <c r="EY376" s="314">
        <v>46178</v>
      </c>
      <c r="EZ376" s="314"/>
      <c r="FA376" s="183"/>
      <c r="FB376" s="314"/>
      <c r="FC376" s="7" t="s">
        <v>1130</v>
      </c>
      <c r="FD376" s="7" t="s">
        <v>3324</v>
      </c>
      <c r="FE376" s="7">
        <f t="shared" si="77"/>
        <v>1289</v>
      </c>
      <c r="FF376" s="72">
        <f t="shared" si="78"/>
        <v>20827</v>
      </c>
      <c r="FG376" t="s">
        <v>3517</v>
      </c>
      <c r="FH376">
        <v>460299045</v>
      </c>
    </row>
    <row r="377" spans="1:164" ht="17.25" hidden="1">
      <c r="A377" s="72">
        <v>461480386</v>
      </c>
      <c r="B377" s="304" t="s">
        <v>2162</v>
      </c>
      <c r="C377" s="72"/>
      <c r="D377" s="72"/>
      <c r="E377" s="72"/>
      <c r="F377" s="72"/>
      <c r="G377" s="307"/>
      <c r="H377" s="307" t="s">
        <v>3552</v>
      </c>
      <c r="I377" s="72">
        <v>3834</v>
      </c>
      <c r="J377" s="72">
        <v>3834</v>
      </c>
      <c r="K377" s="258">
        <f t="shared" si="82"/>
        <v>3853</v>
      </c>
      <c r="L377" s="258">
        <f t="shared" si="71"/>
        <v>7750</v>
      </c>
      <c r="M377" s="308">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4"/>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5"/>
        <v>1</v>
      </c>
      <c r="ES377" s="72">
        <f t="shared" si="76"/>
        <v>1</v>
      </c>
      <c r="ET377" s="72" t="s">
        <v>1114</v>
      </c>
      <c r="EU377" s="7" t="s">
        <v>2709</v>
      </c>
      <c r="EV377" s="7" t="s">
        <v>1111</v>
      </c>
      <c r="EW377" s="7" t="s">
        <v>1802</v>
      </c>
      <c r="EX377" s="183" t="s">
        <v>3598</v>
      </c>
      <c r="EY377" s="314">
        <v>46185</v>
      </c>
      <c r="EZ377" s="314"/>
      <c r="FA377" s="183"/>
      <c r="FB377" s="314"/>
      <c r="FC377" s="7" t="s">
        <v>1130</v>
      </c>
      <c r="FD377" s="7" t="s">
        <v>3295</v>
      </c>
      <c r="FE377" s="7">
        <f t="shared" si="77"/>
        <v>3853</v>
      </c>
      <c r="FF377" s="72">
        <f t="shared" si="78"/>
        <v>7750</v>
      </c>
      <c r="FG377" t="s">
        <v>3517</v>
      </c>
      <c r="FH377">
        <v>461480386</v>
      </c>
    </row>
    <row r="378" spans="1:164" ht="17.25" hidden="1">
      <c r="A378" s="72">
        <v>460472259</v>
      </c>
      <c r="B378" s="304" t="s">
        <v>915</v>
      </c>
      <c r="C378" s="72" t="s">
        <v>1776</v>
      </c>
      <c r="D378" s="72" t="s">
        <v>1788</v>
      </c>
      <c r="E378" s="72">
        <v>210</v>
      </c>
      <c r="F378" s="72"/>
      <c r="G378" s="307"/>
      <c r="H378" s="307"/>
      <c r="I378" s="72">
        <v>4266</v>
      </c>
      <c r="J378" s="72">
        <v>8532</v>
      </c>
      <c r="K378" s="258">
        <f t="shared" si="82"/>
        <v>345</v>
      </c>
      <c r="L378" s="258">
        <f t="shared" si="71"/>
        <v>12866</v>
      </c>
      <c r="M378" s="316">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4"/>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5"/>
        <v>1</v>
      </c>
      <c r="ES378" s="72">
        <f t="shared" si="76"/>
        <v>1</v>
      </c>
      <c r="ET378" s="72" t="s">
        <v>1126</v>
      </c>
      <c r="EU378" s="7" t="s">
        <v>2710</v>
      </c>
      <c r="EV378" s="7" t="s">
        <v>1111</v>
      </c>
      <c r="EW378" s="7" t="s">
        <v>1802</v>
      </c>
      <c r="EX378" s="183" t="s">
        <v>1871</v>
      </c>
      <c r="EY378" s="314">
        <v>46175</v>
      </c>
      <c r="EZ378" s="314"/>
      <c r="FA378" s="183"/>
      <c r="FB378" s="314"/>
      <c r="FC378" s="7" t="s">
        <v>1130</v>
      </c>
      <c r="FD378" s="7" t="s">
        <v>3325</v>
      </c>
      <c r="FE378" s="7">
        <f t="shared" si="77"/>
        <v>345</v>
      </c>
      <c r="FF378" s="72">
        <f t="shared" si="78"/>
        <v>13076</v>
      </c>
      <c r="FG378" t="s">
        <v>3517</v>
      </c>
      <c r="FH378">
        <v>460472259</v>
      </c>
    </row>
    <row r="379" spans="1:164" ht="17.25" hidden="1">
      <c r="A379" s="72">
        <v>134779762</v>
      </c>
      <c r="B379" s="304" t="s">
        <v>711</v>
      </c>
      <c r="C379" s="72" t="s">
        <v>1776</v>
      </c>
      <c r="D379" s="72" t="s">
        <v>3499</v>
      </c>
      <c r="E379" s="72">
        <v>5603</v>
      </c>
      <c r="F379" s="72"/>
      <c r="G379" s="307"/>
      <c r="H379" s="307"/>
      <c r="I379" s="72">
        <v>5560</v>
      </c>
      <c r="J379" s="72">
        <v>4898</v>
      </c>
      <c r="K379" s="258">
        <f t="shared" si="82"/>
        <v>4981</v>
      </c>
      <c r="L379" s="258">
        <f t="shared" si="71"/>
        <v>5014</v>
      </c>
      <c r="M379" s="308">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4"/>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5"/>
        <v>2</v>
      </c>
      <c r="ES379" s="72">
        <f t="shared" si="76"/>
        <v>1</v>
      </c>
      <c r="ET379" s="72" t="s">
        <v>1128</v>
      </c>
      <c r="EU379" s="7" t="s">
        <v>2711</v>
      </c>
      <c r="EV379" s="7" t="s">
        <v>1111</v>
      </c>
      <c r="EW379" s="7" t="s">
        <v>1802</v>
      </c>
      <c r="EX379" s="183" t="s">
        <v>1969</v>
      </c>
      <c r="EY379" s="314">
        <v>46177</v>
      </c>
      <c r="EZ379" s="314"/>
      <c r="FA379" s="183"/>
      <c r="FB379" s="314"/>
      <c r="FC379" s="7" t="s">
        <v>1130</v>
      </c>
      <c r="FD379" s="7" t="s">
        <v>3249</v>
      </c>
      <c r="FE379" s="7">
        <f t="shared" si="77"/>
        <v>4981</v>
      </c>
      <c r="FF379" s="72">
        <f t="shared" si="78"/>
        <v>10617</v>
      </c>
      <c r="FG379" t="s">
        <v>3517</v>
      </c>
      <c r="FH379">
        <v>134779762</v>
      </c>
    </row>
    <row r="380" spans="1:164" ht="17.25" hidden="1">
      <c r="A380" s="72">
        <v>460406801</v>
      </c>
      <c r="B380" s="304" t="s">
        <v>361</v>
      </c>
      <c r="C380" s="72"/>
      <c r="D380" s="72"/>
      <c r="E380" s="72"/>
      <c r="F380" s="72"/>
      <c r="G380" s="307"/>
      <c r="H380" s="307"/>
      <c r="I380" s="72">
        <v>4791</v>
      </c>
      <c r="J380" s="72">
        <v>4350</v>
      </c>
      <c r="K380" s="258">
        <f t="shared" si="82"/>
        <v>4432</v>
      </c>
      <c r="L380" s="258">
        <f t="shared" si="71"/>
        <v>9333</v>
      </c>
      <c r="M380" s="308">
        <v>1</v>
      </c>
      <c r="N380" s="72" t="s">
        <v>1232</v>
      </c>
      <c r="O380" s="72" t="s">
        <v>1233</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PTP</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4"/>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5"/>
        <v>3</v>
      </c>
      <c r="ES380" s="72">
        <f t="shared" si="76"/>
        <v>1</v>
      </c>
      <c r="ET380" s="72" t="s">
        <v>1126</v>
      </c>
      <c r="EU380" s="7" t="s">
        <v>2712</v>
      </c>
      <c r="EV380" s="7" t="s">
        <v>1111</v>
      </c>
      <c r="EW380" s="7" t="s">
        <v>1802</v>
      </c>
      <c r="EX380" s="183" t="s">
        <v>1871</v>
      </c>
      <c r="EY380" s="314">
        <v>46178</v>
      </c>
      <c r="EZ380" s="314"/>
      <c r="FA380" s="183"/>
      <c r="FB380" s="314"/>
      <c r="FC380" s="7" t="s">
        <v>1130</v>
      </c>
      <c r="FD380" s="7" t="s">
        <v>3103</v>
      </c>
      <c r="FE380" s="7">
        <f t="shared" si="77"/>
        <v>4432</v>
      </c>
      <c r="FF380" s="72">
        <f t="shared" si="78"/>
        <v>9333</v>
      </c>
      <c r="FG380" t="s">
        <v>3517</v>
      </c>
      <c r="FH380">
        <v>460406801</v>
      </c>
    </row>
    <row r="381" spans="1:164" ht="17.25" hidden="1">
      <c r="A381" s="72">
        <v>464962855</v>
      </c>
      <c r="B381" s="304" t="s">
        <v>2084</v>
      </c>
      <c r="C381" s="72"/>
      <c r="D381" s="72"/>
      <c r="E381" s="72"/>
      <c r="F381" s="72"/>
      <c r="G381" s="307"/>
      <c r="H381" s="307"/>
      <c r="I381" s="72">
        <v>4200</v>
      </c>
      <c r="J381" s="72">
        <v>4200</v>
      </c>
      <c r="K381" s="258">
        <f t="shared" si="82"/>
        <v>4256</v>
      </c>
      <c r="L381" s="258">
        <f t="shared" si="71"/>
        <v>8512</v>
      </c>
      <c r="M381" s="308">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4"/>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5"/>
        <v>1</v>
      </c>
      <c r="ES381" s="72">
        <f t="shared" si="76"/>
        <v>1</v>
      </c>
      <c r="ET381" s="72" t="s">
        <v>1121</v>
      </c>
      <c r="EU381" s="7" t="s">
        <v>2713</v>
      </c>
      <c r="EV381" s="7" t="s">
        <v>1111</v>
      </c>
      <c r="EW381" s="7" t="s">
        <v>1830</v>
      </c>
      <c r="EX381" s="183" t="s">
        <v>1898</v>
      </c>
      <c r="EY381" s="314">
        <v>46185</v>
      </c>
      <c r="EZ381" s="314"/>
      <c r="FA381" s="183"/>
      <c r="FB381" s="314"/>
      <c r="FC381" s="7" t="s">
        <v>1130</v>
      </c>
      <c r="FD381" s="7" t="s">
        <v>3221</v>
      </c>
      <c r="FE381" s="7">
        <f t="shared" si="77"/>
        <v>4256</v>
      </c>
      <c r="FF381" s="72">
        <f t="shared" si="78"/>
        <v>8512</v>
      </c>
      <c r="FG381" t="s">
        <v>3517</v>
      </c>
      <c r="FH381">
        <v>464962855</v>
      </c>
    </row>
    <row r="382" spans="1:164" ht="17.25" hidden="1">
      <c r="A382" s="72">
        <v>463630491</v>
      </c>
      <c r="B382" s="304" t="s">
        <v>1555</v>
      </c>
      <c r="C382" s="72"/>
      <c r="D382" s="72"/>
      <c r="E382" s="72"/>
      <c r="F382" s="72"/>
      <c r="G382" s="307"/>
      <c r="H382" s="307"/>
      <c r="I382" s="72">
        <v>4368</v>
      </c>
      <c r="J382" s="72">
        <v>20595</v>
      </c>
      <c r="K382" s="258">
        <f t="shared" si="82"/>
        <v>4383</v>
      </c>
      <c r="L382" s="258">
        <f t="shared" si="71"/>
        <v>26618</v>
      </c>
      <c r="M382" s="316">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4"/>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5"/>
        <v>1</v>
      </c>
      <c r="ES382" s="72">
        <f t="shared" si="76"/>
        <v>1</v>
      </c>
      <c r="ET382" s="72" t="s">
        <v>1117</v>
      </c>
      <c r="EU382" s="7" t="s">
        <v>2714</v>
      </c>
      <c r="EV382" s="7" t="s">
        <v>1111</v>
      </c>
      <c r="EW382" s="7" t="s">
        <v>1802</v>
      </c>
      <c r="EX382" s="183" t="s">
        <v>1970</v>
      </c>
      <c r="EY382" s="314">
        <v>46177</v>
      </c>
      <c r="EZ382" s="314"/>
      <c r="FA382" s="183"/>
      <c r="FB382" s="314"/>
      <c r="FC382" s="7" t="s">
        <v>1130</v>
      </c>
      <c r="FD382" s="7" t="s">
        <v>3326</v>
      </c>
      <c r="FE382" s="7">
        <f t="shared" si="77"/>
        <v>4383</v>
      </c>
      <c r="FF382" s="72">
        <f t="shared" si="78"/>
        <v>26618</v>
      </c>
      <c r="FG382" t="s">
        <v>3517</v>
      </c>
      <c r="FH382">
        <v>463630491</v>
      </c>
    </row>
    <row r="383" spans="1:164" ht="17.25" hidden="1">
      <c r="A383" s="72">
        <v>460389870</v>
      </c>
      <c r="B383" s="304" t="s">
        <v>474</v>
      </c>
      <c r="C383" s="72" t="s">
        <v>1776</v>
      </c>
      <c r="D383" s="72" t="s">
        <v>2349</v>
      </c>
      <c r="E383" s="72">
        <f>5274+2323</f>
        <v>7597</v>
      </c>
      <c r="F383" s="72"/>
      <c r="G383" s="307"/>
      <c r="H383" s="307"/>
      <c r="I383" s="72">
        <v>5071</v>
      </c>
      <c r="J383" s="72">
        <v>2388</v>
      </c>
      <c r="K383" s="258">
        <f t="shared" si="82"/>
        <v>2455</v>
      </c>
      <c r="L383" s="258">
        <f t="shared" si="71"/>
        <v>-79</v>
      </c>
      <c r="M383" s="308">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4"/>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5"/>
        <v>1</v>
      </c>
      <c r="ES383" s="72">
        <f t="shared" si="76"/>
        <v>1</v>
      </c>
      <c r="ET383" s="72" t="s">
        <v>1118</v>
      </c>
      <c r="EU383" s="7" t="s">
        <v>2715</v>
      </c>
      <c r="EV383" s="7" t="s">
        <v>1111</v>
      </c>
      <c r="EW383" s="7" t="s">
        <v>1821</v>
      </c>
      <c r="EX383" s="183" t="s">
        <v>1971</v>
      </c>
      <c r="EY383" s="314">
        <v>46181</v>
      </c>
      <c r="EZ383" s="314"/>
      <c r="FA383" s="183"/>
      <c r="FB383" s="314"/>
      <c r="FC383" s="7" t="s">
        <v>1130</v>
      </c>
      <c r="FD383" s="7" t="s">
        <v>3320</v>
      </c>
      <c r="FE383" s="7">
        <f t="shared" si="77"/>
        <v>2455</v>
      </c>
      <c r="FF383" s="72">
        <f t="shared" si="78"/>
        <v>7518</v>
      </c>
      <c r="FG383" t="s">
        <v>3517</v>
      </c>
      <c r="FH383">
        <v>460389870</v>
      </c>
    </row>
    <row r="384" spans="1:164" ht="17.25" hidden="1">
      <c r="A384" s="72">
        <v>461226479</v>
      </c>
      <c r="B384" s="304" t="s">
        <v>1556</v>
      </c>
      <c r="C384" s="72"/>
      <c r="D384" s="72"/>
      <c r="E384" s="72"/>
      <c r="F384" s="72"/>
      <c r="G384" s="307"/>
      <c r="H384" s="307"/>
      <c r="I384" s="72">
        <v>3414</v>
      </c>
      <c r="J384" s="72">
        <v>6404</v>
      </c>
      <c r="K384" s="258">
        <f t="shared" si="82"/>
        <v>3212</v>
      </c>
      <c r="L384" s="258">
        <f t="shared" ref="L384:L447" si="83">FF384-E384</f>
        <v>10171</v>
      </c>
      <c r="M384" s="316">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6">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4">
        <v>46177</v>
      </c>
      <c r="EZ384" s="314"/>
      <c r="FA384" s="183"/>
      <c r="FB384" s="314"/>
      <c r="FC384" s="7" t="s">
        <v>1130</v>
      </c>
      <c r="FD384" s="7" t="s">
        <v>3247</v>
      </c>
      <c r="FE384" s="7">
        <f t="shared" si="77"/>
        <v>3212</v>
      </c>
      <c r="FF384" s="72">
        <f t="shared" si="78"/>
        <v>10171</v>
      </c>
      <c r="FG384" t="s">
        <v>3517</v>
      </c>
      <c r="FH384">
        <v>461226479</v>
      </c>
    </row>
    <row r="385" spans="1:164" ht="17.25" hidden="1">
      <c r="A385" s="72">
        <v>460423919</v>
      </c>
      <c r="B385" s="304" t="s">
        <v>424</v>
      </c>
      <c r="C385" s="72"/>
      <c r="D385" s="72"/>
      <c r="E385" s="72"/>
      <c r="F385" s="72"/>
      <c r="G385" s="307"/>
      <c r="H385" s="307"/>
      <c r="I385" s="72">
        <v>3664</v>
      </c>
      <c r="J385" s="72">
        <v>10837</v>
      </c>
      <c r="K385" s="258">
        <f t="shared" si="82"/>
        <v>3768</v>
      </c>
      <c r="L385" s="258">
        <f t="shared" si="83"/>
        <v>14896</v>
      </c>
      <c r="M385" s="316">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3565</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6"/>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87"/>
        <v>2</v>
      </c>
      <c r="ES385" s="72">
        <f t="shared" si="88"/>
        <v>1</v>
      </c>
      <c r="ET385" s="72" t="s">
        <v>1116</v>
      </c>
      <c r="EU385" s="7" t="s">
        <v>2717</v>
      </c>
      <c r="EV385" s="7" t="s">
        <v>1111</v>
      </c>
      <c r="EW385" s="7" t="s">
        <v>1804</v>
      </c>
      <c r="EX385" s="183" t="s">
        <v>1874</v>
      </c>
      <c r="EY385" s="314">
        <v>46179</v>
      </c>
      <c r="EZ385" s="314"/>
      <c r="FA385" s="183"/>
      <c r="FB385" s="314"/>
      <c r="FC385" s="7" t="s">
        <v>1130</v>
      </c>
      <c r="FD385" s="7" t="s">
        <v>3327</v>
      </c>
      <c r="FE385" s="7">
        <f t="shared" ref="FE385:FE448" si="89">IF((J385+R385)&lt;=I385+R385,(J385+R385),((I385-(I385*(M385+1)-(I385+J385)))+R385))</f>
        <v>3768</v>
      </c>
      <c r="FF385" s="72">
        <f t="shared" ref="FF385:FF448" si="90">I385+J385+FD385</f>
        <v>14896</v>
      </c>
      <c r="FG385" t="s">
        <v>3517</v>
      </c>
      <c r="FH385">
        <v>460423919</v>
      </c>
    </row>
    <row r="386" spans="1:164" ht="17.25" hidden="1">
      <c r="A386" s="72">
        <v>459838566</v>
      </c>
      <c r="B386" s="304" t="s">
        <v>1401</v>
      </c>
      <c r="C386" s="72" t="s">
        <v>1776</v>
      </c>
      <c r="D386" s="72" t="s">
        <v>3539</v>
      </c>
      <c r="E386" s="72">
        <v>14310</v>
      </c>
      <c r="F386" s="72"/>
      <c r="G386" s="307"/>
      <c r="H386" s="307"/>
      <c r="I386" s="72">
        <v>4661</v>
      </c>
      <c r="J386" s="72">
        <v>9322</v>
      </c>
      <c r="K386" s="258">
        <f t="shared" si="82"/>
        <v>4734</v>
      </c>
      <c r="L386" s="258">
        <f t="shared" si="83"/>
        <v>-122</v>
      </c>
      <c r="M386" s="316">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6"/>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87"/>
        <v>2</v>
      </c>
      <c r="ES386" s="72">
        <f t="shared" si="88"/>
        <v>1</v>
      </c>
      <c r="ET386" s="72" t="s">
        <v>1126</v>
      </c>
      <c r="EU386" s="7" t="s">
        <v>2718</v>
      </c>
      <c r="EV386" s="7" t="s">
        <v>1111</v>
      </c>
      <c r="EW386" s="7" t="s">
        <v>1849</v>
      </c>
      <c r="EX386" s="183" t="s">
        <v>1810</v>
      </c>
      <c r="EY386" s="314">
        <v>46188</v>
      </c>
      <c r="EZ386" s="314"/>
      <c r="FA386" s="183"/>
      <c r="FB386" s="314"/>
      <c r="FC386" s="7" t="s">
        <v>1130</v>
      </c>
      <c r="FD386" s="7" t="s">
        <v>3328</v>
      </c>
      <c r="FE386" s="7">
        <f t="shared" si="89"/>
        <v>4734</v>
      </c>
      <c r="FF386" s="72">
        <f t="shared" si="90"/>
        <v>14188</v>
      </c>
      <c r="FG386" t="s">
        <v>3517</v>
      </c>
      <c r="FH386">
        <v>459838566</v>
      </c>
    </row>
    <row r="387" spans="1:164" ht="17.25" hidden="1">
      <c r="A387" s="72">
        <v>461510911</v>
      </c>
      <c r="B387" s="304" t="s">
        <v>1458</v>
      </c>
      <c r="C387" s="72" t="s">
        <v>1776</v>
      </c>
      <c r="D387" s="72" t="s">
        <v>1790</v>
      </c>
      <c r="E387" s="72">
        <v>5467</v>
      </c>
      <c r="F387" s="72"/>
      <c r="G387" s="307"/>
      <c r="H387" s="307"/>
      <c r="I387" s="72">
        <v>3491</v>
      </c>
      <c r="J387" s="72">
        <v>5314.76</v>
      </c>
      <c r="K387" s="258">
        <f t="shared" si="82"/>
        <v>1975.7600000000002</v>
      </c>
      <c r="L387" s="258">
        <f t="shared" si="83"/>
        <v>3433.76</v>
      </c>
      <c r="M387" s="316">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6"/>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87"/>
        <v>1</v>
      </c>
      <c r="ES387" s="72">
        <f t="shared" si="88"/>
        <v>1</v>
      </c>
      <c r="ET387" s="72" t="s">
        <v>1114</v>
      </c>
      <c r="EU387" s="7" t="s">
        <v>2719</v>
      </c>
      <c r="EV387" s="7" t="s">
        <v>1111</v>
      </c>
      <c r="EW387" s="7" t="s">
        <v>1830</v>
      </c>
      <c r="EX387" s="183" t="s">
        <v>1972</v>
      </c>
      <c r="EY387" s="314">
        <v>46176</v>
      </c>
      <c r="EZ387" s="314"/>
      <c r="FA387" s="183"/>
      <c r="FB387" s="314"/>
      <c r="FC387" s="7" t="s">
        <v>1130</v>
      </c>
      <c r="FD387" s="7" t="s">
        <v>3205</v>
      </c>
      <c r="FE387" s="7">
        <f t="shared" si="89"/>
        <v>1975.7600000000002</v>
      </c>
      <c r="FF387" s="72">
        <f t="shared" si="90"/>
        <v>8900.76</v>
      </c>
      <c r="FG387" t="s">
        <v>3517</v>
      </c>
      <c r="FH387">
        <v>461510911</v>
      </c>
    </row>
    <row r="388" spans="1:164" ht="17.25" hidden="1">
      <c r="A388" s="72">
        <v>463646816</v>
      </c>
      <c r="B388" s="304" t="s">
        <v>987</v>
      </c>
      <c r="C388" s="72" t="s">
        <v>1778</v>
      </c>
      <c r="D388" s="72" t="s">
        <v>3519</v>
      </c>
      <c r="E388" s="72">
        <v>5000</v>
      </c>
      <c r="F388" s="72"/>
      <c r="G388" s="307"/>
      <c r="H388" s="307"/>
      <c r="I388" s="72">
        <v>4722</v>
      </c>
      <c r="J388" s="72">
        <v>18211</v>
      </c>
      <c r="K388" s="258">
        <f t="shared" si="82"/>
        <v>4965</v>
      </c>
      <c r="L388" s="258">
        <f t="shared" si="83"/>
        <v>19177</v>
      </c>
      <c r="M388" s="316">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6"/>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87"/>
        <v>3</v>
      </c>
      <c r="ES388" s="72">
        <f t="shared" si="88"/>
        <v>1</v>
      </c>
      <c r="ET388" s="72" t="s">
        <v>1117</v>
      </c>
      <c r="EU388" s="7" t="s">
        <v>2720</v>
      </c>
      <c r="EV388" s="7" t="s">
        <v>1111</v>
      </c>
      <c r="EW388" s="7" t="s">
        <v>1802</v>
      </c>
      <c r="EX388" s="183" t="s">
        <v>1897</v>
      </c>
      <c r="EY388" s="314">
        <v>46177</v>
      </c>
      <c r="EZ388" s="314"/>
      <c r="FA388" s="183"/>
      <c r="FB388" s="314"/>
      <c r="FC388" s="7" t="s">
        <v>1130</v>
      </c>
      <c r="FD388" s="7" t="s">
        <v>3329</v>
      </c>
      <c r="FE388" s="7">
        <f t="shared" si="89"/>
        <v>4965</v>
      </c>
      <c r="FF388" s="72">
        <f t="shared" si="90"/>
        <v>24177</v>
      </c>
      <c r="FG388" t="s">
        <v>3517</v>
      </c>
      <c r="FH388">
        <v>463646816</v>
      </c>
    </row>
    <row r="389" spans="1:164" ht="17.25" hidden="1">
      <c r="A389" s="72">
        <v>464911621</v>
      </c>
      <c r="B389" s="304" t="s">
        <v>317</v>
      </c>
      <c r="C389" s="72"/>
      <c r="D389" s="72"/>
      <c r="E389" s="72"/>
      <c r="F389" s="72"/>
      <c r="G389" s="307"/>
      <c r="H389" s="307"/>
      <c r="I389" s="72">
        <v>3864</v>
      </c>
      <c r="J389" s="72">
        <v>5610</v>
      </c>
      <c r="K389" s="258">
        <f t="shared" si="82"/>
        <v>1999</v>
      </c>
      <c r="L389" s="258">
        <f t="shared" si="83"/>
        <v>9474</v>
      </c>
      <c r="M389" s="316">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6"/>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87"/>
        <v>1</v>
      </c>
      <c r="ES389" s="72">
        <f t="shared" si="88"/>
        <v>1</v>
      </c>
      <c r="ET389" s="72" t="s">
        <v>1125</v>
      </c>
      <c r="EU389" s="7" t="e">
        <v>#N/A</v>
      </c>
      <c r="EV389" s="7" t="e">
        <v>#N/A</v>
      </c>
      <c r="EW389" s="7" t="e">
        <v>#N/A</v>
      </c>
      <c r="EX389" s="183" t="e">
        <v>#N/A</v>
      </c>
      <c r="EY389" s="314" t="e">
        <v>#N/A</v>
      </c>
      <c r="EZ389" s="314"/>
      <c r="FA389" s="183"/>
      <c r="FB389" s="314"/>
      <c r="FC389" s="7" t="s">
        <v>1130</v>
      </c>
      <c r="FD389" s="7">
        <v>0</v>
      </c>
      <c r="FE389" s="7">
        <f t="shared" si="89"/>
        <v>1999</v>
      </c>
      <c r="FF389" s="72">
        <f t="shared" si="90"/>
        <v>9474</v>
      </c>
      <c r="FG389" t="s">
        <v>3517</v>
      </c>
      <c r="FH389">
        <v>464911621</v>
      </c>
    </row>
    <row r="390" spans="1:164" ht="17.25" hidden="1">
      <c r="A390" s="72">
        <v>461431253</v>
      </c>
      <c r="B390" s="304" t="s">
        <v>1557</v>
      </c>
      <c r="C390" s="72"/>
      <c r="D390" s="72"/>
      <c r="E390" s="72"/>
      <c r="F390" s="72"/>
      <c r="G390" s="307"/>
      <c r="H390" s="307"/>
      <c r="I390" s="72">
        <v>3645</v>
      </c>
      <c r="J390" s="72">
        <v>3245</v>
      </c>
      <c r="K390" s="258">
        <f t="shared" si="82"/>
        <v>3351</v>
      </c>
      <c r="L390" s="258">
        <f t="shared" si="83"/>
        <v>7095</v>
      </c>
      <c r="M390" s="308">
        <v>1</v>
      </c>
      <c r="N390" s="72" t="s">
        <v>1232</v>
      </c>
      <c r="O390" s="72" t="s">
        <v>1233</v>
      </c>
      <c r="P390" s="72" t="s">
        <v>50</v>
      </c>
      <c r="Q390" s="255">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6"/>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87"/>
        <v>1</v>
      </c>
      <c r="ES390" s="72">
        <f t="shared" si="88"/>
        <v>1</v>
      </c>
      <c r="ET390" s="72" t="s">
        <v>1118</v>
      </c>
      <c r="EU390" s="7" t="s">
        <v>2721</v>
      </c>
      <c r="EV390" s="7" t="s">
        <v>1111</v>
      </c>
      <c r="EW390" s="7" t="s">
        <v>1809</v>
      </c>
      <c r="EX390" s="183" t="s">
        <v>1961</v>
      </c>
      <c r="EY390" s="314">
        <v>46183</v>
      </c>
      <c r="EZ390" s="314"/>
      <c r="FA390" s="183"/>
      <c r="FB390" s="314"/>
      <c r="FC390" s="7" t="s">
        <v>1130</v>
      </c>
      <c r="FD390" s="7" t="s">
        <v>3328</v>
      </c>
      <c r="FE390" s="7">
        <f t="shared" si="89"/>
        <v>3351</v>
      </c>
      <c r="FF390" s="72">
        <f t="shared" si="90"/>
        <v>7095</v>
      </c>
      <c r="FG390" t="s">
        <v>3517</v>
      </c>
      <c r="FH390">
        <v>461431253</v>
      </c>
    </row>
    <row r="391" spans="1:164" ht="17.25" hidden="1">
      <c r="A391" s="72">
        <v>462495534</v>
      </c>
      <c r="B391" s="304" t="s">
        <v>173</v>
      </c>
      <c r="C391" s="72"/>
      <c r="D391" s="72"/>
      <c r="E391" s="72"/>
      <c r="F391" s="72"/>
      <c r="G391" s="307"/>
      <c r="H391" s="307"/>
      <c r="I391" s="72">
        <v>7859</v>
      </c>
      <c r="J391" s="72">
        <v>31436</v>
      </c>
      <c r="K391" s="258">
        <f t="shared" si="82"/>
        <v>-5736</v>
      </c>
      <c r="L391" s="258">
        <f t="shared" si="83"/>
        <v>41916</v>
      </c>
      <c r="M391" s="316">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6"/>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87"/>
        <v>1</v>
      </c>
      <c r="ES391" s="72">
        <f t="shared" si="88"/>
        <v>1</v>
      </c>
      <c r="ET391" s="72" t="s">
        <v>1123</v>
      </c>
      <c r="EU391" s="7" t="s">
        <v>2722</v>
      </c>
      <c r="EV391" s="7" t="s">
        <v>1111</v>
      </c>
      <c r="EW391" s="7" t="s">
        <v>1809</v>
      </c>
      <c r="EX391" s="183" t="s">
        <v>1973</v>
      </c>
      <c r="EY391" s="314">
        <v>46177</v>
      </c>
      <c r="EZ391" s="314"/>
      <c r="FA391" s="183"/>
      <c r="FB391" s="314"/>
      <c r="FC391" s="7" t="s">
        <v>3554</v>
      </c>
      <c r="FD391" s="7" t="s">
        <v>3330</v>
      </c>
      <c r="FE391" s="7">
        <f t="shared" si="89"/>
        <v>-5736</v>
      </c>
      <c r="FF391" s="72">
        <f t="shared" si="90"/>
        <v>41916</v>
      </c>
      <c r="FG391" t="s">
        <v>3517</v>
      </c>
      <c r="FH391">
        <v>462495534</v>
      </c>
    </row>
    <row r="392" spans="1:164" ht="17.25" hidden="1">
      <c r="A392" s="72">
        <v>462485071</v>
      </c>
      <c r="B392" s="304" t="s">
        <v>683</v>
      </c>
      <c r="C392" s="72"/>
      <c r="D392" s="72"/>
      <c r="E392" s="72"/>
      <c r="F392" s="72"/>
      <c r="G392" s="307"/>
      <c r="H392" s="307"/>
      <c r="I392" s="72">
        <v>4045</v>
      </c>
      <c r="J392" s="72">
        <v>11859.53</v>
      </c>
      <c r="K392" s="258">
        <f t="shared" si="82"/>
        <v>4239.5300000000007</v>
      </c>
      <c r="L392" s="258">
        <f t="shared" si="83"/>
        <v>16578.53</v>
      </c>
      <c r="M392" s="316">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6"/>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87"/>
        <v>2</v>
      </c>
      <c r="ES392" s="72">
        <f t="shared" si="88"/>
        <v>1</v>
      </c>
      <c r="ET392" s="72" t="s">
        <v>1120</v>
      </c>
      <c r="EU392" s="7" t="s">
        <v>2723</v>
      </c>
      <c r="EV392" s="7" t="s">
        <v>1111</v>
      </c>
      <c r="EW392" s="7" t="s">
        <v>1809</v>
      </c>
      <c r="EX392" s="183" t="s">
        <v>1887</v>
      </c>
      <c r="EY392" s="314">
        <v>46177</v>
      </c>
      <c r="EZ392" s="314"/>
      <c r="FA392" s="183"/>
      <c r="FB392" s="314"/>
      <c r="FC392" s="7" t="s">
        <v>1130</v>
      </c>
      <c r="FD392" s="7" t="s">
        <v>3179</v>
      </c>
      <c r="FE392" s="7">
        <f t="shared" si="89"/>
        <v>4239.5300000000007</v>
      </c>
      <c r="FF392" s="72">
        <f t="shared" si="90"/>
        <v>16578.53</v>
      </c>
      <c r="FG392" t="s">
        <v>3517</v>
      </c>
      <c r="FH392">
        <v>462485071</v>
      </c>
    </row>
    <row r="393" spans="1:164" ht="17.25" hidden="1">
      <c r="A393" s="72">
        <v>460476205</v>
      </c>
      <c r="B393" s="304" t="s">
        <v>1558</v>
      </c>
      <c r="C393" s="72"/>
      <c r="D393" s="72"/>
      <c r="E393" s="72"/>
      <c r="F393" s="72"/>
      <c r="G393" s="307"/>
      <c r="H393" s="307"/>
      <c r="I393" s="72">
        <v>2867</v>
      </c>
      <c r="J393" s="72">
        <v>15378</v>
      </c>
      <c r="K393" s="258">
        <f t="shared" si="82"/>
        <v>2096</v>
      </c>
      <c r="L393" s="258">
        <f t="shared" si="83"/>
        <v>19548</v>
      </c>
      <c r="M393" s="316">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6"/>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87"/>
        <v>1</v>
      </c>
      <c r="ES393" s="72">
        <f t="shared" si="88"/>
        <v>1</v>
      </c>
      <c r="ET393" s="72" t="s">
        <v>1117</v>
      </c>
      <c r="EU393" s="7" t="s">
        <v>2724</v>
      </c>
      <c r="EV393" s="7" t="s">
        <v>1111</v>
      </c>
      <c r="EW393" s="7" t="s">
        <v>1830</v>
      </c>
      <c r="EX393" s="183" t="s">
        <v>1891</v>
      </c>
      <c r="EY393" s="314">
        <v>46186</v>
      </c>
      <c r="EZ393" s="314"/>
      <c r="FA393" s="183"/>
      <c r="FB393" s="314"/>
      <c r="FC393" s="7" t="s">
        <v>1130</v>
      </c>
      <c r="FD393" s="7" t="s">
        <v>3331</v>
      </c>
      <c r="FE393" s="7">
        <f t="shared" si="89"/>
        <v>2096</v>
      </c>
      <c r="FF393" s="72">
        <f t="shared" si="90"/>
        <v>19548</v>
      </c>
      <c r="FG393" t="s">
        <v>3517</v>
      </c>
      <c r="FH393">
        <v>460476205</v>
      </c>
    </row>
    <row r="394" spans="1:164" ht="17.25" hidden="1">
      <c r="A394" s="72">
        <v>462115167</v>
      </c>
      <c r="B394" s="304" t="s">
        <v>2082</v>
      </c>
      <c r="C394" s="72"/>
      <c r="D394" s="72"/>
      <c r="E394" s="72"/>
      <c r="F394" s="72"/>
      <c r="G394" s="307"/>
      <c r="H394" s="307"/>
      <c r="I394" s="72">
        <v>2974</v>
      </c>
      <c r="J394" s="72">
        <v>2940.35</v>
      </c>
      <c r="K394" s="258">
        <f t="shared" si="82"/>
        <v>3064.35</v>
      </c>
      <c r="L394" s="258">
        <f t="shared" si="83"/>
        <v>6141.35</v>
      </c>
      <c r="M394" s="308">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6"/>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87"/>
        <v>1</v>
      </c>
      <c r="ES394" s="72">
        <f t="shared" si="88"/>
        <v>1</v>
      </c>
      <c r="ET394" s="72" t="s">
        <v>1115</v>
      </c>
      <c r="EU394" s="7" t="s">
        <v>2725</v>
      </c>
      <c r="EV394" s="7" t="s">
        <v>1111</v>
      </c>
      <c r="EW394" s="7" t="s">
        <v>1807</v>
      </c>
      <c r="EX394" s="183" t="s">
        <v>3599</v>
      </c>
      <c r="EY394" s="314">
        <v>46194</v>
      </c>
      <c r="EZ394" s="314"/>
      <c r="FA394" s="183"/>
      <c r="FB394" s="314"/>
      <c r="FC394" s="7" t="s">
        <v>1130</v>
      </c>
      <c r="FD394" s="7" t="s">
        <v>3332</v>
      </c>
      <c r="FE394" s="7">
        <f t="shared" si="89"/>
        <v>3064.35</v>
      </c>
      <c r="FF394" s="72">
        <f t="shared" si="90"/>
        <v>6141.35</v>
      </c>
      <c r="FG394" t="s">
        <v>3518</v>
      </c>
      <c r="FH394">
        <v>462115167</v>
      </c>
    </row>
    <row r="395" spans="1:164" ht="17.25" hidden="1">
      <c r="A395" s="72">
        <v>464069443</v>
      </c>
      <c r="B395" s="304" t="s">
        <v>514</v>
      </c>
      <c r="C395" s="72"/>
      <c r="D395" s="72"/>
      <c r="E395" s="72"/>
      <c r="F395" s="72"/>
      <c r="G395" s="307"/>
      <c r="H395" s="307"/>
      <c r="I395" s="72">
        <v>4557</v>
      </c>
      <c r="J395" s="72">
        <v>13671</v>
      </c>
      <c r="K395" s="258">
        <f t="shared" si="82"/>
        <v>4883</v>
      </c>
      <c r="L395" s="258">
        <f t="shared" si="83"/>
        <v>18816</v>
      </c>
      <c r="M395" s="316">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6"/>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87"/>
        <v>1</v>
      </c>
      <c r="ES395" s="72">
        <f t="shared" si="88"/>
        <v>1</v>
      </c>
      <c r="ET395" s="72" t="s">
        <v>1126</v>
      </c>
      <c r="EU395" s="7" t="s">
        <v>3494</v>
      </c>
      <c r="EV395" s="7" t="s">
        <v>2465</v>
      </c>
      <c r="EW395" s="7" t="s">
        <v>1849</v>
      </c>
      <c r="EX395" s="183" t="s">
        <v>1810</v>
      </c>
      <c r="EY395" s="314">
        <v>46176</v>
      </c>
      <c r="EZ395" s="314"/>
      <c r="FA395" s="183"/>
      <c r="FB395" s="314"/>
      <c r="FC395" s="7" t="s">
        <v>1130</v>
      </c>
      <c r="FD395" s="7" t="s">
        <v>3333</v>
      </c>
      <c r="FE395" s="7">
        <f t="shared" si="89"/>
        <v>4883</v>
      </c>
      <c r="FF395" s="72">
        <f t="shared" si="90"/>
        <v>18816</v>
      </c>
      <c r="FG395" t="s">
        <v>3517</v>
      </c>
      <c r="FH395">
        <v>464069443</v>
      </c>
    </row>
    <row r="396" spans="1:164" ht="17.25" hidden="1">
      <c r="A396" s="72">
        <v>461935037</v>
      </c>
      <c r="B396" s="304" t="s">
        <v>2171</v>
      </c>
      <c r="C396" s="72"/>
      <c r="D396" s="72"/>
      <c r="E396" s="72"/>
      <c r="F396" s="72"/>
      <c r="G396" s="307"/>
      <c r="H396" s="307"/>
      <c r="I396" s="72">
        <v>3271</v>
      </c>
      <c r="J396" s="72">
        <v>3241</v>
      </c>
      <c r="K396" s="258">
        <f t="shared" si="82"/>
        <v>3308</v>
      </c>
      <c r="L396" s="258">
        <f t="shared" si="83"/>
        <v>6610</v>
      </c>
      <c r="M396" s="308">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6"/>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87"/>
        <v>1</v>
      </c>
      <c r="ES396" s="72">
        <f t="shared" si="88"/>
        <v>1</v>
      </c>
      <c r="ET396" s="72" t="s">
        <v>1129</v>
      </c>
      <c r="EU396" s="7" t="s">
        <v>2726</v>
      </c>
      <c r="EV396" s="7" t="s">
        <v>1111</v>
      </c>
      <c r="EW396" s="7" t="s">
        <v>1809</v>
      </c>
      <c r="EX396" s="183" t="s">
        <v>1912</v>
      </c>
      <c r="EY396" s="314">
        <v>46185</v>
      </c>
      <c r="EZ396" s="314"/>
      <c r="FA396" s="183"/>
      <c r="FB396" s="314"/>
      <c r="FC396" s="7" t="s">
        <v>1130</v>
      </c>
      <c r="FD396" s="7" t="s">
        <v>3334</v>
      </c>
      <c r="FE396" s="7">
        <f t="shared" si="89"/>
        <v>3308</v>
      </c>
      <c r="FF396" s="72">
        <f t="shared" si="90"/>
        <v>6610</v>
      </c>
      <c r="FG396" t="s">
        <v>3517</v>
      </c>
      <c r="FH396">
        <v>461935037</v>
      </c>
    </row>
    <row r="397" spans="1:164" ht="17.25" hidden="1">
      <c r="A397" s="72">
        <v>460644820</v>
      </c>
      <c r="B397" s="304" t="s">
        <v>742</v>
      </c>
      <c r="C397" s="72"/>
      <c r="D397" s="72"/>
      <c r="E397" s="72"/>
      <c r="F397" s="72"/>
      <c r="G397" s="307"/>
      <c r="H397" s="307"/>
      <c r="I397" s="72">
        <v>3554</v>
      </c>
      <c r="J397" s="72">
        <v>10662</v>
      </c>
      <c r="K397" s="258">
        <f t="shared" si="82"/>
        <v>3797</v>
      </c>
      <c r="L397" s="258">
        <f t="shared" si="83"/>
        <v>14655</v>
      </c>
      <c r="M397" s="316">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6"/>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87"/>
        <v>4</v>
      </c>
      <c r="ES397" s="72">
        <f t="shared" si="88"/>
        <v>1</v>
      </c>
      <c r="ET397" s="72" t="s">
        <v>1120</v>
      </c>
      <c r="EU397" s="7" t="s">
        <v>2727</v>
      </c>
      <c r="EV397" s="7" t="s">
        <v>2465</v>
      </c>
      <c r="EW397" s="7" t="s">
        <v>1809</v>
      </c>
      <c r="EX397" s="183" t="s">
        <v>1887</v>
      </c>
      <c r="EY397" s="314">
        <v>46179</v>
      </c>
      <c r="EZ397" s="314"/>
      <c r="FA397" s="183"/>
      <c r="FB397" s="314"/>
      <c r="FC397" s="7" t="s">
        <v>1130</v>
      </c>
      <c r="FD397" s="7" t="s">
        <v>3335</v>
      </c>
      <c r="FE397" s="7">
        <f t="shared" si="89"/>
        <v>3797</v>
      </c>
      <c r="FF397" s="72">
        <f t="shared" si="90"/>
        <v>14655</v>
      </c>
      <c r="FG397" t="s">
        <v>3517</v>
      </c>
      <c r="FH397">
        <v>460644820</v>
      </c>
    </row>
    <row r="398" spans="1:164" ht="17.25" hidden="1">
      <c r="A398" s="72">
        <v>462615275</v>
      </c>
      <c r="B398" s="304" t="s">
        <v>2070</v>
      </c>
      <c r="C398" s="72"/>
      <c r="D398" s="72"/>
      <c r="E398" s="72"/>
      <c r="F398" s="72"/>
      <c r="G398" s="307"/>
      <c r="H398" s="307"/>
      <c r="I398" s="72">
        <v>5136</v>
      </c>
      <c r="J398" s="72">
        <v>5136</v>
      </c>
      <c r="K398" s="258">
        <f t="shared" si="82"/>
        <v>5147</v>
      </c>
      <c r="L398" s="258">
        <f t="shared" si="83"/>
        <v>10364</v>
      </c>
      <c r="M398" s="308">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6"/>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87"/>
        <v>1</v>
      </c>
      <c r="ES398" s="72">
        <f t="shared" si="88"/>
        <v>1</v>
      </c>
      <c r="ET398" s="72" t="s">
        <v>1122</v>
      </c>
      <c r="EU398" s="7" t="s">
        <v>2728</v>
      </c>
      <c r="EV398" s="7" t="s">
        <v>1111</v>
      </c>
      <c r="EW398" s="7" t="s">
        <v>1807</v>
      </c>
      <c r="EX398" s="183" t="s">
        <v>1870</v>
      </c>
      <c r="EY398" s="314">
        <v>46188</v>
      </c>
      <c r="EZ398" s="314"/>
      <c r="FA398" s="183"/>
      <c r="FB398" s="314"/>
      <c r="FC398" s="7" t="s">
        <v>1130</v>
      </c>
      <c r="FD398" s="7" t="s">
        <v>3085</v>
      </c>
      <c r="FE398" s="7">
        <f t="shared" si="89"/>
        <v>5147</v>
      </c>
      <c r="FF398" s="72">
        <f t="shared" si="90"/>
        <v>10364</v>
      </c>
      <c r="FG398" t="s">
        <v>3517</v>
      </c>
      <c r="FH398">
        <v>462615275</v>
      </c>
    </row>
    <row r="399" spans="1:164" ht="17.25" hidden="1">
      <c r="A399" s="72">
        <v>465044729</v>
      </c>
      <c r="B399" s="304" t="s">
        <v>2148</v>
      </c>
      <c r="C399" s="72"/>
      <c r="D399" s="72"/>
      <c r="E399" s="72"/>
      <c r="F399" s="72"/>
      <c r="G399" s="307"/>
      <c r="H399" s="307"/>
      <c r="I399" s="72">
        <v>3441</v>
      </c>
      <c r="J399" s="72">
        <v>3441</v>
      </c>
      <c r="K399" s="258">
        <f t="shared" si="82"/>
        <v>3441</v>
      </c>
      <c r="L399" s="258">
        <f t="shared" si="83"/>
        <v>6937</v>
      </c>
      <c r="M399" s="308">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6"/>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87"/>
        <v>3</v>
      </c>
      <c r="ES399" s="72">
        <f t="shared" si="88"/>
        <v>1</v>
      </c>
      <c r="ET399" s="72" t="s">
        <v>1126</v>
      </c>
      <c r="EU399" s="7" t="s">
        <v>2729</v>
      </c>
      <c r="EV399" s="7" t="s">
        <v>1111</v>
      </c>
      <c r="EW399" s="7" t="s">
        <v>1802</v>
      </c>
      <c r="EX399" s="183" t="s">
        <v>1871</v>
      </c>
      <c r="EY399" s="314">
        <v>46188</v>
      </c>
      <c r="EZ399" s="314"/>
      <c r="FA399" s="183"/>
      <c r="FB399" s="314"/>
      <c r="FC399" s="7" t="s">
        <v>1130</v>
      </c>
      <c r="FD399" s="7" t="s">
        <v>3092</v>
      </c>
      <c r="FE399" s="7">
        <f t="shared" si="89"/>
        <v>3441</v>
      </c>
      <c r="FF399" s="72">
        <f t="shared" si="90"/>
        <v>6937</v>
      </c>
      <c r="FG399" t="s">
        <v>3517</v>
      </c>
      <c r="FH399">
        <v>465044729</v>
      </c>
    </row>
    <row r="400" spans="1:164" ht="17.25" hidden="1">
      <c r="A400" s="72">
        <v>461750939</v>
      </c>
      <c r="B400" s="304" t="s">
        <v>2079</v>
      </c>
      <c r="C400" s="72"/>
      <c r="D400" s="72"/>
      <c r="E400" s="72"/>
      <c r="F400" s="72"/>
      <c r="G400" s="307"/>
      <c r="H400" s="307" t="s">
        <v>3512</v>
      </c>
      <c r="I400" s="72">
        <v>3101</v>
      </c>
      <c r="J400" s="72">
        <v>3067</v>
      </c>
      <c r="K400" s="258">
        <f t="shared" si="82"/>
        <v>3121</v>
      </c>
      <c r="L400" s="258">
        <f t="shared" si="83"/>
        <v>6253</v>
      </c>
      <c r="M400" s="308">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6"/>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87"/>
        <v>1</v>
      </c>
      <c r="ES400" s="72">
        <f t="shared" si="88"/>
        <v>1</v>
      </c>
      <c r="ET400" s="72" t="s">
        <v>1124</v>
      </c>
      <c r="EU400" s="7" t="s">
        <v>2730</v>
      </c>
      <c r="EV400" s="7" t="s">
        <v>1111</v>
      </c>
      <c r="EW400" s="7" t="s">
        <v>1809</v>
      </c>
      <c r="EX400" s="183" t="s">
        <v>3600</v>
      </c>
      <c r="EY400" s="314">
        <v>46185</v>
      </c>
      <c r="EZ400" s="314"/>
      <c r="FA400" s="183"/>
      <c r="FB400" s="314"/>
      <c r="FC400" s="7" t="s">
        <v>1130</v>
      </c>
      <c r="FD400" s="7" t="s">
        <v>3079</v>
      </c>
      <c r="FE400" s="7">
        <f t="shared" si="89"/>
        <v>3121</v>
      </c>
      <c r="FF400" s="72">
        <f t="shared" si="90"/>
        <v>6253</v>
      </c>
      <c r="FG400" t="s">
        <v>3517</v>
      </c>
      <c r="FH400">
        <v>461750939</v>
      </c>
    </row>
    <row r="401" spans="1:164" ht="17.25" hidden="1">
      <c r="A401" s="72">
        <v>461017884</v>
      </c>
      <c r="B401" s="304" t="s">
        <v>1341</v>
      </c>
      <c r="C401" s="72"/>
      <c r="D401" s="72"/>
      <c r="E401" s="72"/>
      <c r="F401" s="72"/>
      <c r="G401" s="307"/>
      <c r="H401" s="307"/>
      <c r="I401" s="72">
        <v>3434</v>
      </c>
      <c r="J401" s="72">
        <v>6868</v>
      </c>
      <c r="K401" s="258">
        <f t="shared" si="82"/>
        <v>3506</v>
      </c>
      <c r="L401" s="258">
        <f t="shared" si="83"/>
        <v>10494</v>
      </c>
      <c r="M401" s="316">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6"/>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87"/>
        <v>1</v>
      </c>
      <c r="ES401" s="72">
        <f t="shared" si="88"/>
        <v>1</v>
      </c>
      <c r="ET401" s="72" t="s">
        <v>1117</v>
      </c>
      <c r="EU401" s="7" t="s">
        <v>2731</v>
      </c>
      <c r="EV401" s="7" t="s">
        <v>1111</v>
      </c>
      <c r="EW401" s="7" t="s">
        <v>1802</v>
      </c>
      <c r="EX401" s="183" t="s">
        <v>1885</v>
      </c>
      <c r="EY401" s="314">
        <v>46179</v>
      </c>
      <c r="EZ401" s="314"/>
      <c r="FA401" s="183"/>
      <c r="FB401" s="314"/>
      <c r="FC401" s="7" t="s">
        <v>1130</v>
      </c>
      <c r="FD401" s="7" t="s">
        <v>3103</v>
      </c>
      <c r="FE401" s="7">
        <f t="shared" si="89"/>
        <v>3506</v>
      </c>
      <c r="FF401" s="72">
        <f t="shared" si="90"/>
        <v>10494</v>
      </c>
      <c r="FG401" t="s">
        <v>3517</v>
      </c>
      <c r="FH401">
        <v>461017884</v>
      </c>
    </row>
    <row r="402" spans="1:164" ht="17.25" hidden="1">
      <c r="A402" s="72">
        <v>460087897</v>
      </c>
      <c r="B402" s="304" t="s">
        <v>2062</v>
      </c>
      <c r="C402" s="72" t="s">
        <v>1778</v>
      </c>
      <c r="D402" s="72" t="s">
        <v>3017</v>
      </c>
      <c r="E402" s="72">
        <v>70</v>
      </c>
      <c r="F402" s="72"/>
      <c r="G402" s="307"/>
      <c r="H402" s="307"/>
      <c r="I402" s="72">
        <v>4950</v>
      </c>
      <c r="J402" s="72">
        <v>0</v>
      </c>
      <c r="K402" s="258">
        <f t="shared" si="82"/>
        <v>68</v>
      </c>
      <c r="L402" s="258">
        <f t="shared" si="83"/>
        <v>5012</v>
      </c>
      <c r="M402" s="308">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6"/>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87"/>
        <v>2</v>
      </c>
      <c r="ES402" s="72">
        <f t="shared" si="88"/>
        <v>1</v>
      </c>
      <c r="ET402" s="72" t="s">
        <v>1117</v>
      </c>
      <c r="EU402" s="7" t="s">
        <v>2732</v>
      </c>
      <c r="EV402" s="7" t="s">
        <v>1111</v>
      </c>
      <c r="EW402" s="7" t="s">
        <v>1821</v>
      </c>
      <c r="EX402" s="183" t="s">
        <v>1821</v>
      </c>
      <c r="EY402" s="314">
        <v>46185</v>
      </c>
      <c r="EZ402" s="314"/>
      <c r="FA402" s="183"/>
      <c r="FB402" s="314"/>
      <c r="FC402" s="7" t="s">
        <v>1130</v>
      </c>
      <c r="FD402" s="7" t="s">
        <v>3298</v>
      </c>
      <c r="FE402" s="7">
        <f t="shared" si="89"/>
        <v>68</v>
      </c>
      <c r="FF402" s="72">
        <f t="shared" si="90"/>
        <v>5082</v>
      </c>
      <c r="FG402" t="s">
        <v>3517</v>
      </c>
      <c r="FH402">
        <v>460087897</v>
      </c>
    </row>
    <row r="403" spans="1:164" ht="17.25" hidden="1">
      <c r="A403" s="72">
        <v>461486702</v>
      </c>
      <c r="B403" s="304" t="s">
        <v>917</v>
      </c>
      <c r="C403" s="72" t="s">
        <v>1776</v>
      </c>
      <c r="D403" s="72" t="s">
        <v>1801</v>
      </c>
      <c r="E403" s="72">
        <v>3500</v>
      </c>
      <c r="F403" s="72"/>
      <c r="G403" s="307"/>
      <c r="H403" s="307"/>
      <c r="I403" s="72">
        <v>3394</v>
      </c>
      <c r="J403" s="72">
        <v>3273</v>
      </c>
      <c r="K403" s="258">
        <f t="shared" si="82"/>
        <v>3354</v>
      </c>
      <c r="L403" s="258">
        <f t="shared" si="83"/>
        <v>3224</v>
      </c>
      <c r="M403" s="308">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6"/>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87"/>
        <v>1</v>
      </c>
      <c r="ES403" s="72">
        <f t="shared" si="88"/>
        <v>1</v>
      </c>
      <c r="ET403" s="72" t="s">
        <v>1126</v>
      </c>
      <c r="EU403" s="7" t="s">
        <v>2733</v>
      </c>
      <c r="EV403" s="7" t="s">
        <v>1111</v>
      </c>
      <c r="EW403" s="7" t="s">
        <v>1802</v>
      </c>
      <c r="EX403" s="183" t="s">
        <v>1871</v>
      </c>
      <c r="EY403" s="314">
        <v>46177</v>
      </c>
      <c r="EZ403" s="314"/>
      <c r="FA403" s="183"/>
      <c r="FB403" s="314"/>
      <c r="FC403" s="7" t="s">
        <v>1130</v>
      </c>
      <c r="FD403" s="7" t="s">
        <v>3336</v>
      </c>
      <c r="FE403" s="7">
        <f t="shared" si="89"/>
        <v>3354</v>
      </c>
      <c r="FF403" s="72">
        <f t="shared" si="90"/>
        <v>6724</v>
      </c>
      <c r="FG403" t="s">
        <v>3517</v>
      </c>
      <c r="FH403">
        <v>461486702</v>
      </c>
    </row>
    <row r="404" spans="1:164" ht="17.25" hidden="1">
      <c r="A404" s="72">
        <v>461264401</v>
      </c>
      <c r="B404" s="304" t="s">
        <v>122</v>
      </c>
      <c r="C404" s="72"/>
      <c r="D404" s="72"/>
      <c r="E404" s="72"/>
      <c r="F404" s="72"/>
      <c r="G404" s="307"/>
      <c r="H404" s="307"/>
      <c r="I404" s="72">
        <v>3109</v>
      </c>
      <c r="J404" s="72">
        <v>5537</v>
      </c>
      <c r="K404" s="258">
        <f t="shared" si="82"/>
        <v>2681</v>
      </c>
      <c r="L404" s="258">
        <f t="shared" si="83"/>
        <v>9042</v>
      </c>
      <c r="M404" s="316">
        <v>2</v>
      </c>
      <c r="N404" s="72" t="s">
        <v>1232</v>
      </c>
      <c r="O404" s="72" t="s">
        <v>1233</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6"/>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87"/>
        <v>1</v>
      </c>
      <c r="ES404" s="72">
        <f t="shared" si="88"/>
        <v>1</v>
      </c>
      <c r="ET404" s="72" t="s">
        <v>1122</v>
      </c>
      <c r="EU404" s="7" t="s">
        <v>2734</v>
      </c>
      <c r="EV404" s="7" t="s">
        <v>1111</v>
      </c>
      <c r="EW404" s="7" t="s">
        <v>1807</v>
      </c>
      <c r="EX404" s="183" t="s">
        <v>1974</v>
      </c>
      <c r="EY404" s="314">
        <v>46188</v>
      </c>
      <c r="EZ404" s="314"/>
      <c r="FA404" s="183"/>
      <c r="FB404" s="314"/>
      <c r="FC404" s="7" t="s">
        <v>1130</v>
      </c>
      <c r="FD404" s="7" t="s">
        <v>3171</v>
      </c>
      <c r="FE404" s="7">
        <f t="shared" si="89"/>
        <v>2681</v>
      </c>
      <c r="FF404" s="72">
        <f t="shared" si="90"/>
        <v>9042</v>
      </c>
      <c r="FG404" t="s">
        <v>3517</v>
      </c>
      <c r="FH404">
        <v>461264401</v>
      </c>
    </row>
    <row r="405" spans="1:164" ht="17.25" hidden="1">
      <c r="A405" s="72">
        <v>464131543</v>
      </c>
      <c r="B405" s="304" t="s">
        <v>2115</v>
      </c>
      <c r="C405" s="72" t="s">
        <v>1776</v>
      </c>
      <c r="D405" s="72" t="s">
        <v>3018</v>
      </c>
      <c r="E405" s="72">
        <v>5150</v>
      </c>
      <c r="F405" s="72"/>
      <c r="G405" s="307"/>
      <c r="H405" s="307"/>
      <c r="I405" s="72">
        <v>4976</v>
      </c>
      <c r="J405" s="72">
        <v>4884</v>
      </c>
      <c r="K405" s="258">
        <f t="shared" si="82"/>
        <v>4979</v>
      </c>
      <c r="L405" s="258">
        <f t="shared" si="83"/>
        <v>4836</v>
      </c>
      <c r="M405" s="308">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6"/>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87"/>
        <v>1</v>
      </c>
      <c r="ES405" s="72">
        <f t="shared" si="88"/>
        <v>1</v>
      </c>
      <c r="ET405" s="72" t="s">
        <v>1126</v>
      </c>
      <c r="EU405" s="7" t="s">
        <v>2735</v>
      </c>
      <c r="EV405" s="7" t="s">
        <v>1111</v>
      </c>
      <c r="EW405" s="7" t="s">
        <v>1807</v>
      </c>
      <c r="EX405" s="183" t="s">
        <v>1816</v>
      </c>
      <c r="EY405" s="314">
        <v>46190</v>
      </c>
      <c r="EZ405" s="314"/>
      <c r="FA405" s="183"/>
      <c r="FB405" s="314"/>
      <c r="FC405" s="7" t="s">
        <v>1130</v>
      </c>
      <c r="FD405" s="7" t="s">
        <v>3197</v>
      </c>
      <c r="FE405" s="7">
        <f t="shared" si="89"/>
        <v>4979</v>
      </c>
      <c r="FF405" s="72">
        <f t="shared" si="90"/>
        <v>9986</v>
      </c>
      <c r="FG405" t="s">
        <v>3517</v>
      </c>
      <c r="FH405">
        <v>464131543</v>
      </c>
    </row>
    <row r="406" spans="1:164" ht="17.25" hidden="1">
      <c r="A406" s="72">
        <v>464634347</v>
      </c>
      <c r="B406" s="304" t="s">
        <v>1559</v>
      </c>
      <c r="C406" s="72" t="s">
        <v>1776</v>
      </c>
      <c r="D406" s="72" t="s">
        <v>2058</v>
      </c>
      <c r="E406" s="72">
        <v>8000</v>
      </c>
      <c r="F406" s="72"/>
      <c r="G406" s="307"/>
      <c r="H406" s="307"/>
      <c r="I406" s="72">
        <v>7367</v>
      </c>
      <c r="J406" s="72">
        <v>28203</v>
      </c>
      <c r="K406" s="258">
        <f t="shared" si="82"/>
        <v>7180</v>
      </c>
      <c r="L406" s="258">
        <f t="shared" si="83"/>
        <v>28753</v>
      </c>
      <c r="M406" s="316">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6"/>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87"/>
        <v>2</v>
      </c>
      <c r="ES406" s="72">
        <f t="shared" si="88"/>
        <v>1</v>
      </c>
      <c r="ET406" s="72" t="s">
        <v>1128</v>
      </c>
      <c r="EU406" s="7" t="s">
        <v>2736</v>
      </c>
      <c r="EV406" s="7" t="s">
        <v>1111</v>
      </c>
      <c r="EW406" s="7" t="s">
        <v>1809</v>
      </c>
      <c r="EX406" s="183" t="s">
        <v>1975</v>
      </c>
      <c r="EY406" s="314">
        <v>46178</v>
      </c>
      <c r="EZ406" s="314"/>
      <c r="FA406" s="183"/>
      <c r="FB406" s="314"/>
      <c r="FC406" s="7" t="s">
        <v>3554</v>
      </c>
      <c r="FD406" s="7" t="s">
        <v>3337</v>
      </c>
      <c r="FE406" s="7">
        <f t="shared" si="89"/>
        <v>7180</v>
      </c>
      <c r="FF406" s="72">
        <f t="shared" si="90"/>
        <v>36753</v>
      </c>
      <c r="FG406" t="s">
        <v>3517</v>
      </c>
      <c r="FH406">
        <v>464634347</v>
      </c>
    </row>
    <row r="407" spans="1:164" ht="17.25" hidden="1">
      <c r="A407" s="72">
        <v>467306509</v>
      </c>
      <c r="B407" s="304" t="s">
        <v>1460</v>
      </c>
      <c r="C407" s="72"/>
      <c r="D407" s="72"/>
      <c r="E407" s="72"/>
      <c r="F407" s="72"/>
      <c r="G407" s="307"/>
      <c r="H407" s="307"/>
      <c r="I407" s="72">
        <v>1633</v>
      </c>
      <c r="J407" s="72">
        <v>3266</v>
      </c>
      <c r="K407" s="258">
        <f t="shared" si="82"/>
        <v>1660</v>
      </c>
      <c r="L407" s="258">
        <f t="shared" si="83"/>
        <v>4981</v>
      </c>
      <c r="M407" s="316">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6"/>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87"/>
        <v>2</v>
      </c>
      <c r="ES407" s="72">
        <f t="shared" si="88"/>
        <v>1</v>
      </c>
      <c r="ET407" s="72" t="s">
        <v>1126</v>
      </c>
      <c r="EU407" s="7" t="s">
        <v>2737</v>
      </c>
      <c r="EV407" s="7" t="s">
        <v>1111</v>
      </c>
      <c r="EW407" s="7" t="s">
        <v>1802</v>
      </c>
      <c r="EX407" s="183" t="s">
        <v>1871</v>
      </c>
      <c r="EY407" s="314">
        <v>46177</v>
      </c>
      <c r="EZ407" s="314"/>
      <c r="FA407" s="183"/>
      <c r="FB407" s="314"/>
      <c r="FC407" s="7" t="s">
        <v>1130</v>
      </c>
      <c r="FD407" s="7" t="s">
        <v>3295</v>
      </c>
      <c r="FE407" s="7">
        <f t="shared" si="89"/>
        <v>1660</v>
      </c>
      <c r="FF407" s="72">
        <f t="shared" si="90"/>
        <v>4981</v>
      </c>
      <c r="FG407" t="s">
        <v>3517</v>
      </c>
      <c r="FH407">
        <v>467306509</v>
      </c>
    </row>
    <row r="408" spans="1:164" ht="17.25" hidden="1">
      <c r="A408" s="72">
        <v>461099946</v>
      </c>
      <c r="B408" s="304" t="s">
        <v>749</v>
      </c>
      <c r="C408" s="72"/>
      <c r="D408" s="72"/>
      <c r="E408" s="72"/>
      <c r="F408" s="72"/>
      <c r="G408" s="307"/>
      <c r="H408" s="307"/>
      <c r="I408" s="72">
        <v>3352</v>
      </c>
      <c r="J408" s="72">
        <v>6186</v>
      </c>
      <c r="K408" s="258">
        <f t="shared" si="82"/>
        <v>3105</v>
      </c>
      <c r="L408" s="258">
        <f t="shared" si="83"/>
        <v>9971</v>
      </c>
      <c r="M408" s="316">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6"/>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87"/>
        <v>1</v>
      </c>
      <c r="ES408" s="72">
        <f t="shared" si="88"/>
        <v>1</v>
      </c>
      <c r="ET408" s="72" t="s">
        <v>1117</v>
      </c>
      <c r="EU408" s="7" t="s">
        <v>2738</v>
      </c>
      <c r="EV408" s="7" t="s">
        <v>1111</v>
      </c>
      <c r="EW408" s="7" t="s">
        <v>1802</v>
      </c>
      <c r="EX408" s="183" t="s">
        <v>1934</v>
      </c>
      <c r="EY408" s="314">
        <v>46178</v>
      </c>
      <c r="EZ408" s="314"/>
      <c r="FA408" s="183"/>
      <c r="FB408" s="314"/>
      <c r="FC408" s="7" t="s">
        <v>1130</v>
      </c>
      <c r="FD408" s="7" t="s">
        <v>3338</v>
      </c>
      <c r="FE408" s="7">
        <f t="shared" si="89"/>
        <v>3105</v>
      </c>
      <c r="FF408" s="72">
        <f t="shared" si="90"/>
        <v>9971</v>
      </c>
      <c r="FG408" t="s">
        <v>3517</v>
      </c>
      <c r="FH408">
        <v>461099946</v>
      </c>
    </row>
    <row r="409" spans="1:164" ht="17.25" hidden="1">
      <c r="A409" s="72">
        <v>464476115</v>
      </c>
      <c r="B409" s="304" t="s">
        <v>2093</v>
      </c>
      <c r="C409" s="72"/>
      <c r="D409" s="72"/>
      <c r="E409" s="72"/>
      <c r="F409" s="72"/>
      <c r="G409" s="307"/>
      <c r="H409" s="307"/>
      <c r="I409" s="72">
        <v>4189</v>
      </c>
      <c r="J409" s="72">
        <v>4189</v>
      </c>
      <c r="K409" s="258">
        <f t="shared" si="82"/>
        <v>4207</v>
      </c>
      <c r="L409" s="258">
        <f t="shared" si="83"/>
        <v>8463</v>
      </c>
      <c r="M409" s="308">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87"/>
        <v>1</v>
      </c>
      <c r="ES409" s="72">
        <f t="shared" si="88"/>
        <v>1</v>
      </c>
      <c r="ET409" s="72" t="s">
        <v>1124</v>
      </c>
      <c r="EU409" s="7" t="s">
        <v>2739</v>
      </c>
      <c r="EV409" s="7" t="s">
        <v>1111</v>
      </c>
      <c r="EW409" s="7" t="s">
        <v>1807</v>
      </c>
      <c r="EX409" s="183" t="s">
        <v>1865</v>
      </c>
      <c r="EY409" s="314">
        <v>46188</v>
      </c>
      <c r="EZ409" s="314"/>
      <c r="FA409" s="183"/>
      <c r="FB409" s="314"/>
      <c r="FC409" s="7" t="s">
        <v>1130</v>
      </c>
      <c r="FD409" s="7" t="s">
        <v>3079</v>
      </c>
      <c r="FE409" s="7">
        <f t="shared" si="89"/>
        <v>4207</v>
      </c>
      <c r="FF409" s="72">
        <f t="shared" si="90"/>
        <v>8463</v>
      </c>
      <c r="FG409" t="s">
        <v>3517</v>
      </c>
      <c r="FH409">
        <v>464476115</v>
      </c>
    </row>
    <row r="410" spans="1:164" ht="17.25" hidden="1">
      <c r="A410" s="72">
        <v>459479805</v>
      </c>
      <c r="B410" s="304" t="s">
        <v>1560</v>
      </c>
      <c r="C410" s="72"/>
      <c r="D410" s="72"/>
      <c r="E410" s="72"/>
      <c r="F410" s="72"/>
      <c r="G410" s="307"/>
      <c r="H410" s="307"/>
      <c r="I410" s="72">
        <v>3690</v>
      </c>
      <c r="J410" s="72">
        <v>14754</v>
      </c>
      <c r="K410" s="258">
        <f t="shared" ref="K410:K473" si="94">IF((J410+R410)&lt;=I410+R410,(J410+R410),((I410-(I410*(M410+1)-(I410+J410)))+R410))</f>
        <v>4155</v>
      </c>
      <c r="L410" s="258">
        <f t="shared" si="83"/>
        <v>19158</v>
      </c>
      <c r="M410" s="316">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6"/>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87"/>
        <v>1</v>
      </c>
      <c r="ES410" s="72">
        <f t="shared" si="88"/>
        <v>1</v>
      </c>
      <c r="ET410" s="72" t="s">
        <v>1129</v>
      </c>
      <c r="EU410" s="7" t="s">
        <v>2740</v>
      </c>
      <c r="EV410" s="7" t="s">
        <v>1111</v>
      </c>
      <c r="EW410" s="7" t="s">
        <v>1976</v>
      </c>
      <c r="EX410" s="183" t="s">
        <v>1977</v>
      </c>
      <c r="EY410" s="314">
        <v>46179</v>
      </c>
      <c r="EZ410" s="314"/>
      <c r="FA410" s="183"/>
      <c r="FB410" s="314"/>
      <c r="FC410" s="7" t="s">
        <v>1130</v>
      </c>
      <c r="FD410" s="7" t="s">
        <v>3339</v>
      </c>
      <c r="FE410" s="7">
        <f t="shared" si="89"/>
        <v>4155</v>
      </c>
      <c r="FF410" s="72">
        <f t="shared" si="90"/>
        <v>19158</v>
      </c>
      <c r="FG410" t="s">
        <v>3517</v>
      </c>
      <c r="FH410">
        <v>459479805</v>
      </c>
    </row>
    <row r="411" spans="1:164" ht="17.25" hidden="1">
      <c r="A411" s="72">
        <v>461279153</v>
      </c>
      <c r="B411" s="304" t="s">
        <v>2140</v>
      </c>
      <c r="C411" s="72"/>
      <c r="D411" s="72"/>
      <c r="E411" s="72"/>
      <c r="F411" s="72"/>
      <c r="G411" s="307"/>
      <c r="H411" s="307"/>
      <c r="I411" s="72">
        <v>3281</v>
      </c>
      <c r="J411" s="72">
        <v>2926.45</v>
      </c>
      <c r="K411" s="258">
        <f t="shared" si="94"/>
        <v>2926.45</v>
      </c>
      <c r="L411" s="258">
        <f t="shared" si="83"/>
        <v>6255.45</v>
      </c>
      <c r="M411" s="308">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6"/>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87"/>
        <v>1</v>
      </c>
      <c r="ES411" s="72">
        <f t="shared" si="88"/>
        <v>1</v>
      </c>
      <c r="ET411" s="72" t="s">
        <v>1127</v>
      </c>
      <c r="EU411" s="7" t="s">
        <v>2741</v>
      </c>
      <c r="EV411" s="7" t="s">
        <v>1111</v>
      </c>
      <c r="EW411" s="7" t="s">
        <v>1830</v>
      </c>
      <c r="EX411" s="183" t="s">
        <v>1891</v>
      </c>
      <c r="EY411" s="314">
        <v>46184</v>
      </c>
      <c r="EZ411" s="314"/>
      <c r="FA411" s="183"/>
      <c r="FB411" s="314"/>
      <c r="FC411" s="7" t="s">
        <v>1130</v>
      </c>
      <c r="FD411" s="7" t="s">
        <v>3340</v>
      </c>
      <c r="FE411" s="7">
        <f t="shared" si="89"/>
        <v>2926.45</v>
      </c>
      <c r="FF411" s="72">
        <f t="shared" si="90"/>
        <v>6255.45</v>
      </c>
      <c r="FG411" t="s">
        <v>3517</v>
      </c>
      <c r="FH411">
        <v>461279153</v>
      </c>
    </row>
    <row r="412" spans="1:164" ht="17.25" hidden="1">
      <c r="A412" s="72">
        <v>464296005</v>
      </c>
      <c r="B412" s="304" t="s">
        <v>1449</v>
      </c>
      <c r="C412" s="72"/>
      <c r="D412" s="72"/>
      <c r="E412" s="72"/>
      <c r="F412" s="72"/>
      <c r="G412" s="307"/>
      <c r="H412" s="307"/>
      <c r="I412" s="72">
        <v>4768</v>
      </c>
      <c r="J412" s="72">
        <v>4388</v>
      </c>
      <c r="K412" s="258">
        <f t="shared" si="94"/>
        <v>4477</v>
      </c>
      <c r="L412" s="258">
        <f t="shared" si="83"/>
        <v>9156</v>
      </c>
      <c r="M412" s="308">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6"/>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87"/>
        <v>1</v>
      </c>
      <c r="ES412" s="72">
        <f t="shared" si="88"/>
        <v>1</v>
      </c>
      <c r="ET412" s="72" t="s">
        <v>1116</v>
      </c>
      <c r="EU412" s="7" t="e">
        <v>#N/A</v>
      </c>
      <c r="EV412" s="7" t="e">
        <v>#N/A</v>
      </c>
      <c r="EW412" s="7" t="e">
        <v>#N/A</v>
      </c>
      <c r="EX412" s="183" t="e">
        <v>#N/A</v>
      </c>
      <c r="EY412" s="314" t="e">
        <v>#N/A</v>
      </c>
      <c r="EZ412" s="314"/>
      <c r="FA412" s="183"/>
      <c r="FB412" s="314"/>
      <c r="FC412" s="7" t="s">
        <v>1130</v>
      </c>
      <c r="FD412" s="7">
        <v>0</v>
      </c>
      <c r="FE412" s="7">
        <f t="shared" si="89"/>
        <v>4477</v>
      </c>
      <c r="FF412" s="72">
        <f t="shared" si="90"/>
        <v>9156</v>
      </c>
      <c r="FG412" t="s">
        <v>3517</v>
      </c>
      <c r="FH412">
        <v>464296005</v>
      </c>
    </row>
    <row r="413" spans="1:164" ht="17.25" hidden="1">
      <c r="A413" s="72">
        <v>464564316</v>
      </c>
      <c r="B413" s="304" t="s">
        <v>1561</v>
      </c>
      <c r="C413" s="72"/>
      <c r="D413" s="72"/>
      <c r="E413" s="72"/>
      <c r="F413" s="72"/>
      <c r="G413" s="307"/>
      <c r="H413" s="307"/>
      <c r="I413" s="72">
        <v>7033</v>
      </c>
      <c r="J413" s="72">
        <v>27950</v>
      </c>
      <c r="K413" s="258">
        <f t="shared" si="94"/>
        <v>7687</v>
      </c>
      <c r="L413" s="258">
        <f t="shared" si="83"/>
        <v>36259</v>
      </c>
      <c r="M413" s="316">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3558</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6"/>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87"/>
        <v>1</v>
      </c>
      <c r="ES413" s="72">
        <f t="shared" si="88"/>
        <v>1</v>
      </c>
      <c r="ET413" s="72" t="s">
        <v>1118</v>
      </c>
      <c r="EU413" s="7" t="s">
        <v>2742</v>
      </c>
      <c r="EV413" s="7" t="s">
        <v>1111</v>
      </c>
      <c r="EW413" s="7" t="s">
        <v>1802</v>
      </c>
      <c r="EX413" s="183" t="s">
        <v>1978</v>
      </c>
      <c r="EY413" s="314">
        <v>46179</v>
      </c>
      <c r="EZ413" s="314"/>
      <c r="FA413" s="183"/>
      <c r="FB413" s="314"/>
      <c r="FC413" s="7" t="s">
        <v>1130</v>
      </c>
      <c r="FD413" s="7" t="s">
        <v>3341</v>
      </c>
      <c r="FE413" s="7">
        <f t="shared" si="89"/>
        <v>7687</v>
      </c>
      <c r="FF413" s="72">
        <f t="shared" si="90"/>
        <v>36259</v>
      </c>
      <c r="FG413" t="s">
        <v>3517</v>
      </c>
      <c r="FH413">
        <v>464564316</v>
      </c>
    </row>
    <row r="414" spans="1:164" ht="17.25" hidden="1">
      <c r="A414" s="72">
        <v>467623626</v>
      </c>
      <c r="B414" s="304" t="s">
        <v>1562</v>
      </c>
      <c r="C414" s="72"/>
      <c r="D414" s="72"/>
      <c r="E414" s="72"/>
      <c r="F414" s="72"/>
      <c r="G414" s="307"/>
      <c r="H414" s="307"/>
      <c r="I414" s="72">
        <v>1530</v>
      </c>
      <c r="J414" s="72">
        <v>1528</v>
      </c>
      <c r="K414" s="258">
        <f t="shared" si="94"/>
        <v>1528</v>
      </c>
      <c r="L414" s="258">
        <f t="shared" si="83"/>
        <v>3089</v>
      </c>
      <c r="M414" s="308">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6"/>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87"/>
        <v>1</v>
      </c>
      <c r="ES414" s="72">
        <f t="shared" si="88"/>
        <v>1</v>
      </c>
      <c r="ET414" s="72" t="s">
        <v>1120</v>
      </c>
      <c r="EU414" s="7" t="s">
        <v>2743</v>
      </c>
      <c r="EV414" s="7" t="s">
        <v>1111</v>
      </c>
      <c r="EW414" s="7" t="s">
        <v>1830</v>
      </c>
      <c r="EX414" s="183" t="s">
        <v>1954</v>
      </c>
      <c r="EY414" s="314">
        <v>46178</v>
      </c>
      <c r="EZ414" s="314"/>
      <c r="FA414" s="183"/>
      <c r="FB414" s="314"/>
      <c r="FC414" s="7" t="s">
        <v>1130</v>
      </c>
      <c r="FD414" s="7" t="s">
        <v>1239</v>
      </c>
      <c r="FE414" s="7">
        <f t="shared" si="89"/>
        <v>1528</v>
      </c>
      <c r="FF414" s="72">
        <f t="shared" si="90"/>
        <v>3089</v>
      </c>
      <c r="FG414" t="s">
        <v>3517</v>
      </c>
      <c r="FH414">
        <v>467623626</v>
      </c>
    </row>
    <row r="415" spans="1:164" ht="17.25" hidden="1">
      <c r="A415" s="72">
        <v>463967273</v>
      </c>
      <c r="B415" s="304" t="s">
        <v>455</v>
      </c>
      <c r="C415" s="72"/>
      <c r="D415" s="72"/>
      <c r="E415" s="72"/>
      <c r="F415" s="72"/>
      <c r="G415" s="307"/>
      <c r="H415" s="307"/>
      <c r="I415" s="72">
        <v>4734</v>
      </c>
      <c r="J415" s="72">
        <v>9280</v>
      </c>
      <c r="K415" s="258">
        <f t="shared" si="94"/>
        <v>4846</v>
      </c>
      <c r="L415" s="258">
        <f t="shared" si="83"/>
        <v>14482</v>
      </c>
      <c r="M415" s="316">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6"/>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87"/>
        <v>1</v>
      </c>
      <c r="ES415" s="72">
        <f t="shared" si="88"/>
        <v>1</v>
      </c>
      <c r="ET415" s="72" t="s">
        <v>1117</v>
      </c>
      <c r="EU415" s="7" t="s">
        <v>2744</v>
      </c>
      <c r="EV415" s="7" t="s">
        <v>1111</v>
      </c>
      <c r="EW415" s="7" t="s">
        <v>1802</v>
      </c>
      <c r="EX415" s="183" t="s">
        <v>1979</v>
      </c>
      <c r="EY415" s="314">
        <v>46177</v>
      </c>
      <c r="EZ415" s="314"/>
      <c r="FA415" s="183"/>
      <c r="FB415" s="314"/>
      <c r="FC415" s="7" t="s">
        <v>1130</v>
      </c>
      <c r="FD415" s="7" t="s">
        <v>3142</v>
      </c>
      <c r="FE415" s="7">
        <f t="shared" si="89"/>
        <v>4846</v>
      </c>
      <c r="FF415" s="72">
        <f t="shared" si="90"/>
        <v>14482</v>
      </c>
      <c r="FG415" t="s">
        <v>3517</v>
      </c>
      <c r="FH415">
        <v>463967273</v>
      </c>
    </row>
    <row r="416" spans="1:164" ht="17.25" hidden="1">
      <c r="A416" s="72">
        <v>460587311</v>
      </c>
      <c r="B416" s="304" t="s">
        <v>587</v>
      </c>
      <c r="C416" s="72"/>
      <c r="D416" s="72"/>
      <c r="E416" s="72"/>
      <c r="F416" s="72"/>
      <c r="G416" s="307"/>
      <c r="H416" s="307"/>
      <c r="I416" s="72">
        <v>4031</v>
      </c>
      <c r="J416" s="72">
        <v>4015.5</v>
      </c>
      <c r="K416" s="258">
        <f t="shared" si="94"/>
        <v>4083.5</v>
      </c>
      <c r="L416" s="258">
        <f t="shared" si="83"/>
        <v>8192.5</v>
      </c>
      <c r="M416" s="308">
        <v>1</v>
      </c>
      <c r="N416" s="72" t="s">
        <v>1232</v>
      </c>
      <c r="O416" s="72" t="s">
        <v>1233</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PTP</v>
      </c>
      <c r="Z416" s="72" t="s">
        <v>1330</v>
      </c>
      <c r="AA416" s="72" t="s">
        <v>1330</v>
      </c>
      <c r="AB416" s="304"/>
      <c r="AC416" s="72"/>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6"/>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87"/>
        <v>1</v>
      </c>
      <c r="ES416" s="72">
        <f t="shared" si="88"/>
        <v>1</v>
      </c>
      <c r="ET416" s="72" t="s">
        <v>1112</v>
      </c>
      <c r="EU416" s="7" t="s">
        <v>2745</v>
      </c>
      <c r="EV416" s="7" t="s">
        <v>1111</v>
      </c>
      <c r="EW416" s="7" t="s">
        <v>1807</v>
      </c>
      <c r="EX416" s="183" t="s">
        <v>1816</v>
      </c>
      <c r="EY416" s="314">
        <v>46185</v>
      </c>
      <c r="EZ416" s="314"/>
      <c r="FA416" s="183"/>
      <c r="FB416" s="314"/>
      <c r="FC416" s="7" t="s">
        <v>1130</v>
      </c>
      <c r="FD416" s="7" t="s">
        <v>3342</v>
      </c>
      <c r="FE416" s="7">
        <f t="shared" si="89"/>
        <v>4083.5</v>
      </c>
      <c r="FF416" s="72">
        <f t="shared" si="90"/>
        <v>8192.5</v>
      </c>
      <c r="FG416" t="s">
        <v>3517</v>
      </c>
      <c r="FH416">
        <v>460587311</v>
      </c>
    </row>
    <row r="417" spans="1:164" ht="17.25" hidden="1">
      <c r="A417" s="72">
        <v>461361352</v>
      </c>
      <c r="B417" s="304" t="s">
        <v>2106</v>
      </c>
      <c r="C417" s="72"/>
      <c r="D417" s="72"/>
      <c r="E417" s="72"/>
      <c r="F417" s="72"/>
      <c r="G417" s="307"/>
      <c r="H417" s="307"/>
      <c r="I417" s="72">
        <v>3223</v>
      </c>
      <c r="J417" s="72">
        <v>3219</v>
      </c>
      <c r="K417" s="258">
        <f t="shared" si="94"/>
        <v>3279</v>
      </c>
      <c r="L417" s="258">
        <f t="shared" si="83"/>
        <v>6558</v>
      </c>
      <c r="M417" s="308">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6"/>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87"/>
        <v>2</v>
      </c>
      <c r="ES417" s="72">
        <f t="shared" si="88"/>
        <v>1</v>
      </c>
      <c r="ET417" s="72" t="s">
        <v>1116</v>
      </c>
      <c r="EU417" s="7" t="s">
        <v>2746</v>
      </c>
      <c r="EV417" s="7" t="s">
        <v>1111</v>
      </c>
      <c r="EW417" s="7" t="s">
        <v>1976</v>
      </c>
      <c r="EX417" s="183" t="s">
        <v>3601</v>
      </c>
      <c r="EY417" s="314">
        <v>46189</v>
      </c>
      <c r="EZ417" s="314"/>
      <c r="FA417" s="183"/>
      <c r="FB417" s="314"/>
      <c r="FC417" s="7" t="s">
        <v>1130</v>
      </c>
      <c r="FD417" s="7" t="s">
        <v>3268</v>
      </c>
      <c r="FE417" s="7">
        <f t="shared" si="89"/>
        <v>3279</v>
      </c>
      <c r="FF417" s="72">
        <f t="shared" si="90"/>
        <v>6558</v>
      </c>
      <c r="FG417" t="s">
        <v>3517</v>
      </c>
      <c r="FH417">
        <v>461361352</v>
      </c>
    </row>
    <row r="418" spans="1:164" ht="17.25" hidden="1">
      <c r="A418" s="72">
        <v>461195835</v>
      </c>
      <c r="B418" s="304" t="s">
        <v>579</v>
      </c>
      <c r="C418" s="72"/>
      <c r="D418" s="72"/>
      <c r="E418" s="72"/>
      <c r="F418" s="72"/>
      <c r="G418" s="307"/>
      <c r="H418" s="307"/>
      <c r="I418" s="72">
        <v>3202</v>
      </c>
      <c r="J418" s="72">
        <v>3167.24</v>
      </c>
      <c r="K418" s="258">
        <f t="shared" si="94"/>
        <v>3253.24</v>
      </c>
      <c r="L418" s="258">
        <f t="shared" si="83"/>
        <v>6537.24</v>
      </c>
      <c r="M418" s="308">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6"/>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87"/>
        <v>1</v>
      </c>
      <c r="ES418" s="72">
        <f t="shared" si="88"/>
        <v>1</v>
      </c>
      <c r="ET418" s="72" t="s">
        <v>1127</v>
      </c>
      <c r="EU418" s="7" t="s">
        <v>2747</v>
      </c>
      <c r="EV418" s="7" t="s">
        <v>1111</v>
      </c>
      <c r="EW418" s="7" t="s">
        <v>1804</v>
      </c>
      <c r="EX418" s="183" t="s">
        <v>1812</v>
      </c>
      <c r="EY418" s="314">
        <v>46176</v>
      </c>
      <c r="EZ418" s="314"/>
      <c r="FA418" s="183"/>
      <c r="FB418" s="314"/>
      <c r="FC418" s="7" t="s">
        <v>1130</v>
      </c>
      <c r="FD418" s="7" t="s">
        <v>3141</v>
      </c>
      <c r="FE418" s="7">
        <f t="shared" si="89"/>
        <v>3253.24</v>
      </c>
      <c r="FF418" s="72">
        <f t="shared" si="90"/>
        <v>6537.24</v>
      </c>
      <c r="FG418" t="s">
        <v>3517</v>
      </c>
      <c r="FH418">
        <v>461195835</v>
      </c>
    </row>
    <row r="419" spans="1:164" ht="17.25" hidden="1">
      <c r="A419" s="72">
        <v>467347524</v>
      </c>
      <c r="B419" s="304" t="s">
        <v>1339</v>
      </c>
      <c r="C419" s="72"/>
      <c r="D419" s="72"/>
      <c r="E419" s="72"/>
      <c r="F419" s="72"/>
      <c r="G419" s="307"/>
      <c r="H419" s="307"/>
      <c r="I419" s="72">
        <v>2060</v>
      </c>
      <c r="J419" s="72">
        <v>4120</v>
      </c>
      <c r="K419" s="258">
        <f t="shared" si="94"/>
        <v>2100</v>
      </c>
      <c r="L419" s="258">
        <f t="shared" si="83"/>
        <v>6301</v>
      </c>
      <c r="M419" s="316">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6"/>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87"/>
        <v>1</v>
      </c>
      <c r="ES419" s="72">
        <f t="shared" si="88"/>
        <v>1</v>
      </c>
      <c r="ET419" s="72" t="s">
        <v>1115</v>
      </c>
      <c r="EU419" s="7" t="s">
        <v>2748</v>
      </c>
      <c r="EV419" s="7" t="s">
        <v>1111</v>
      </c>
      <c r="EW419" s="7" t="s">
        <v>1830</v>
      </c>
      <c r="EX419" s="183" t="s">
        <v>1898</v>
      </c>
      <c r="EY419" s="314">
        <v>46175</v>
      </c>
      <c r="EZ419" s="314"/>
      <c r="FA419" s="183"/>
      <c r="FB419" s="314"/>
      <c r="FC419" s="7" t="s">
        <v>1130</v>
      </c>
      <c r="FD419" s="7" t="s">
        <v>3343</v>
      </c>
      <c r="FE419" s="7">
        <f t="shared" si="89"/>
        <v>2100</v>
      </c>
      <c r="FF419" s="72">
        <f t="shared" si="90"/>
        <v>6301</v>
      </c>
      <c r="FG419" t="s">
        <v>3517</v>
      </c>
      <c r="FH419">
        <v>467347524</v>
      </c>
    </row>
    <row r="420" spans="1:164" ht="17.25" hidden="1">
      <c r="A420" s="72">
        <v>460384585</v>
      </c>
      <c r="B420" s="304" t="s">
        <v>933</v>
      </c>
      <c r="C420" s="72"/>
      <c r="D420" s="72"/>
      <c r="E420" s="72"/>
      <c r="F420" s="72"/>
      <c r="G420" s="307"/>
      <c r="H420" s="307"/>
      <c r="I420" s="72">
        <v>3181</v>
      </c>
      <c r="J420" s="72">
        <v>9199</v>
      </c>
      <c r="K420" s="258">
        <f t="shared" si="94"/>
        <v>3060</v>
      </c>
      <c r="L420" s="258">
        <f t="shared" si="83"/>
        <v>12745</v>
      </c>
      <c r="M420" s="316">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6"/>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87"/>
        <v>1</v>
      </c>
      <c r="ES420" s="72">
        <f t="shared" si="88"/>
        <v>1</v>
      </c>
      <c r="ET420" s="72" t="s">
        <v>1126</v>
      </c>
      <c r="EU420" s="7" t="s">
        <v>2749</v>
      </c>
      <c r="EV420" s="7" t="s">
        <v>1111</v>
      </c>
      <c r="EW420" s="7" t="s">
        <v>1809</v>
      </c>
      <c r="EX420" s="183" t="s">
        <v>1810</v>
      </c>
      <c r="EY420" s="314">
        <v>46175</v>
      </c>
      <c r="EZ420" s="314"/>
      <c r="FA420" s="183"/>
      <c r="FB420" s="314"/>
      <c r="FC420" s="7" t="s">
        <v>1130</v>
      </c>
      <c r="FD420" s="7" t="s">
        <v>3344</v>
      </c>
      <c r="FE420" s="7">
        <f t="shared" si="89"/>
        <v>3060</v>
      </c>
      <c r="FF420" s="72">
        <f t="shared" si="90"/>
        <v>12745</v>
      </c>
      <c r="FG420" t="s">
        <v>3517</v>
      </c>
      <c r="FH420">
        <v>460384585</v>
      </c>
    </row>
    <row r="421" spans="1:164" ht="17.25" hidden="1">
      <c r="A421" s="72">
        <v>465893690</v>
      </c>
      <c r="B421" s="304" t="s">
        <v>1563</v>
      </c>
      <c r="C421" s="72"/>
      <c r="D421" s="72"/>
      <c r="E421" s="72"/>
      <c r="F421" s="72"/>
      <c r="G421" s="307"/>
      <c r="H421" s="307"/>
      <c r="I421" s="72">
        <v>2685</v>
      </c>
      <c r="J421" s="72">
        <v>16057</v>
      </c>
      <c r="K421" s="258">
        <f t="shared" si="94"/>
        <v>3512</v>
      </c>
      <c r="L421" s="258">
        <f t="shared" si="83"/>
        <v>19936</v>
      </c>
      <c r="M421" s="316">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3559</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6"/>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87"/>
        <v>1</v>
      </c>
      <c r="ES421" s="72">
        <f t="shared" si="88"/>
        <v>1</v>
      </c>
      <c r="ET421" s="72" t="s">
        <v>1118</v>
      </c>
      <c r="EU421" s="7" t="s">
        <v>2750</v>
      </c>
      <c r="EV421" s="7" t="s">
        <v>1111</v>
      </c>
      <c r="EW421" s="7" t="s">
        <v>1809</v>
      </c>
      <c r="EX421" s="183" t="s">
        <v>1961</v>
      </c>
      <c r="EY421" s="314">
        <v>46178</v>
      </c>
      <c r="EZ421" s="314"/>
      <c r="FA421" s="183"/>
      <c r="FB421" s="314"/>
      <c r="FC421" s="7" t="s">
        <v>1130</v>
      </c>
      <c r="FD421" s="7" t="s">
        <v>3345</v>
      </c>
      <c r="FE421" s="7">
        <f t="shared" si="89"/>
        <v>3512</v>
      </c>
      <c r="FF421" s="72">
        <f t="shared" si="90"/>
        <v>19936</v>
      </c>
      <c r="FG421" t="s">
        <v>3517</v>
      </c>
      <c r="FH421">
        <v>465893690</v>
      </c>
    </row>
    <row r="422" spans="1:164" ht="17.25" hidden="1">
      <c r="A422" s="72">
        <v>467003063</v>
      </c>
      <c r="B422" s="304" t="s">
        <v>229</v>
      </c>
      <c r="C422" s="72"/>
      <c r="D422" s="72"/>
      <c r="E422" s="72"/>
      <c r="F422" s="72"/>
      <c r="G422" s="307"/>
      <c r="H422" s="307"/>
      <c r="I422" s="72">
        <v>3301</v>
      </c>
      <c r="J422" s="72">
        <v>11982</v>
      </c>
      <c r="K422" s="258">
        <f t="shared" si="94"/>
        <v>2396</v>
      </c>
      <c r="L422" s="258">
        <f t="shared" si="83"/>
        <v>15835</v>
      </c>
      <c r="M422" s="316">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6"/>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87"/>
        <v>1</v>
      </c>
      <c r="ES422" s="72">
        <f t="shared" si="88"/>
        <v>1</v>
      </c>
      <c r="ET422" s="72" t="s">
        <v>1124</v>
      </c>
      <c r="EU422" s="7" t="s">
        <v>2751</v>
      </c>
      <c r="EV422" s="7" t="s">
        <v>1111</v>
      </c>
      <c r="EW422" s="7" t="s">
        <v>1809</v>
      </c>
      <c r="EX422" s="183" t="s">
        <v>1890</v>
      </c>
      <c r="EY422" s="314">
        <v>46176</v>
      </c>
      <c r="EZ422" s="314"/>
      <c r="FA422" s="183"/>
      <c r="FB422" s="314"/>
      <c r="FC422" s="7" t="s">
        <v>1130</v>
      </c>
      <c r="FD422" s="7" t="s">
        <v>3346</v>
      </c>
      <c r="FE422" s="7">
        <f t="shared" si="89"/>
        <v>2396</v>
      </c>
      <c r="FF422" s="72">
        <f t="shared" si="90"/>
        <v>15835</v>
      </c>
      <c r="FG422" t="s">
        <v>3517</v>
      </c>
      <c r="FH422">
        <v>467003063</v>
      </c>
    </row>
    <row r="423" spans="1:164" ht="17.25" hidden="1">
      <c r="A423" s="72">
        <v>460384052</v>
      </c>
      <c r="B423" s="304" t="s">
        <v>2098</v>
      </c>
      <c r="C423" s="72"/>
      <c r="D423" s="72"/>
      <c r="E423" s="72"/>
      <c r="F423" s="72"/>
      <c r="G423" s="307"/>
      <c r="H423" s="307"/>
      <c r="I423" s="72">
        <v>3984</v>
      </c>
      <c r="J423" s="72">
        <v>3835</v>
      </c>
      <c r="K423" s="258">
        <f t="shared" si="94"/>
        <v>3901</v>
      </c>
      <c r="L423" s="258">
        <f t="shared" si="83"/>
        <v>7957</v>
      </c>
      <c r="M423" s="308">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6"/>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87"/>
        <v>1</v>
      </c>
      <c r="ES423" s="72">
        <f t="shared" si="88"/>
        <v>1</v>
      </c>
      <c r="ET423" s="72" t="s">
        <v>1118</v>
      </c>
      <c r="EU423" s="7" t="s">
        <v>2752</v>
      </c>
      <c r="EV423" s="7" t="s">
        <v>1111</v>
      </c>
      <c r="EW423" s="7" t="s">
        <v>1802</v>
      </c>
      <c r="EX423" s="183" t="s">
        <v>3602</v>
      </c>
      <c r="EY423" s="314">
        <v>46184</v>
      </c>
      <c r="EZ423" s="314"/>
      <c r="FA423" s="183"/>
      <c r="FB423" s="314"/>
      <c r="FC423" s="7" t="s">
        <v>1130</v>
      </c>
      <c r="FD423" s="7" t="s">
        <v>3215</v>
      </c>
      <c r="FE423" s="7">
        <f t="shared" si="89"/>
        <v>3901</v>
      </c>
      <c r="FF423" s="72">
        <f t="shared" si="90"/>
        <v>7957</v>
      </c>
      <c r="FG423" t="s">
        <v>3517</v>
      </c>
      <c r="FH423">
        <v>460384052</v>
      </c>
    </row>
    <row r="424" spans="1:164" ht="17.25" hidden="1">
      <c r="A424" s="72">
        <v>461262091</v>
      </c>
      <c r="B424" s="304" t="s">
        <v>2116</v>
      </c>
      <c r="C424" s="72" t="s">
        <v>1776</v>
      </c>
      <c r="D424" s="72" t="s">
        <v>3499</v>
      </c>
      <c r="E424" s="72">
        <v>6429</v>
      </c>
      <c r="F424" s="72"/>
      <c r="G424" s="307"/>
      <c r="H424" s="307"/>
      <c r="I424" s="72">
        <v>3178</v>
      </c>
      <c r="J424" s="72">
        <v>3178</v>
      </c>
      <c r="K424" s="258">
        <f t="shared" si="94"/>
        <v>3193</v>
      </c>
      <c r="L424" s="258">
        <f t="shared" si="83"/>
        <v>0</v>
      </c>
      <c r="M424" s="308">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6"/>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87"/>
        <v>1</v>
      </c>
      <c r="ES424" s="72">
        <f t="shared" si="88"/>
        <v>1</v>
      </c>
      <c r="ET424" s="72" t="s">
        <v>1129</v>
      </c>
      <c r="EU424" s="7" t="s">
        <v>2753</v>
      </c>
      <c r="EV424" s="7" t="s">
        <v>1111</v>
      </c>
      <c r="EW424" s="7" t="s">
        <v>1830</v>
      </c>
      <c r="EX424" s="183" t="s">
        <v>1859</v>
      </c>
      <c r="EY424" s="314">
        <v>46186</v>
      </c>
      <c r="EZ424" s="314"/>
      <c r="FA424" s="183"/>
      <c r="FB424" s="314"/>
      <c r="FC424" s="7" t="s">
        <v>1130</v>
      </c>
      <c r="FD424" s="7" t="s">
        <v>3245</v>
      </c>
      <c r="FE424" s="7">
        <f t="shared" si="89"/>
        <v>3193</v>
      </c>
      <c r="FF424" s="72">
        <f t="shared" si="90"/>
        <v>6429</v>
      </c>
      <c r="FG424" t="s">
        <v>3517</v>
      </c>
      <c r="FH424">
        <v>461262091</v>
      </c>
    </row>
    <row r="425" spans="1:164" ht="17.25" hidden="1">
      <c r="A425" s="72">
        <v>459335118</v>
      </c>
      <c r="B425" s="304" t="s">
        <v>2132</v>
      </c>
      <c r="C425" s="72" t="s">
        <v>1778</v>
      </c>
      <c r="D425" s="72" t="s">
        <v>3561</v>
      </c>
      <c r="E425" s="72">
        <v>7000</v>
      </c>
      <c r="F425" s="72"/>
      <c r="G425" s="307"/>
      <c r="H425" s="307"/>
      <c r="I425" s="72">
        <v>6762</v>
      </c>
      <c r="J425" s="72">
        <v>6760</v>
      </c>
      <c r="K425" s="258">
        <f t="shared" si="94"/>
        <v>6877</v>
      </c>
      <c r="L425" s="258">
        <f t="shared" si="83"/>
        <v>6732</v>
      </c>
      <c r="M425" s="308">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6"/>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87"/>
        <v>3</v>
      </c>
      <c r="ES425" s="72">
        <f t="shared" si="88"/>
        <v>1</v>
      </c>
      <c r="ET425" s="72" t="s">
        <v>1120</v>
      </c>
      <c r="EU425" s="7" t="s">
        <v>2754</v>
      </c>
      <c r="EV425" s="7" t="s">
        <v>1111</v>
      </c>
      <c r="EW425" s="7" t="s">
        <v>1821</v>
      </c>
      <c r="EX425" s="183" t="s">
        <v>2032</v>
      </c>
      <c r="EY425" s="314">
        <v>46191</v>
      </c>
      <c r="EZ425" s="314"/>
      <c r="FA425" s="183"/>
      <c r="FB425" s="314"/>
      <c r="FC425" s="7" t="s">
        <v>1130</v>
      </c>
      <c r="FD425" s="7" t="s">
        <v>3347</v>
      </c>
      <c r="FE425" s="7">
        <f t="shared" si="89"/>
        <v>6877</v>
      </c>
      <c r="FF425" s="72">
        <f t="shared" si="90"/>
        <v>13732</v>
      </c>
      <c r="FG425" t="s">
        <v>3517</v>
      </c>
      <c r="FH425">
        <v>459335118</v>
      </c>
    </row>
    <row r="426" spans="1:164" ht="17.25" hidden="1">
      <c r="A426" s="72">
        <v>464782908</v>
      </c>
      <c r="B426" s="304" t="s">
        <v>879</v>
      </c>
      <c r="C426" s="72"/>
      <c r="D426" s="72"/>
      <c r="E426" s="72"/>
      <c r="F426" s="72"/>
      <c r="G426" s="307"/>
      <c r="H426" s="307"/>
      <c r="I426" s="72">
        <v>3954</v>
      </c>
      <c r="J426" s="72">
        <v>23495</v>
      </c>
      <c r="K426" s="258">
        <f t="shared" si="94"/>
        <v>4894</v>
      </c>
      <c r="L426" s="258">
        <f t="shared" si="83"/>
        <v>27449</v>
      </c>
      <c r="M426" s="316">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6"/>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87"/>
        <v>1</v>
      </c>
      <c r="ES426" s="72">
        <f t="shared" si="88"/>
        <v>1</v>
      </c>
      <c r="ET426" s="72" t="s">
        <v>1126</v>
      </c>
      <c r="EU426" s="7" t="e">
        <v>#N/A</v>
      </c>
      <c r="EV426" s="7" t="e">
        <v>#N/A</v>
      </c>
      <c r="EW426" s="7" t="e">
        <v>#N/A</v>
      </c>
      <c r="EX426" s="183" t="e">
        <v>#N/A</v>
      </c>
      <c r="EY426" s="314" t="e">
        <v>#N/A</v>
      </c>
      <c r="EZ426" s="314"/>
      <c r="FA426" s="183"/>
      <c r="FB426" s="314"/>
      <c r="FC426" s="7" t="s">
        <v>1130</v>
      </c>
      <c r="FD426" s="7">
        <v>0</v>
      </c>
      <c r="FE426" s="7">
        <f t="shared" si="89"/>
        <v>4894</v>
      </c>
      <c r="FF426" s="72">
        <f t="shared" si="90"/>
        <v>27449</v>
      </c>
      <c r="FG426" t="s">
        <v>3517</v>
      </c>
      <c r="FH426">
        <v>464782908</v>
      </c>
    </row>
    <row r="427" spans="1:164" ht="17.25" hidden="1">
      <c r="A427" s="72">
        <v>463200237</v>
      </c>
      <c r="B427" s="304" t="s">
        <v>2103</v>
      </c>
      <c r="C427" s="72"/>
      <c r="D427" s="72"/>
      <c r="E427" s="72"/>
      <c r="F427" s="72"/>
      <c r="G427" s="307"/>
      <c r="H427" s="307"/>
      <c r="I427" s="72">
        <v>3523</v>
      </c>
      <c r="J427" s="72">
        <v>3432</v>
      </c>
      <c r="K427" s="258">
        <f t="shared" si="94"/>
        <v>3501</v>
      </c>
      <c r="L427" s="258">
        <f t="shared" si="83"/>
        <v>7092</v>
      </c>
      <c r="M427" s="308">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6"/>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87"/>
        <v>1</v>
      </c>
      <c r="ES427" s="72">
        <f t="shared" si="88"/>
        <v>1</v>
      </c>
      <c r="ET427" s="72" t="s">
        <v>1127</v>
      </c>
      <c r="EU427" s="7" t="s">
        <v>3495</v>
      </c>
      <c r="EV427" s="7" t="s">
        <v>2465</v>
      </c>
      <c r="EW427" s="7" t="e">
        <v>#N/A</v>
      </c>
      <c r="EX427" s="183" t="e">
        <v>#N/A</v>
      </c>
      <c r="EY427" s="314" t="e">
        <v>#N/A</v>
      </c>
      <c r="EZ427" s="314"/>
      <c r="FA427" s="183"/>
      <c r="FB427" s="314"/>
      <c r="FC427" s="7" t="s">
        <v>1130</v>
      </c>
      <c r="FD427" s="7" t="s">
        <v>3348</v>
      </c>
      <c r="FE427" s="7">
        <f t="shared" si="89"/>
        <v>3501</v>
      </c>
      <c r="FF427" s="72">
        <f t="shared" si="90"/>
        <v>7092</v>
      </c>
      <c r="FG427" t="s">
        <v>3517</v>
      </c>
      <c r="FH427">
        <v>463200237</v>
      </c>
    </row>
    <row r="428" spans="1:164" ht="17.25" hidden="1">
      <c r="A428" s="72">
        <v>460564240</v>
      </c>
      <c r="B428" s="304" t="s">
        <v>2099</v>
      </c>
      <c r="C428" s="72"/>
      <c r="D428" s="72"/>
      <c r="E428" s="72"/>
      <c r="F428" s="72"/>
      <c r="G428" s="307"/>
      <c r="H428" s="307"/>
      <c r="I428" s="72">
        <v>3857</v>
      </c>
      <c r="J428" s="72">
        <v>3836</v>
      </c>
      <c r="K428" s="258">
        <f t="shared" si="94"/>
        <v>3883</v>
      </c>
      <c r="L428" s="258">
        <f t="shared" si="83"/>
        <v>7819</v>
      </c>
      <c r="M428" s="308">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6"/>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87"/>
        <v>1</v>
      </c>
      <c r="ES428" s="72">
        <f t="shared" si="88"/>
        <v>1</v>
      </c>
      <c r="ET428" s="72" t="s">
        <v>1118</v>
      </c>
      <c r="EU428" s="7" t="s">
        <v>2755</v>
      </c>
      <c r="EV428" s="7" t="s">
        <v>1111</v>
      </c>
      <c r="EW428" s="7" t="s">
        <v>1802</v>
      </c>
      <c r="EX428" s="183" t="s">
        <v>1978</v>
      </c>
      <c r="EY428" s="314">
        <v>46184</v>
      </c>
      <c r="EZ428" s="314"/>
      <c r="FA428" s="183"/>
      <c r="FB428" s="314"/>
      <c r="FC428" s="7" t="s">
        <v>1130</v>
      </c>
      <c r="FD428" s="7" t="s">
        <v>3197</v>
      </c>
      <c r="FE428" s="7">
        <f t="shared" si="89"/>
        <v>3883</v>
      </c>
      <c r="FF428" s="72">
        <f t="shared" si="90"/>
        <v>7819</v>
      </c>
      <c r="FG428" t="s">
        <v>3517</v>
      </c>
      <c r="FH428">
        <v>460564240</v>
      </c>
    </row>
    <row r="429" spans="1:164" ht="17.25" hidden="1">
      <c r="A429" s="72">
        <v>460579176</v>
      </c>
      <c r="B429" s="304" t="s">
        <v>205</v>
      </c>
      <c r="C429" s="72"/>
      <c r="D429" s="72"/>
      <c r="E429" s="72"/>
      <c r="F429" s="72"/>
      <c r="G429" s="307"/>
      <c r="H429" s="307"/>
      <c r="I429" s="72">
        <v>8746</v>
      </c>
      <c r="J429" s="72">
        <v>26021</v>
      </c>
      <c r="K429" s="258">
        <f t="shared" si="94"/>
        <v>8997</v>
      </c>
      <c r="L429" s="258">
        <f t="shared" si="83"/>
        <v>35582</v>
      </c>
      <c r="M429" s="316">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3624</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6"/>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87"/>
        <v>1</v>
      </c>
      <c r="ES429" s="72">
        <f t="shared" si="88"/>
        <v>1</v>
      </c>
      <c r="ET429" s="72" t="s">
        <v>1124</v>
      </c>
      <c r="EU429" s="7" t="s">
        <v>2756</v>
      </c>
      <c r="EV429" s="7" t="s">
        <v>1111</v>
      </c>
      <c r="EW429" s="7" t="s">
        <v>1804</v>
      </c>
      <c r="EX429" s="183" t="s">
        <v>1935</v>
      </c>
      <c r="EY429" s="314">
        <v>46175</v>
      </c>
      <c r="EZ429" s="314"/>
      <c r="FA429" s="183"/>
      <c r="FB429" s="314"/>
      <c r="FC429" s="7" t="s">
        <v>1130</v>
      </c>
      <c r="FD429" s="7" t="s">
        <v>3349</v>
      </c>
      <c r="FE429" s="7">
        <f t="shared" si="89"/>
        <v>8997</v>
      </c>
      <c r="FF429" s="72">
        <f t="shared" si="90"/>
        <v>35582</v>
      </c>
      <c r="FG429" t="s">
        <v>3517</v>
      </c>
      <c r="FH429">
        <v>460579176</v>
      </c>
    </row>
    <row r="430" spans="1:164" ht="17.25" hidden="1">
      <c r="A430" s="72">
        <v>456351377</v>
      </c>
      <c r="B430" s="304" t="s">
        <v>1564</v>
      </c>
      <c r="C430" s="72"/>
      <c r="D430" s="72"/>
      <c r="E430" s="72"/>
      <c r="F430" s="72"/>
      <c r="G430" s="307"/>
      <c r="H430" s="307"/>
      <c r="I430" s="72">
        <v>3030</v>
      </c>
      <c r="J430" s="72">
        <v>3030</v>
      </c>
      <c r="K430" s="258">
        <f t="shared" si="94"/>
        <v>3065</v>
      </c>
      <c r="L430" s="258">
        <f t="shared" si="83"/>
        <v>6145</v>
      </c>
      <c r="M430" s="308">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6"/>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87"/>
        <v>1</v>
      </c>
      <c r="ES430" s="72">
        <f t="shared" si="88"/>
        <v>1</v>
      </c>
      <c r="ET430" s="72" t="s">
        <v>1115</v>
      </c>
      <c r="EU430" s="7" t="s">
        <v>2757</v>
      </c>
      <c r="EV430" s="7" t="s">
        <v>1111</v>
      </c>
      <c r="EW430" s="7" t="s">
        <v>1802</v>
      </c>
      <c r="EX430" s="183" t="s">
        <v>1980</v>
      </c>
      <c r="EY430" s="314">
        <v>46177</v>
      </c>
      <c r="EZ430" s="314"/>
      <c r="FA430" s="183"/>
      <c r="FB430" s="314"/>
      <c r="FC430" s="7" t="s">
        <v>1130</v>
      </c>
      <c r="FD430" s="7" t="s">
        <v>3079</v>
      </c>
      <c r="FE430" s="7">
        <f t="shared" si="89"/>
        <v>3065</v>
      </c>
      <c r="FF430" s="72">
        <f t="shared" si="90"/>
        <v>6145</v>
      </c>
      <c r="FG430" t="s">
        <v>3517</v>
      </c>
      <c r="FH430">
        <v>456351377</v>
      </c>
    </row>
    <row r="431" spans="1:164" ht="17.25" hidden="1">
      <c r="A431" s="72">
        <v>462291870</v>
      </c>
      <c r="B431" s="304" t="s">
        <v>889</v>
      </c>
      <c r="C431" s="72"/>
      <c r="D431" s="72"/>
      <c r="E431" s="72"/>
      <c r="F431" s="72"/>
      <c r="G431" s="307"/>
      <c r="H431" s="307"/>
      <c r="I431" s="72">
        <v>3355</v>
      </c>
      <c r="J431" s="72">
        <v>13169.33</v>
      </c>
      <c r="K431" s="258">
        <f t="shared" si="94"/>
        <v>3477.3300000000017</v>
      </c>
      <c r="L431" s="258">
        <f t="shared" si="83"/>
        <v>16524.330000000002</v>
      </c>
      <c r="M431" s="316">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6"/>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87"/>
        <v>1</v>
      </c>
      <c r="ES431" s="72">
        <f t="shared" si="88"/>
        <v>1</v>
      </c>
      <c r="ET431" s="72" t="s">
        <v>1127</v>
      </c>
      <c r="EU431" s="7" t="e">
        <v>#N/A</v>
      </c>
      <c r="EV431" s="7" t="e">
        <v>#N/A</v>
      </c>
      <c r="EW431" s="7" t="e">
        <v>#N/A</v>
      </c>
      <c r="EX431" s="183" t="e">
        <v>#N/A</v>
      </c>
      <c r="EY431" s="314" t="e">
        <v>#N/A</v>
      </c>
      <c r="EZ431" s="314"/>
      <c r="FA431" s="183"/>
      <c r="FB431" s="314"/>
      <c r="FC431" s="7" t="s">
        <v>1130</v>
      </c>
      <c r="FD431" s="7">
        <v>0</v>
      </c>
      <c r="FE431" s="7">
        <f t="shared" si="89"/>
        <v>3477.3300000000017</v>
      </c>
      <c r="FF431" s="72">
        <f t="shared" si="90"/>
        <v>16524.330000000002</v>
      </c>
      <c r="FG431" t="s">
        <v>3517</v>
      </c>
      <c r="FH431">
        <v>462291870</v>
      </c>
    </row>
    <row r="432" spans="1:164" ht="17.25" hidden="1">
      <c r="A432" s="72">
        <v>460917311</v>
      </c>
      <c r="B432" s="304" t="s">
        <v>969</v>
      </c>
      <c r="C432" s="72"/>
      <c r="D432" s="72"/>
      <c r="E432" s="72"/>
      <c r="F432" s="72"/>
      <c r="G432" s="307"/>
      <c r="H432" s="307"/>
      <c r="I432" s="72">
        <v>3364</v>
      </c>
      <c r="J432" s="72">
        <v>2461</v>
      </c>
      <c r="K432" s="258">
        <f t="shared" si="94"/>
        <v>2523</v>
      </c>
      <c r="L432" s="258">
        <f t="shared" si="83"/>
        <v>5944</v>
      </c>
      <c r="M432" s="308">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6"/>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87"/>
        <v>1</v>
      </c>
      <c r="ES432" s="72">
        <f t="shared" si="88"/>
        <v>1</v>
      </c>
      <c r="ET432" s="72" t="s">
        <v>1117</v>
      </c>
      <c r="EU432" s="7" t="s">
        <v>2758</v>
      </c>
      <c r="EV432" s="7" t="s">
        <v>1111</v>
      </c>
      <c r="EW432" s="7" t="s">
        <v>1802</v>
      </c>
      <c r="EX432" s="183" t="s">
        <v>1934</v>
      </c>
      <c r="EY432" s="314">
        <v>46179</v>
      </c>
      <c r="EZ432" s="314"/>
      <c r="FA432" s="183"/>
      <c r="FB432" s="314"/>
      <c r="FC432" s="7" t="s">
        <v>1130</v>
      </c>
      <c r="FD432" s="7" t="s">
        <v>3120</v>
      </c>
      <c r="FE432" s="7">
        <f t="shared" si="89"/>
        <v>2523</v>
      </c>
      <c r="FF432" s="72">
        <f t="shared" si="90"/>
        <v>5944</v>
      </c>
      <c r="FG432" t="s">
        <v>3517</v>
      </c>
      <c r="FH432">
        <v>460917311</v>
      </c>
    </row>
    <row r="433" spans="1:164" ht="17.25" hidden="1">
      <c r="A433" s="72">
        <v>461361123</v>
      </c>
      <c r="B433" s="304" t="s">
        <v>427</v>
      </c>
      <c r="C433" s="72"/>
      <c r="D433" s="72"/>
      <c r="E433" s="72"/>
      <c r="F433" s="72"/>
      <c r="G433" s="307"/>
      <c r="H433" s="307"/>
      <c r="I433" s="72">
        <v>3839</v>
      </c>
      <c r="J433" s="72">
        <v>6653</v>
      </c>
      <c r="K433" s="258">
        <f t="shared" si="94"/>
        <v>3017</v>
      </c>
      <c r="L433" s="258">
        <f t="shared" si="83"/>
        <v>10832</v>
      </c>
      <c r="M433" s="316">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3564</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6"/>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87"/>
        <v>1</v>
      </c>
      <c r="ES433" s="72">
        <f t="shared" si="88"/>
        <v>1</v>
      </c>
      <c r="ET433" s="72" t="s">
        <v>1116</v>
      </c>
      <c r="EU433" s="7" t="s">
        <v>2759</v>
      </c>
      <c r="EV433" s="7" t="s">
        <v>1111</v>
      </c>
      <c r="EW433" s="7" t="s">
        <v>1807</v>
      </c>
      <c r="EX433" s="183" t="s">
        <v>1816</v>
      </c>
      <c r="EY433" s="314">
        <v>46197</v>
      </c>
      <c r="EZ433" s="314"/>
      <c r="FA433" s="183"/>
      <c r="FB433" s="314"/>
      <c r="FC433" s="7" t="s">
        <v>1130</v>
      </c>
      <c r="FD433" s="7" t="s">
        <v>3350</v>
      </c>
      <c r="FE433" s="7">
        <f t="shared" si="89"/>
        <v>3017</v>
      </c>
      <c r="FF433" s="72">
        <f t="shared" si="90"/>
        <v>10832</v>
      </c>
      <c r="FG433" t="s">
        <v>3517</v>
      </c>
      <c r="FH433">
        <v>461361123</v>
      </c>
    </row>
    <row r="434" spans="1:164" ht="17.25" hidden="1">
      <c r="A434" s="72">
        <v>460718470</v>
      </c>
      <c r="B434" s="304" t="s">
        <v>1420</v>
      </c>
      <c r="C434" s="72" t="s">
        <v>1778</v>
      </c>
      <c r="D434" s="72" t="s">
        <v>1790</v>
      </c>
      <c r="E434" s="72">
        <v>3610</v>
      </c>
      <c r="F434" s="72"/>
      <c r="G434" s="307"/>
      <c r="H434" s="307"/>
      <c r="I434" s="72">
        <v>3736</v>
      </c>
      <c r="J434" s="72">
        <v>3541</v>
      </c>
      <c r="K434" s="258">
        <f t="shared" si="94"/>
        <v>3602</v>
      </c>
      <c r="L434" s="258">
        <f t="shared" si="83"/>
        <v>3739</v>
      </c>
      <c r="M434" s="308">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6"/>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87"/>
        <v>4</v>
      </c>
      <c r="ES434" s="72">
        <f t="shared" si="88"/>
        <v>1</v>
      </c>
      <c r="ET434" s="72" t="s">
        <v>1128</v>
      </c>
      <c r="EU434" s="7" t="s">
        <v>2760</v>
      </c>
      <c r="EV434" s="7" t="s">
        <v>1111</v>
      </c>
      <c r="EW434" s="7" t="s">
        <v>1802</v>
      </c>
      <c r="EX434" s="183" t="s">
        <v>1981</v>
      </c>
      <c r="EY434" s="314">
        <v>46181</v>
      </c>
      <c r="EZ434" s="314"/>
      <c r="FA434" s="183"/>
      <c r="FB434" s="314"/>
      <c r="FC434" s="7" t="s">
        <v>1130</v>
      </c>
      <c r="FD434" s="7" t="s">
        <v>3089</v>
      </c>
      <c r="FE434" s="7">
        <f t="shared" si="89"/>
        <v>3602</v>
      </c>
      <c r="FF434" s="72">
        <f t="shared" si="90"/>
        <v>7349</v>
      </c>
      <c r="FG434" t="s">
        <v>3517</v>
      </c>
      <c r="FH434">
        <v>460718470</v>
      </c>
    </row>
    <row r="435" spans="1:164" ht="17.25" hidden="1">
      <c r="A435" s="72">
        <v>462338520</v>
      </c>
      <c r="B435" s="304" t="s">
        <v>1565</v>
      </c>
      <c r="C435" s="72"/>
      <c r="D435" s="72"/>
      <c r="E435" s="72"/>
      <c r="F435" s="72"/>
      <c r="G435" s="307"/>
      <c r="H435" s="307"/>
      <c r="I435" s="72">
        <v>3753</v>
      </c>
      <c r="J435" s="72">
        <v>7405</v>
      </c>
      <c r="K435" s="258">
        <f t="shared" si="94"/>
        <v>3997</v>
      </c>
      <c r="L435" s="258">
        <f t="shared" si="83"/>
        <v>11689</v>
      </c>
      <c r="M435" s="316">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6"/>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87"/>
        <v>1</v>
      </c>
      <c r="ES435" s="72">
        <f t="shared" si="88"/>
        <v>1</v>
      </c>
      <c r="ET435" s="72" t="s">
        <v>1127</v>
      </c>
      <c r="EU435" s="7" t="s">
        <v>2761</v>
      </c>
      <c r="EV435" s="7" t="s">
        <v>1111</v>
      </c>
      <c r="EW435" s="7" t="s">
        <v>1830</v>
      </c>
      <c r="EX435" s="183" t="s">
        <v>1891</v>
      </c>
      <c r="EY435" s="314">
        <v>46176</v>
      </c>
      <c r="EZ435" s="314"/>
      <c r="FA435" s="183"/>
      <c r="FB435" s="314"/>
      <c r="FC435" s="7" t="s">
        <v>1130</v>
      </c>
      <c r="FD435" s="7" t="s">
        <v>3351</v>
      </c>
      <c r="FE435" s="7">
        <f t="shared" si="89"/>
        <v>3997</v>
      </c>
      <c r="FF435" s="72">
        <f t="shared" si="90"/>
        <v>11689</v>
      </c>
      <c r="FG435" t="s">
        <v>3517</v>
      </c>
      <c r="FH435">
        <v>462338520</v>
      </c>
    </row>
    <row r="436" spans="1:164" ht="17.25" hidden="1">
      <c r="A436" s="72">
        <v>459484458</v>
      </c>
      <c r="B436" s="304" t="s">
        <v>827</v>
      </c>
      <c r="C436" s="72"/>
      <c r="D436" s="72"/>
      <c r="E436" s="72"/>
      <c r="F436" s="72"/>
      <c r="G436" s="307"/>
      <c r="H436" s="307"/>
      <c r="I436" s="72">
        <v>2915</v>
      </c>
      <c r="J436" s="72">
        <v>14574</v>
      </c>
      <c r="K436" s="258">
        <f t="shared" si="94"/>
        <v>3364</v>
      </c>
      <c r="L436" s="258">
        <f t="shared" si="83"/>
        <v>18164</v>
      </c>
      <c r="M436" s="316">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6"/>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87"/>
        <v>1</v>
      </c>
      <c r="ES436" s="72">
        <f t="shared" si="88"/>
        <v>1</v>
      </c>
      <c r="ET436" s="72" t="s">
        <v>1117</v>
      </c>
      <c r="EU436" s="7" t="s">
        <v>2762</v>
      </c>
      <c r="EV436" s="7" t="s">
        <v>1111</v>
      </c>
      <c r="EW436" s="7" t="s">
        <v>1809</v>
      </c>
      <c r="EX436" s="183" t="s">
        <v>1982</v>
      </c>
      <c r="EY436" s="314">
        <v>46178</v>
      </c>
      <c r="EZ436" s="314"/>
      <c r="FA436" s="183"/>
      <c r="FB436" s="314"/>
      <c r="FC436" s="7" t="s">
        <v>1130</v>
      </c>
      <c r="FD436" s="7" t="s">
        <v>3352</v>
      </c>
      <c r="FE436" s="7">
        <f t="shared" si="89"/>
        <v>3364</v>
      </c>
      <c r="FF436" s="72">
        <f t="shared" si="90"/>
        <v>18164</v>
      </c>
      <c r="FG436" t="s">
        <v>3517</v>
      </c>
      <c r="FH436">
        <v>459484458</v>
      </c>
    </row>
    <row r="437" spans="1:164" ht="17.25" hidden="1">
      <c r="A437" s="72">
        <v>132195021</v>
      </c>
      <c r="B437" s="304" t="s">
        <v>1566</v>
      </c>
      <c r="C437" s="72"/>
      <c r="D437" s="72"/>
      <c r="E437" s="72"/>
      <c r="F437" s="72"/>
      <c r="G437" s="307"/>
      <c r="H437" s="307"/>
      <c r="I437" s="72">
        <v>6124</v>
      </c>
      <c r="J437" s="72">
        <v>6574</v>
      </c>
      <c r="K437" s="258">
        <f t="shared" si="94"/>
        <v>456</v>
      </c>
      <c r="L437" s="258">
        <f t="shared" si="83"/>
        <v>12790</v>
      </c>
      <c r="M437" s="316">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6"/>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87"/>
        <v>1</v>
      </c>
      <c r="ES437" s="72">
        <f t="shared" si="88"/>
        <v>1</v>
      </c>
      <c r="ET437" s="72" t="s">
        <v>1128</v>
      </c>
      <c r="EU437" s="7" t="s">
        <v>2763</v>
      </c>
      <c r="EV437" s="7" t="s">
        <v>1111</v>
      </c>
      <c r="EW437" s="7" t="s">
        <v>1809</v>
      </c>
      <c r="EX437" s="183" t="s">
        <v>1983</v>
      </c>
      <c r="EY437" s="314">
        <v>46178</v>
      </c>
      <c r="EZ437" s="314"/>
      <c r="FA437" s="183"/>
      <c r="FB437" s="314"/>
      <c r="FC437" s="7" t="s">
        <v>1130</v>
      </c>
      <c r="FD437" s="7" t="s">
        <v>3085</v>
      </c>
      <c r="FE437" s="7">
        <f t="shared" si="89"/>
        <v>456</v>
      </c>
      <c r="FF437" s="72">
        <f t="shared" si="90"/>
        <v>12790</v>
      </c>
      <c r="FG437" t="s">
        <v>3517</v>
      </c>
      <c r="FH437">
        <v>132195021</v>
      </c>
    </row>
    <row r="438" spans="1:164" ht="17.25" hidden="1">
      <c r="A438" s="72">
        <v>458787050</v>
      </c>
      <c r="B438" s="304" t="s">
        <v>576</v>
      </c>
      <c r="C438" s="72" t="s">
        <v>1776</v>
      </c>
      <c r="D438" s="72" t="s">
        <v>1801</v>
      </c>
      <c r="E438" s="72">
        <v>7303</v>
      </c>
      <c r="F438" s="72"/>
      <c r="G438" s="307"/>
      <c r="H438" s="307"/>
      <c r="I438" s="72">
        <v>3668</v>
      </c>
      <c r="J438" s="72">
        <v>18456</v>
      </c>
      <c r="K438" s="258">
        <f t="shared" si="94"/>
        <v>1448</v>
      </c>
      <c r="L438" s="258">
        <f t="shared" si="83"/>
        <v>14821</v>
      </c>
      <c r="M438" s="316">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6"/>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87"/>
        <v>1</v>
      </c>
      <c r="ES438" s="72">
        <f t="shared" si="88"/>
        <v>1</v>
      </c>
      <c r="ET438" s="72" t="s">
        <v>1119</v>
      </c>
      <c r="EU438" s="7" t="e">
        <v>#N/A</v>
      </c>
      <c r="EV438" s="7" t="e">
        <v>#N/A</v>
      </c>
      <c r="EW438" s="7" t="e">
        <v>#N/A</v>
      </c>
      <c r="EX438" s="183" t="e">
        <v>#N/A</v>
      </c>
      <c r="EY438" s="314" t="e">
        <v>#N/A</v>
      </c>
      <c r="EZ438" s="314"/>
      <c r="FA438" s="183"/>
      <c r="FB438" s="314"/>
      <c r="FC438" s="7" t="s">
        <v>1130</v>
      </c>
      <c r="FD438" s="7">
        <v>0</v>
      </c>
      <c r="FE438" s="7">
        <f t="shared" si="89"/>
        <v>1448</v>
      </c>
      <c r="FF438" s="72">
        <f t="shared" si="90"/>
        <v>22124</v>
      </c>
      <c r="FG438" t="s">
        <v>3517</v>
      </c>
      <c r="FH438">
        <v>458787050</v>
      </c>
    </row>
    <row r="439" spans="1:164" ht="17.25" hidden="1">
      <c r="A439" s="72">
        <v>459762372</v>
      </c>
      <c r="B439" s="304" t="s">
        <v>847</v>
      </c>
      <c r="C439" s="72"/>
      <c r="D439" s="72"/>
      <c r="E439" s="72"/>
      <c r="F439" s="72"/>
      <c r="G439" s="307"/>
      <c r="H439" s="307"/>
      <c r="I439" s="72">
        <v>3652</v>
      </c>
      <c r="J439" s="72">
        <v>10631</v>
      </c>
      <c r="K439" s="258">
        <f t="shared" si="94"/>
        <v>3870</v>
      </c>
      <c r="L439" s="258">
        <f t="shared" si="83"/>
        <v>15018</v>
      </c>
      <c r="M439" s="316">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v>
      </c>
      <c r="Z439" s="72" t="s">
        <v>1316</v>
      </c>
      <c r="AA439" s="72" t="s">
        <v>1130</v>
      </c>
      <c r="AB439" s="304"/>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6"/>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87"/>
        <v>0</v>
      </c>
      <c r="ES439" s="72" t="str">
        <f t="shared" si="88"/>
        <v/>
      </c>
      <c r="ET439" s="72" t="s">
        <v>1112</v>
      </c>
      <c r="EU439" s="7" t="s">
        <v>2764</v>
      </c>
      <c r="EV439" s="7" t="s">
        <v>1111</v>
      </c>
      <c r="EW439" s="7" t="e">
        <v>#N/A</v>
      </c>
      <c r="EX439" s="183" t="e">
        <v>#N/A</v>
      </c>
      <c r="EY439" s="314" t="e">
        <v>#N/A</v>
      </c>
      <c r="EZ439" s="314"/>
      <c r="FA439" s="183"/>
      <c r="FB439" s="314"/>
      <c r="FC439" s="7" t="s">
        <v>1130</v>
      </c>
      <c r="FD439" s="7" t="s">
        <v>3162</v>
      </c>
      <c r="FE439" s="7">
        <f t="shared" si="89"/>
        <v>3870</v>
      </c>
      <c r="FF439" s="72">
        <f t="shared" si="90"/>
        <v>15018</v>
      </c>
      <c r="FG439" t="s">
        <v>3518</v>
      </c>
      <c r="FH439">
        <v>459762372</v>
      </c>
    </row>
    <row r="440" spans="1:164" ht="17.25" hidden="1">
      <c r="A440" s="72">
        <v>461125158</v>
      </c>
      <c r="B440" s="304" t="s">
        <v>208</v>
      </c>
      <c r="C440" s="72"/>
      <c r="D440" s="72"/>
      <c r="E440" s="72"/>
      <c r="F440" s="72"/>
      <c r="G440" s="307"/>
      <c r="H440" s="307"/>
      <c r="I440" s="72">
        <v>3228</v>
      </c>
      <c r="J440" s="72">
        <v>2589</v>
      </c>
      <c r="K440" s="258">
        <f t="shared" si="94"/>
        <v>2679</v>
      </c>
      <c r="L440" s="258">
        <f t="shared" si="83"/>
        <v>5989</v>
      </c>
      <c r="M440" s="308">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87"/>
        <v>1</v>
      </c>
      <c r="ES440" s="72">
        <f t="shared" si="88"/>
        <v>1</v>
      </c>
      <c r="ET440" s="72" t="s">
        <v>1124</v>
      </c>
      <c r="EU440" s="7" t="s">
        <v>2765</v>
      </c>
      <c r="EV440" s="7" t="s">
        <v>1111</v>
      </c>
      <c r="EW440" s="7" t="s">
        <v>1802</v>
      </c>
      <c r="EX440" s="183" t="s">
        <v>1984</v>
      </c>
      <c r="EY440" s="314">
        <v>46176</v>
      </c>
      <c r="EZ440" s="314"/>
      <c r="FA440" s="183"/>
      <c r="FB440" s="314"/>
      <c r="FC440" s="7" t="s">
        <v>1130</v>
      </c>
      <c r="FD440" s="7" t="s">
        <v>3353</v>
      </c>
      <c r="FE440" s="7">
        <f t="shared" si="89"/>
        <v>2679</v>
      </c>
      <c r="FF440" s="72">
        <f t="shared" si="90"/>
        <v>5989</v>
      </c>
      <c r="FG440" t="s">
        <v>3517</v>
      </c>
      <c r="FH440">
        <v>461125158</v>
      </c>
    </row>
    <row r="441" spans="1:164" ht="17.25" hidden="1">
      <c r="A441" s="72">
        <v>465574833</v>
      </c>
      <c r="B441" s="304" t="s">
        <v>1003</v>
      </c>
      <c r="C441" s="72" t="s">
        <v>1776</v>
      </c>
      <c r="D441" s="72" t="s">
        <v>1790</v>
      </c>
      <c r="E441" s="72">
        <v>5048</v>
      </c>
      <c r="F441" s="72"/>
      <c r="G441" s="307"/>
      <c r="H441" s="307"/>
      <c r="I441" s="72">
        <v>9114</v>
      </c>
      <c r="J441" s="72">
        <v>24143.99</v>
      </c>
      <c r="K441" s="258">
        <f t="shared" si="94"/>
        <v>-9808.0099999999948</v>
      </c>
      <c r="L441" s="258">
        <f t="shared" si="83"/>
        <v>31140.990000000005</v>
      </c>
      <c r="M441" s="316">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6"/>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87"/>
        <v>1</v>
      </c>
      <c r="ES441" s="72">
        <f t="shared" si="88"/>
        <v>1</v>
      </c>
      <c r="ET441" s="72" t="s">
        <v>1118</v>
      </c>
      <c r="EU441" s="7" t="s">
        <v>2766</v>
      </c>
      <c r="EV441" s="7" t="s">
        <v>1111</v>
      </c>
      <c r="EW441" s="7" t="s">
        <v>1821</v>
      </c>
      <c r="EX441" s="183" t="s">
        <v>1971</v>
      </c>
      <c r="EY441" s="314">
        <v>46178</v>
      </c>
      <c r="EZ441" s="314"/>
      <c r="FA441" s="183"/>
      <c r="FB441" s="314"/>
      <c r="FC441" s="7" t="s">
        <v>1130</v>
      </c>
      <c r="FD441" s="7" t="s">
        <v>3354</v>
      </c>
      <c r="FE441" s="7">
        <f t="shared" si="89"/>
        <v>-9808.0099999999948</v>
      </c>
      <c r="FF441" s="72">
        <f t="shared" si="90"/>
        <v>36188.990000000005</v>
      </c>
      <c r="FG441" t="s">
        <v>3517</v>
      </c>
      <c r="FH441">
        <v>465574833</v>
      </c>
    </row>
    <row r="442" spans="1:164" ht="17.25" hidden="1">
      <c r="A442" s="72">
        <v>454743569</v>
      </c>
      <c r="B442" s="304" t="s">
        <v>763</v>
      </c>
      <c r="C442" s="72"/>
      <c r="D442" s="72"/>
      <c r="E442" s="72"/>
      <c r="F442" s="72"/>
      <c r="G442" s="307"/>
      <c r="H442" s="307"/>
      <c r="I442" s="72">
        <v>2833</v>
      </c>
      <c r="J442" s="72">
        <v>14164</v>
      </c>
      <c r="K442" s="258">
        <f t="shared" si="94"/>
        <v>3301</v>
      </c>
      <c r="L442" s="258">
        <f t="shared" si="83"/>
        <v>17699</v>
      </c>
      <c r="M442" s="316">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6"/>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87"/>
        <v>1</v>
      </c>
      <c r="ES442" s="72">
        <f t="shared" si="88"/>
        <v>1</v>
      </c>
      <c r="ET442" s="72" t="s">
        <v>1121</v>
      </c>
      <c r="EU442" s="7" t="s">
        <v>2767</v>
      </c>
      <c r="EV442" s="7" t="s">
        <v>1111</v>
      </c>
      <c r="EW442" s="7" t="s">
        <v>1804</v>
      </c>
      <c r="EX442" s="183" t="s">
        <v>1812</v>
      </c>
      <c r="EY442" s="314">
        <v>46177</v>
      </c>
      <c r="EZ442" s="314"/>
      <c r="FA442" s="183"/>
      <c r="FB442" s="314"/>
      <c r="FC442" s="7" t="s">
        <v>1130</v>
      </c>
      <c r="FD442" s="7" t="s">
        <v>3310</v>
      </c>
      <c r="FE442" s="7">
        <f t="shared" si="89"/>
        <v>3301</v>
      </c>
      <c r="FF442" s="72">
        <f t="shared" si="90"/>
        <v>17699</v>
      </c>
      <c r="FG442" t="s">
        <v>3517</v>
      </c>
      <c r="FH442">
        <v>454743569</v>
      </c>
    </row>
    <row r="443" spans="1:164" ht="17.25" hidden="1">
      <c r="A443" s="72">
        <v>460434530</v>
      </c>
      <c r="B443" s="304" t="s">
        <v>1567</v>
      </c>
      <c r="C443" s="72"/>
      <c r="D443" s="72"/>
      <c r="E443" s="72"/>
      <c r="F443" s="72"/>
      <c r="G443" s="307"/>
      <c r="H443" s="307" t="s">
        <v>2350</v>
      </c>
      <c r="I443" s="72">
        <v>3537</v>
      </c>
      <c r="J443" s="72">
        <v>3537</v>
      </c>
      <c r="K443" s="258">
        <f t="shared" si="94"/>
        <v>3612</v>
      </c>
      <c r="L443" s="258">
        <f t="shared" si="83"/>
        <v>7196</v>
      </c>
      <c r="M443" s="316">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6"/>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87"/>
        <v>1</v>
      </c>
      <c r="ES443" s="72">
        <f t="shared" si="88"/>
        <v>1</v>
      </c>
      <c r="ET443" s="72" t="s">
        <v>1118</v>
      </c>
      <c r="EU443" s="7" t="s">
        <v>2768</v>
      </c>
      <c r="EV443" s="7" t="s">
        <v>1111</v>
      </c>
      <c r="EW443" s="7" t="e">
        <v>#N/A</v>
      </c>
      <c r="EX443" s="183" t="e">
        <v>#N/A</v>
      </c>
      <c r="EY443" s="314" t="e">
        <v>#N/A</v>
      </c>
      <c r="EZ443" s="314"/>
      <c r="FA443" s="183"/>
      <c r="FB443" s="314"/>
      <c r="FC443" s="7" t="s">
        <v>1130</v>
      </c>
      <c r="FD443" s="7" t="s">
        <v>3355</v>
      </c>
      <c r="FE443" s="7">
        <f t="shared" si="89"/>
        <v>3612</v>
      </c>
      <c r="FF443" s="72">
        <f t="shared" si="90"/>
        <v>7196</v>
      </c>
      <c r="FG443" t="s">
        <v>3518</v>
      </c>
      <c r="FH443">
        <v>460434530</v>
      </c>
    </row>
    <row r="444" spans="1:164" ht="17.25" hidden="1">
      <c r="A444" s="72">
        <v>460858883</v>
      </c>
      <c r="B444" s="304" t="s">
        <v>312</v>
      </c>
      <c r="C444" s="72" t="s">
        <v>1776</v>
      </c>
      <c r="D444" s="72" t="s">
        <v>1788</v>
      </c>
      <c r="E444" s="72">
        <v>3155</v>
      </c>
      <c r="F444" s="72"/>
      <c r="G444" s="307"/>
      <c r="H444" s="307" t="s">
        <v>2350</v>
      </c>
      <c r="I444" s="72">
        <v>3104</v>
      </c>
      <c r="J444" s="72">
        <v>3097.78</v>
      </c>
      <c r="K444" s="258">
        <f t="shared" si="94"/>
        <v>3145.78</v>
      </c>
      <c r="L444" s="258">
        <f t="shared" si="83"/>
        <v>3129.7800000000007</v>
      </c>
      <c r="M444" s="308">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6"/>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87"/>
        <v>1</v>
      </c>
      <c r="ES444" s="72">
        <f t="shared" si="88"/>
        <v>1</v>
      </c>
      <c r="ET444" s="72" t="s">
        <v>1121</v>
      </c>
      <c r="EU444" s="7" t="s">
        <v>2769</v>
      </c>
      <c r="EV444" s="7" t="s">
        <v>1111</v>
      </c>
      <c r="EW444" s="7" t="s">
        <v>1807</v>
      </c>
      <c r="EX444" s="183" t="s">
        <v>1846</v>
      </c>
      <c r="EY444" s="314">
        <v>46186</v>
      </c>
      <c r="EZ444" s="314"/>
      <c r="FA444" s="183"/>
      <c r="FB444" s="314"/>
      <c r="FC444" s="7" t="s">
        <v>1130</v>
      </c>
      <c r="FD444" s="7" t="s">
        <v>3356</v>
      </c>
      <c r="FE444" s="7">
        <f t="shared" si="89"/>
        <v>3145.78</v>
      </c>
      <c r="FF444" s="72">
        <f t="shared" si="90"/>
        <v>6284.7800000000007</v>
      </c>
      <c r="FG444" t="s">
        <v>3517</v>
      </c>
      <c r="FH444">
        <v>460858883</v>
      </c>
    </row>
    <row r="445" spans="1:164" ht="17.25" hidden="1">
      <c r="A445" s="72">
        <v>460234987</v>
      </c>
      <c r="B445" s="304" t="s">
        <v>3030</v>
      </c>
      <c r="C445" s="72"/>
      <c r="D445" s="72"/>
      <c r="E445" s="72"/>
      <c r="F445" s="72"/>
      <c r="G445" s="307"/>
      <c r="H445" s="307"/>
      <c r="I445" s="72">
        <v>3479</v>
      </c>
      <c r="J445" s="72">
        <v>3479</v>
      </c>
      <c r="K445" s="258">
        <f t="shared" si="94"/>
        <v>3497</v>
      </c>
      <c r="L445" s="258">
        <f t="shared" si="83"/>
        <v>6958</v>
      </c>
      <c r="M445" s="308">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6"/>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87"/>
        <v>0</v>
      </c>
      <c r="ES445" s="72" t="str">
        <f t="shared" si="88"/>
        <v/>
      </c>
      <c r="ET445" s="72" t="s">
        <v>1126</v>
      </c>
      <c r="EU445" s="7" t="e">
        <v>#N/A</v>
      </c>
      <c r="EV445" s="7" t="e">
        <v>#N/A</v>
      </c>
      <c r="EW445" s="7" t="e">
        <v>#N/A</v>
      </c>
      <c r="EX445" s="183" t="e">
        <v>#N/A</v>
      </c>
      <c r="EY445" s="314" t="e">
        <v>#N/A</v>
      </c>
      <c r="EZ445" s="314"/>
      <c r="FA445" s="183"/>
      <c r="FB445" s="314"/>
      <c r="FC445" s="7" t="s">
        <v>1130</v>
      </c>
      <c r="FD445" s="7">
        <v>0</v>
      </c>
      <c r="FE445" s="7">
        <f t="shared" si="89"/>
        <v>3497</v>
      </c>
      <c r="FF445" s="72">
        <f t="shared" si="90"/>
        <v>6958</v>
      </c>
      <c r="FG445" t="s">
        <v>3518</v>
      </c>
      <c r="FH445">
        <v>460234987</v>
      </c>
    </row>
    <row r="446" spans="1:164" ht="17.25" hidden="1">
      <c r="A446" s="72">
        <v>464448758</v>
      </c>
      <c r="B446" s="304" t="s">
        <v>2101</v>
      </c>
      <c r="C446" s="72"/>
      <c r="D446" s="72"/>
      <c r="E446" s="72"/>
      <c r="F446" s="72"/>
      <c r="G446" s="307"/>
      <c r="H446" s="307"/>
      <c r="I446" s="72">
        <v>3489</v>
      </c>
      <c r="J446" s="72">
        <v>3489</v>
      </c>
      <c r="K446" s="258">
        <f t="shared" si="94"/>
        <v>3544</v>
      </c>
      <c r="L446" s="258">
        <f t="shared" si="83"/>
        <v>7088</v>
      </c>
      <c r="M446" s="308">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6"/>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87"/>
        <v>1</v>
      </c>
      <c r="ES446" s="72">
        <f t="shared" si="88"/>
        <v>1</v>
      </c>
      <c r="ET446" s="72" t="s">
        <v>1127</v>
      </c>
      <c r="EU446" s="7" t="s">
        <v>2770</v>
      </c>
      <c r="EV446" s="7" t="s">
        <v>1111</v>
      </c>
      <c r="EW446" s="7" t="s">
        <v>1809</v>
      </c>
      <c r="EX446" s="183" t="s">
        <v>1852</v>
      </c>
      <c r="EY446" s="314">
        <v>46184</v>
      </c>
      <c r="EZ446" s="314"/>
      <c r="FA446" s="183"/>
      <c r="FB446" s="314"/>
      <c r="FC446" s="7" t="s">
        <v>1130</v>
      </c>
      <c r="FD446" s="7" t="s">
        <v>3118</v>
      </c>
      <c r="FE446" s="7">
        <f t="shared" si="89"/>
        <v>3544</v>
      </c>
      <c r="FF446" s="72">
        <f t="shared" si="90"/>
        <v>7088</v>
      </c>
      <c r="FG446" t="s">
        <v>3517</v>
      </c>
      <c r="FH446">
        <v>464448758</v>
      </c>
    </row>
    <row r="447" spans="1:164" ht="17.25" hidden="1">
      <c r="A447" s="72">
        <v>462841404</v>
      </c>
      <c r="B447" s="304" t="s">
        <v>1433</v>
      </c>
      <c r="C447" s="72"/>
      <c r="D447" s="72"/>
      <c r="E447" s="72"/>
      <c r="F447" s="72"/>
      <c r="G447" s="307"/>
      <c r="H447" s="307"/>
      <c r="I447" s="72">
        <v>11637</v>
      </c>
      <c r="J447" s="72">
        <v>23274</v>
      </c>
      <c r="K447" s="258">
        <f t="shared" si="94"/>
        <v>11817</v>
      </c>
      <c r="L447" s="258">
        <f t="shared" si="83"/>
        <v>35372</v>
      </c>
      <c r="M447" s="316">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6"/>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87"/>
        <v>1</v>
      </c>
      <c r="ES447" s="72">
        <f t="shared" si="88"/>
        <v>1</v>
      </c>
      <c r="ET447" s="72" t="s">
        <v>1119</v>
      </c>
      <c r="EU447" s="7" t="s">
        <v>2771</v>
      </c>
      <c r="EV447" s="7" t="s">
        <v>1111</v>
      </c>
      <c r="EW447" s="7" t="s">
        <v>1802</v>
      </c>
      <c r="EX447" s="183" t="s">
        <v>1896</v>
      </c>
      <c r="EY447" s="314">
        <v>46179</v>
      </c>
      <c r="EZ447" s="314"/>
      <c r="FA447" s="183"/>
      <c r="FB447" s="314"/>
      <c r="FC447" s="7" t="s">
        <v>1130</v>
      </c>
      <c r="FD447" s="7" t="s">
        <v>3357</v>
      </c>
      <c r="FE447" s="7">
        <f t="shared" si="89"/>
        <v>11817</v>
      </c>
      <c r="FF447" s="72">
        <f t="shared" si="90"/>
        <v>35372</v>
      </c>
      <c r="FG447" t="s">
        <v>3517</v>
      </c>
      <c r="FH447">
        <v>462841404</v>
      </c>
    </row>
    <row r="448" spans="1:164" ht="17.25" hidden="1">
      <c r="A448" s="72">
        <v>460465980</v>
      </c>
      <c r="B448" s="304" t="s">
        <v>286</v>
      </c>
      <c r="C448" s="72"/>
      <c r="D448" s="72"/>
      <c r="E448" s="72"/>
      <c r="F448" s="72"/>
      <c r="G448" s="307"/>
      <c r="H448" s="307" t="s">
        <v>2350</v>
      </c>
      <c r="I448" s="72">
        <v>2751</v>
      </c>
      <c r="J448" s="72">
        <v>7943</v>
      </c>
      <c r="K448" s="258">
        <f t="shared" si="94"/>
        <v>2865</v>
      </c>
      <c r="L448" s="258">
        <f t="shared" ref="L448:L511" si="95">FF448-E448</f>
        <v>11164</v>
      </c>
      <c r="M448" s="316">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98">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4">
        <v>46177</v>
      </c>
      <c r="EZ448" s="314"/>
      <c r="FA448" s="183"/>
      <c r="FB448" s="314"/>
      <c r="FC448" s="7" t="s">
        <v>1130</v>
      </c>
      <c r="FD448" s="7" t="s">
        <v>3358</v>
      </c>
      <c r="FE448" s="7">
        <f t="shared" si="89"/>
        <v>2865</v>
      </c>
      <c r="FF448" s="72">
        <f t="shared" si="90"/>
        <v>11164</v>
      </c>
      <c r="FG448" t="s">
        <v>3517</v>
      </c>
      <c r="FH448">
        <v>460465980</v>
      </c>
    </row>
    <row r="449" spans="1:164" ht="17.25" hidden="1">
      <c r="A449" s="72">
        <v>464549996</v>
      </c>
      <c r="B449" s="304" t="s">
        <v>2120</v>
      </c>
      <c r="C449" s="72" t="s">
        <v>1776</v>
      </c>
      <c r="D449" s="72" t="s">
        <v>3018</v>
      </c>
      <c r="E449" s="72">
        <v>3645</v>
      </c>
      <c r="F449" s="72"/>
      <c r="G449" s="307"/>
      <c r="H449" s="307"/>
      <c r="I449" s="72">
        <v>3500</v>
      </c>
      <c r="J449" s="72">
        <v>3500</v>
      </c>
      <c r="K449" s="258">
        <f t="shared" si="94"/>
        <v>3576</v>
      </c>
      <c r="L449" s="258">
        <f t="shared" si="95"/>
        <v>3424</v>
      </c>
      <c r="M449" s="308">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98"/>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99"/>
        <v>1</v>
      </c>
      <c r="ES449" s="72">
        <f t="shared" si="100"/>
        <v>1</v>
      </c>
      <c r="ET449" s="72" t="s">
        <v>1124</v>
      </c>
      <c r="EU449" s="7" t="s">
        <v>2773</v>
      </c>
      <c r="EV449" s="7" t="s">
        <v>1111</v>
      </c>
      <c r="EW449" s="7" t="s">
        <v>1830</v>
      </c>
      <c r="EX449" s="183" t="s">
        <v>3603</v>
      </c>
      <c r="EY449" s="314">
        <v>46185</v>
      </c>
      <c r="EZ449" s="314"/>
      <c r="FA449" s="183"/>
      <c r="FB449" s="314"/>
      <c r="FC449" s="7" t="s">
        <v>1130</v>
      </c>
      <c r="FD449" s="7" t="s">
        <v>3359</v>
      </c>
      <c r="FE449" s="7">
        <f t="shared" ref="FE449:FE512" si="101">IF((J449+R449)&lt;=I449+R449,(J449+R449),((I449-(I449*(M449+1)-(I449+J449)))+R449))</f>
        <v>3576</v>
      </c>
      <c r="FF449" s="72">
        <f t="shared" ref="FF449:FF512" si="102">I449+J449+FD449</f>
        <v>7069</v>
      </c>
      <c r="FG449" t="s">
        <v>3517</v>
      </c>
      <c r="FH449">
        <v>464549996</v>
      </c>
    </row>
    <row r="450" spans="1:164" ht="17.25" hidden="1">
      <c r="A450" s="72">
        <v>460718163</v>
      </c>
      <c r="B450" s="304" t="s">
        <v>1568</v>
      </c>
      <c r="C450" s="72"/>
      <c r="D450" s="72"/>
      <c r="E450" s="72"/>
      <c r="F450" s="72"/>
      <c r="G450" s="307"/>
      <c r="H450" s="307"/>
      <c r="I450" s="72">
        <v>3434</v>
      </c>
      <c r="J450" s="72">
        <v>3434</v>
      </c>
      <c r="K450" s="258">
        <f t="shared" si="94"/>
        <v>3482</v>
      </c>
      <c r="L450" s="258">
        <f t="shared" si="95"/>
        <v>6976</v>
      </c>
      <c r="M450" s="308">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98"/>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99"/>
        <v>1</v>
      </c>
      <c r="ES450" s="72">
        <f t="shared" si="100"/>
        <v>1</v>
      </c>
      <c r="ET450" s="72" t="s">
        <v>1117</v>
      </c>
      <c r="EU450" s="7" t="s">
        <v>2774</v>
      </c>
      <c r="EV450" s="7" t="s">
        <v>1111</v>
      </c>
      <c r="EW450" s="7" t="s">
        <v>1802</v>
      </c>
      <c r="EX450" s="183" t="s">
        <v>1985</v>
      </c>
      <c r="EY450" s="314">
        <v>46179</v>
      </c>
      <c r="EZ450" s="314"/>
      <c r="FA450" s="183"/>
      <c r="FB450" s="314"/>
      <c r="FC450" s="7" t="s">
        <v>1130</v>
      </c>
      <c r="FD450" s="7" t="s">
        <v>3360</v>
      </c>
      <c r="FE450" s="7">
        <f t="shared" si="101"/>
        <v>3482</v>
      </c>
      <c r="FF450" s="72">
        <f t="shared" si="102"/>
        <v>6976</v>
      </c>
      <c r="FG450" t="s">
        <v>3517</v>
      </c>
      <c r="FH450">
        <v>460718163</v>
      </c>
    </row>
    <row r="451" spans="1:164" ht="17.25" hidden="1">
      <c r="A451" s="72">
        <v>466120249</v>
      </c>
      <c r="B451" s="304" t="s">
        <v>444</v>
      </c>
      <c r="C451" s="72"/>
      <c r="D451" s="72"/>
      <c r="E451" s="72"/>
      <c r="F451" s="72"/>
      <c r="G451" s="307"/>
      <c r="H451" s="307"/>
      <c r="I451" s="72">
        <v>2479</v>
      </c>
      <c r="J451" s="72">
        <v>10014</v>
      </c>
      <c r="K451" s="258">
        <f t="shared" si="94"/>
        <v>493</v>
      </c>
      <c r="L451" s="258">
        <f t="shared" si="95"/>
        <v>13084</v>
      </c>
      <c r="M451" s="316">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98"/>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99"/>
        <v>1</v>
      </c>
      <c r="ES451" s="72">
        <f t="shared" si="100"/>
        <v>1</v>
      </c>
      <c r="ET451" s="72" t="s">
        <v>1112</v>
      </c>
      <c r="EU451" s="7" t="s">
        <v>2775</v>
      </c>
      <c r="EV451" s="7" t="s">
        <v>1111</v>
      </c>
      <c r="EW451" s="7" t="s">
        <v>1830</v>
      </c>
      <c r="EX451" s="183" t="s">
        <v>1986</v>
      </c>
      <c r="EY451" s="314">
        <v>46177</v>
      </c>
      <c r="EZ451" s="314"/>
      <c r="FA451" s="183"/>
      <c r="FB451" s="314"/>
      <c r="FC451" s="7" t="s">
        <v>1130</v>
      </c>
      <c r="FD451" s="7" t="s">
        <v>3361</v>
      </c>
      <c r="FE451" s="7">
        <f t="shared" si="101"/>
        <v>493</v>
      </c>
      <c r="FF451" s="72">
        <f t="shared" si="102"/>
        <v>13084</v>
      </c>
      <c r="FG451" t="s">
        <v>3517</v>
      </c>
      <c r="FH451">
        <v>466120249</v>
      </c>
    </row>
    <row r="452" spans="1:164" ht="17.25" hidden="1">
      <c r="A452" s="72">
        <v>460260039</v>
      </c>
      <c r="B452" s="304" t="s">
        <v>2147</v>
      </c>
      <c r="C452" s="72" t="s">
        <v>1778</v>
      </c>
      <c r="D452" s="72" t="s">
        <v>3539</v>
      </c>
      <c r="E452" s="72">
        <v>3500</v>
      </c>
      <c r="F452" s="72"/>
      <c r="G452" s="307"/>
      <c r="H452" s="307"/>
      <c r="I452" s="72">
        <v>3434</v>
      </c>
      <c r="J452" s="72">
        <v>2936</v>
      </c>
      <c r="K452" s="258">
        <f t="shared" si="94"/>
        <v>2996</v>
      </c>
      <c r="L452" s="258">
        <f t="shared" si="95"/>
        <v>3004</v>
      </c>
      <c r="M452" s="308">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98"/>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99"/>
        <v>3</v>
      </c>
      <c r="ES452" s="72">
        <f t="shared" si="100"/>
        <v>1</v>
      </c>
      <c r="ET452" s="72" t="s">
        <v>1128</v>
      </c>
      <c r="EU452" s="7" t="s">
        <v>2776</v>
      </c>
      <c r="EV452" s="7" t="s">
        <v>1111</v>
      </c>
      <c r="EW452" s="7" t="s">
        <v>1821</v>
      </c>
      <c r="EX452" s="183" t="s">
        <v>1821</v>
      </c>
      <c r="EY452" s="314">
        <v>46190</v>
      </c>
      <c r="EZ452" s="314"/>
      <c r="FA452" s="183"/>
      <c r="FB452" s="314"/>
      <c r="FC452" s="7" t="s">
        <v>1130</v>
      </c>
      <c r="FD452" s="7" t="s">
        <v>3362</v>
      </c>
      <c r="FE452" s="7">
        <f t="shared" si="101"/>
        <v>2996</v>
      </c>
      <c r="FF452" s="72">
        <f t="shared" si="102"/>
        <v>6504</v>
      </c>
      <c r="FG452" t="s">
        <v>3517</v>
      </c>
      <c r="FH452">
        <v>460260039</v>
      </c>
    </row>
    <row r="453" spans="1:164" ht="17.25" hidden="1">
      <c r="A453" s="72">
        <v>460111082</v>
      </c>
      <c r="B453" s="304" t="s">
        <v>865</v>
      </c>
      <c r="C453" s="72"/>
      <c r="D453" s="72"/>
      <c r="E453" s="72"/>
      <c r="F453" s="72"/>
      <c r="G453" s="307"/>
      <c r="H453" s="307"/>
      <c r="I453" s="72">
        <v>2991</v>
      </c>
      <c r="J453" s="72">
        <v>8894</v>
      </c>
      <c r="K453" s="258">
        <f t="shared" si="94"/>
        <v>3135</v>
      </c>
      <c r="L453" s="258">
        <f t="shared" si="95"/>
        <v>12252</v>
      </c>
      <c r="M453" s="316">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98"/>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99"/>
        <v>1</v>
      </c>
      <c r="ES453" s="72">
        <f t="shared" si="100"/>
        <v>1</v>
      </c>
      <c r="ET453" s="72" t="s">
        <v>1113</v>
      </c>
      <c r="EU453" s="7" t="s">
        <v>2777</v>
      </c>
      <c r="EV453" s="7" t="s">
        <v>1111</v>
      </c>
      <c r="EW453" s="7" t="s">
        <v>1802</v>
      </c>
      <c r="EX453" s="183" t="s">
        <v>1987</v>
      </c>
      <c r="EY453" s="314">
        <v>46177</v>
      </c>
      <c r="EZ453" s="314"/>
      <c r="FA453" s="183"/>
      <c r="FB453" s="314"/>
      <c r="FC453" s="7" t="s">
        <v>1130</v>
      </c>
      <c r="FD453" s="7" t="s">
        <v>3363</v>
      </c>
      <c r="FE453" s="7">
        <f t="shared" si="101"/>
        <v>3135</v>
      </c>
      <c r="FF453" s="72">
        <f t="shared" si="102"/>
        <v>12252</v>
      </c>
      <c r="FG453" t="s">
        <v>3517</v>
      </c>
      <c r="FH453">
        <v>460111082</v>
      </c>
    </row>
    <row r="454" spans="1:164" ht="17.25" hidden="1">
      <c r="A454" s="72">
        <v>465334990</v>
      </c>
      <c r="B454" s="304" t="s">
        <v>511</v>
      </c>
      <c r="C454" s="72" t="s">
        <v>1776</v>
      </c>
      <c r="D454" s="72" t="s">
        <v>3499</v>
      </c>
      <c r="E454" s="72">
        <v>6000</v>
      </c>
      <c r="F454" s="72"/>
      <c r="G454" s="307"/>
      <c r="H454" s="307"/>
      <c r="I454" s="72">
        <v>5848</v>
      </c>
      <c r="J454" s="72">
        <v>5691</v>
      </c>
      <c r="K454" s="258">
        <f t="shared" si="94"/>
        <v>5884</v>
      </c>
      <c r="L454" s="258">
        <f t="shared" si="95"/>
        <v>5912</v>
      </c>
      <c r="M454" s="308">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98"/>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99"/>
        <v>1</v>
      </c>
      <c r="ES454" s="72">
        <f t="shared" si="100"/>
        <v>1</v>
      </c>
      <c r="ET454" s="72" t="s">
        <v>1126</v>
      </c>
      <c r="EU454" s="7" t="s">
        <v>2778</v>
      </c>
      <c r="EV454" s="7" t="s">
        <v>1111</v>
      </c>
      <c r="EW454" s="7" t="s">
        <v>1802</v>
      </c>
      <c r="EX454" s="183" t="s">
        <v>1871</v>
      </c>
      <c r="EY454" s="314">
        <v>46183</v>
      </c>
      <c r="EZ454" s="314"/>
      <c r="FA454" s="183"/>
      <c r="FB454" s="314"/>
      <c r="FC454" s="7" t="s">
        <v>1130</v>
      </c>
      <c r="FD454" s="7" t="s">
        <v>3364</v>
      </c>
      <c r="FE454" s="7">
        <f t="shared" si="101"/>
        <v>5884</v>
      </c>
      <c r="FF454" s="72">
        <f t="shared" si="102"/>
        <v>11912</v>
      </c>
      <c r="FG454" t="s">
        <v>3517</v>
      </c>
      <c r="FH454">
        <v>465334990</v>
      </c>
    </row>
    <row r="455" spans="1:164" ht="17.25" hidden="1">
      <c r="A455" s="72">
        <v>460051993</v>
      </c>
      <c r="B455" s="304" t="s">
        <v>661</v>
      </c>
      <c r="C455" s="72"/>
      <c r="D455" s="72"/>
      <c r="E455" s="72"/>
      <c r="F455" s="72"/>
      <c r="G455" s="307"/>
      <c r="H455" s="307"/>
      <c r="I455" s="72">
        <v>3380</v>
      </c>
      <c r="J455" s="72">
        <v>6677</v>
      </c>
      <c r="K455" s="258">
        <f t="shared" si="94"/>
        <v>3581</v>
      </c>
      <c r="L455" s="258">
        <f t="shared" si="95"/>
        <v>10487</v>
      </c>
      <c r="M455" s="316">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98"/>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99"/>
        <v>1</v>
      </c>
      <c r="ES455" s="72">
        <f t="shared" si="100"/>
        <v>1</v>
      </c>
      <c r="ET455" s="72" t="s">
        <v>1116</v>
      </c>
      <c r="EU455" s="7" t="s">
        <v>2779</v>
      </c>
      <c r="EV455" s="7" t="s">
        <v>1111</v>
      </c>
      <c r="EW455" s="7" t="s">
        <v>1807</v>
      </c>
      <c r="EX455" s="183" t="s">
        <v>1816</v>
      </c>
      <c r="EY455" s="314">
        <v>46197</v>
      </c>
      <c r="EZ455" s="314"/>
      <c r="FA455" s="183"/>
      <c r="FB455" s="314"/>
      <c r="FC455" s="7" t="s">
        <v>1130</v>
      </c>
      <c r="FD455" s="7" t="s">
        <v>3365</v>
      </c>
      <c r="FE455" s="7">
        <f t="shared" si="101"/>
        <v>3581</v>
      </c>
      <c r="FF455" s="72">
        <f t="shared" si="102"/>
        <v>10487</v>
      </c>
      <c r="FG455" t="s">
        <v>3517</v>
      </c>
      <c r="FH455">
        <v>460051993</v>
      </c>
    </row>
    <row r="456" spans="1:164" ht="17.25" hidden="1">
      <c r="A456" s="72">
        <v>461546516</v>
      </c>
      <c r="B456" s="304" t="s">
        <v>2107</v>
      </c>
      <c r="C456" s="72"/>
      <c r="D456" s="72"/>
      <c r="E456" s="72"/>
      <c r="F456" s="72"/>
      <c r="G456" s="307"/>
      <c r="H456" s="307"/>
      <c r="I456" s="72">
        <v>2660</v>
      </c>
      <c r="J456" s="72">
        <v>2657</v>
      </c>
      <c r="K456" s="258">
        <f t="shared" si="94"/>
        <v>2701</v>
      </c>
      <c r="L456" s="258">
        <f t="shared" si="95"/>
        <v>5406</v>
      </c>
      <c r="M456" s="308">
        <v>1</v>
      </c>
      <c r="N456" s="339" t="s">
        <v>1232</v>
      </c>
      <c r="O456" s="72" t="s">
        <v>1233</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MPTP</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98"/>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99"/>
        <v>1</v>
      </c>
      <c r="ES456" s="72">
        <f t="shared" si="100"/>
        <v>1</v>
      </c>
      <c r="ET456" s="72" t="s">
        <v>1116</v>
      </c>
      <c r="EU456" s="7" t="s">
        <v>2780</v>
      </c>
      <c r="EV456" s="7" t="s">
        <v>1111</v>
      </c>
      <c r="EW456" s="7" t="s">
        <v>1807</v>
      </c>
      <c r="EX456" s="183" t="s">
        <v>1816</v>
      </c>
      <c r="EY456" s="314">
        <v>46193</v>
      </c>
      <c r="EZ456" s="314"/>
      <c r="FA456" s="183"/>
      <c r="FB456" s="314"/>
      <c r="FC456" s="7" t="s">
        <v>1130</v>
      </c>
      <c r="FD456" s="7" t="s">
        <v>3366</v>
      </c>
      <c r="FE456" s="7">
        <f t="shared" si="101"/>
        <v>2701</v>
      </c>
      <c r="FF456" s="72">
        <f t="shared" si="102"/>
        <v>5406</v>
      </c>
      <c r="FG456" t="s">
        <v>3517</v>
      </c>
      <c r="FH456">
        <v>461546516</v>
      </c>
    </row>
    <row r="457" spans="1:164" ht="17.25" hidden="1">
      <c r="A457" s="72">
        <v>467004899</v>
      </c>
      <c r="B457" s="304" t="s">
        <v>217</v>
      </c>
      <c r="C457" s="72"/>
      <c r="D457" s="72"/>
      <c r="E457" s="72"/>
      <c r="F457" s="72"/>
      <c r="G457" s="307"/>
      <c r="H457" s="307"/>
      <c r="I457" s="72">
        <v>2444</v>
      </c>
      <c r="J457" s="72">
        <v>12070</v>
      </c>
      <c r="K457" s="258">
        <f t="shared" si="94"/>
        <v>3012</v>
      </c>
      <c r="L457" s="258">
        <f t="shared" si="95"/>
        <v>15488</v>
      </c>
      <c r="M457" s="316">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98"/>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99"/>
        <v>1</v>
      </c>
      <c r="ES457" s="72">
        <f t="shared" si="100"/>
        <v>1</v>
      </c>
      <c r="ET457" s="72" t="s">
        <v>1124</v>
      </c>
      <c r="EU457" s="7" t="s">
        <v>2781</v>
      </c>
      <c r="EV457" s="7" t="s">
        <v>1111</v>
      </c>
      <c r="EW457" s="7" t="s">
        <v>1809</v>
      </c>
      <c r="EX457" s="183" t="s">
        <v>1890</v>
      </c>
      <c r="EY457" s="314">
        <v>46177</v>
      </c>
      <c r="EZ457" s="314"/>
      <c r="FA457" s="183"/>
      <c r="FB457" s="314"/>
      <c r="FC457" s="7" t="s">
        <v>1130</v>
      </c>
      <c r="FD457" s="7" t="s">
        <v>3367</v>
      </c>
      <c r="FE457" s="7">
        <f t="shared" si="101"/>
        <v>3012</v>
      </c>
      <c r="FF457" s="72">
        <f t="shared" si="102"/>
        <v>15488</v>
      </c>
      <c r="FG457" t="s">
        <v>3517</v>
      </c>
      <c r="FH457">
        <v>467004899</v>
      </c>
    </row>
    <row r="458" spans="1:164" ht="17.25" hidden="1">
      <c r="A458" s="72">
        <v>460349990</v>
      </c>
      <c r="B458" s="304" t="s">
        <v>1569</v>
      </c>
      <c r="C458" s="72"/>
      <c r="D458" s="72"/>
      <c r="E458" s="72"/>
      <c r="F458" s="72"/>
      <c r="G458" s="307"/>
      <c r="H458" s="307" t="s">
        <v>2350</v>
      </c>
      <c r="I458" s="72">
        <v>3319</v>
      </c>
      <c r="J458" s="72">
        <v>3369</v>
      </c>
      <c r="K458" s="258">
        <f t="shared" si="94"/>
        <v>52</v>
      </c>
      <c r="L458" s="258">
        <f t="shared" si="95"/>
        <v>6744</v>
      </c>
      <c r="M458" s="316">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98"/>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99"/>
        <v>1</v>
      </c>
      <c r="ES458" s="72">
        <f t="shared" si="100"/>
        <v>1</v>
      </c>
      <c r="ET458" s="72" t="s">
        <v>1122</v>
      </c>
      <c r="EU458" s="7" t="s">
        <v>2782</v>
      </c>
      <c r="EV458" s="7" t="s">
        <v>1111</v>
      </c>
      <c r="EW458" s="7" t="s">
        <v>1807</v>
      </c>
      <c r="EX458" s="183" t="s">
        <v>1988</v>
      </c>
      <c r="EY458" s="314">
        <v>46183</v>
      </c>
      <c r="EZ458" s="314"/>
      <c r="FA458" s="183"/>
      <c r="FB458" s="314"/>
      <c r="FC458" s="7" t="s">
        <v>1130</v>
      </c>
      <c r="FD458" s="7" t="s">
        <v>3289</v>
      </c>
      <c r="FE458" s="7">
        <f t="shared" si="101"/>
        <v>52</v>
      </c>
      <c r="FF458" s="72">
        <f t="shared" si="102"/>
        <v>6744</v>
      </c>
      <c r="FG458" t="s">
        <v>3517</v>
      </c>
      <c r="FH458">
        <v>460349990</v>
      </c>
    </row>
    <row r="459" spans="1:164" ht="17.25" hidden="1">
      <c r="A459" s="72">
        <v>458427914</v>
      </c>
      <c r="B459" s="304" t="s">
        <v>959</v>
      </c>
      <c r="C459" s="72" t="s">
        <v>1776</v>
      </c>
      <c r="D459" s="72" t="s">
        <v>1801</v>
      </c>
      <c r="E459" s="72">
        <v>4508</v>
      </c>
      <c r="F459" s="72"/>
      <c r="G459" s="307"/>
      <c r="H459" s="307"/>
      <c r="I459" s="72">
        <v>4505</v>
      </c>
      <c r="J459" s="72">
        <v>17769</v>
      </c>
      <c r="K459" s="258">
        <f t="shared" si="94"/>
        <v>4877</v>
      </c>
      <c r="L459" s="258">
        <f t="shared" si="95"/>
        <v>18688</v>
      </c>
      <c r="M459" s="316">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98"/>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99"/>
        <v>1</v>
      </c>
      <c r="ES459" s="72">
        <f t="shared" si="100"/>
        <v>1</v>
      </c>
      <c r="ET459" s="72" t="s">
        <v>1118</v>
      </c>
      <c r="EU459" s="7" t="s">
        <v>2783</v>
      </c>
      <c r="EV459" s="7" t="s">
        <v>1111</v>
      </c>
      <c r="EW459" s="7" t="s">
        <v>1821</v>
      </c>
      <c r="EX459" s="183" t="s">
        <v>1971</v>
      </c>
      <c r="EY459" s="314">
        <v>46179</v>
      </c>
      <c r="EZ459" s="314"/>
      <c r="FA459" s="183"/>
      <c r="FB459" s="314"/>
      <c r="FC459" s="7" t="s">
        <v>1130</v>
      </c>
      <c r="FD459" s="7" t="s">
        <v>3368</v>
      </c>
      <c r="FE459" s="7">
        <f t="shared" si="101"/>
        <v>4877</v>
      </c>
      <c r="FF459" s="72">
        <f t="shared" si="102"/>
        <v>23196</v>
      </c>
      <c r="FG459" t="s">
        <v>3517</v>
      </c>
      <c r="FH459">
        <v>458427914</v>
      </c>
    </row>
    <row r="460" spans="1:164" ht="17.25" hidden="1">
      <c r="A460" s="72">
        <v>460648088</v>
      </c>
      <c r="B460" s="304" t="s">
        <v>968</v>
      </c>
      <c r="C460" s="72"/>
      <c r="D460" s="72"/>
      <c r="E460" s="72"/>
      <c r="F460" s="72"/>
      <c r="G460" s="307"/>
      <c r="H460" s="307"/>
      <c r="I460" s="72">
        <v>3284</v>
      </c>
      <c r="J460" s="72">
        <v>3246</v>
      </c>
      <c r="K460" s="258">
        <f t="shared" si="94"/>
        <v>3299</v>
      </c>
      <c r="L460" s="258">
        <f t="shared" si="95"/>
        <v>6676</v>
      </c>
      <c r="M460" s="308">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98"/>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99"/>
        <v>3</v>
      </c>
      <c r="ES460" s="72">
        <f t="shared" si="100"/>
        <v>1</v>
      </c>
      <c r="ET460" s="72" t="s">
        <v>1129</v>
      </c>
      <c r="EU460" s="7" t="s">
        <v>2784</v>
      </c>
      <c r="EV460" s="7" t="s">
        <v>1111</v>
      </c>
      <c r="EW460" s="7" t="s">
        <v>1830</v>
      </c>
      <c r="EX460" s="183" t="s">
        <v>1989</v>
      </c>
      <c r="EY460" s="314">
        <v>46181</v>
      </c>
      <c r="EZ460" s="314"/>
      <c r="FA460" s="183"/>
      <c r="FB460" s="314"/>
      <c r="FC460" s="7" t="s">
        <v>1130</v>
      </c>
      <c r="FD460" s="7" t="s">
        <v>3342</v>
      </c>
      <c r="FE460" s="7">
        <f t="shared" si="101"/>
        <v>3299</v>
      </c>
      <c r="FF460" s="72">
        <f t="shared" si="102"/>
        <v>6676</v>
      </c>
      <c r="FG460" t="s">
        <v>3517</v>
      </c>
      <c r="FH460">
        <v>460648088</v>
      </c>
    </row>
    <row r="461" spans="1:164" ht="17.25" hidden="1">
      <c r="A461" s="72">
        <v>460561110</v>
      </c>
      <c r="B461" s="304" t="s">
        <v>967</v>
      </c>
      <c r="C461" s="72"/>
      <c r="D461" s="72"/>
      <c r="E461" s="72"/>
      <c r="F461" s="72"/>
      <c r="G461" s="307"/>
      <c r="H461" s="307"/>
      <c r="I461" s="72">
        <v>3257</v>
      </c>
      <c r="J461" s="72">
        <v>3255</v>
      </c>
      <c r="K461" s="258">
        <f t="shared" si="94"/>
        <v>3305</v>
      </c>
      <c r="L461" s="258">
        <f t="shared" si="95"/>
        <v>6654</v>
      </c>
      <c r="M461" s="308">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98"/>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99"/>
        <v>1</v>
      </c>
      <c r="ES461" s="72">
        <f t="shared" si="100"/>
        <v>1</v>
      </c>
      <c r="ET461" s="72" t="s">
        <v>1117</v>
      </c>
      <c r="EU461" s="7" t="s">
        <v>2785</v>
      </c>
      <c r="EV461" s="7" t="s">
        <v>1111</v>
      </c>
      <c r="EW461" s="7" t="s">
        <v>1802</v>
      </c>
      <c r="EX461" s="183" t="s">
        <v>1990</v>
      </c>
      <c r="EY461" s="314">
        <v>46180</v>
      </c>
      <c r="EZ461" s="314"/>
      <c r="FA461" s="183"/>
      <c r="FB461" s="314"/>
      <c r="FC461" s="7" t="s">
        <v>1130</v>
      </c>
      <c r="FD461" s="7" t="s">
        <v>3369</v>
      </c>
      <c r="FE461" s="7">
        <f t="shared" si="101"/>
        <v>3305</v>
      </c>
      <c r="FF461" s="72">
        <f t="shared" si="102"/>
        <v>6654</v>
      </c>
      <c r="FG461" t="s">
        <v>3517</v>
      </c>
      <c r="FH461">
        <v>460561110</v>
      </c>
    </row>
    <row r="462" spans="1:164" ht="17.25" hidden="1">
      <c r="A462" s="72">
        <v>460863978</v>
      </c>
      <c r="B462" s="304" t="s">
        <v>1454</v>
      </c>
      <c r="C462" s="72" t="s">
        <v>1776</v>
      </c>
      <c r="D462" s="72" t="s">
        <v>3026</v>
      </c>
      <c r="E462" s="72">
        <v>125</v>
      </c>
      <c r="F462" s="72"/>
      <c r="G462" s="307"/>
      <c r="H462" s="317"/>
      <c r="I462" s="72">
        <v>2862</v>
      </c>
      <c r="J462" s="66">
        <v>0</v>
      </c>
      <c r="K462" s="258">
        <f t="shared" si="94"/>
        <v>44</v>
      </c>
      <c r="L462" s="258">
        <f t="shared" si="95"/>
        <v>2850</v>
      </c>
      <c r="M462" s="308">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98"/>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99"/>
        <v>2</v>
      </c>
      <c r="ES462" s="72">
        <f t="shared" si="100"/>
        <v>1</v>
      </c>
      <c r="ET462" s="72" t="s">
        <v>1117</v>
      </c>
      <c r="EU462" s="7" t="s">
        <v>2786</v>
      </c>
      <c r="EV462" s="7" t="s">
        <v>1111</v>
      </c>
      <c r="EW462" s="7" t="s">
        <v>1821</v>
      </c>
      <c r="EX462" s="183" t="s">
        <v>1821</v>
      </c>
      <c r="EY462" s="314">
        <v>46187</v>
      </c>
      <c r="EZ462" s="314"/>
      <c r="FA462" s="183"/>
      <c r="FB462" s="314"/>
      <c r="FC462" s="7" t="s">
        <v>1130</v>
      </c>
      <c r="FD462" s="7" t="s">
        <v>3370</v>
      </c>
      <c r="FE462" s="7">
        <f t="shared" si="101"/>
        <v>44</v>
      </c>
      <c r="FF462" s="72">
        <f t="shared" si="102"/>
        <v>2975</v>
      </c>
      <c r="FG462" t="s">
        <v>3517</v>
      </c>
      <c r="FH462">
        <v>460863978</v>
      </c>
    </row>
    <row r="463" spans="1:164" ht="17.25" hidden="1">
      <c r="A463" s="72">
        <v>460005853</v>
      </c>
      <c r="B463" s="304" t="s">
        <v>1570</v>
      </c>
      <c r="C463" s="72"/>
      <c r="D463" s="72"/>
      <c r="E463" s="72"/>
      <c r="F463" s="72"/>
      <c r="G463" s="307"/>
      <c r="H463" s="307"/>
      <c r="I463" s="72">
        <v>3731</v>
      </c>
      <c r="J463" s="72">
        <v>3651</v>
      </c>
      <c r="K463" s="258">
        <f t="shared" si="94"/>
        <v>3768</v>
      </c>
      <c r="L463" s="258">
        <f t="shared" si="95"/>
        <v>7644</v>
      </c>
      <c r="M463" s="308">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98"/>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99"/>
        <v>1</v>
      </c>
      <c r="ES463" s="72">
        <f t="shared" si="100"/>
        <v>1</v>
      </c>
      <c r="ET463" s="72" t="s">
        <v>1118</v>
      </c>
      <c r="EU463" s="7" t="s">
        <v>2787</v>
      </c>
      <c r="EV463" s="7" t="s">
        <v>1111</v>
      </c>
      <c r="EW463" s="7" t="s">
        <v>1802</v>
      </c>
      <c r="EX463" s="183" t="s">
        <v>1803</v>
      </c>
      <c r="EY463" s="314">
        <v>46178</v>
      </c>
      <c r="EZ463" s="314"/>
      <c r="FA463" s="183"/>
      <c r="FB463" s="314"/>
      <c r="FC463" s="7" t="s">
        <v>1130</v>
      </c>
      <c r="FD463" s="7" t="s">
        <v>3371</v>
      </c>
      <c r="FE463" s="7">
        <f t="shared" si="101"/>
        <v>3768</v>
      </c>
      <c r="FF463" s="72">
        <f t="shared" si="102"/>
        <v>7644</v>
      </c>
      <c r="FG463" t="s">
        <v>3517</v>
      </c>
      <c r="FH463">
        <v>460005853</v>
      </c>
    </row>
    <row r="464" spans="1:164" ht="17.25" hidden="1">
      <c r="A464" s="72">
        <v>459782251</v>
      </c>
      <c r="B464" s="304" t="s">
        <v>309</v>
      </c>
      <c r="C464" s="72" t="s">
        <v>1776</v>
      </c>
      <c r="D464" s="72" t="s">
        <v>1796</v>
      </c>
      <c r="E464" s="72">
        <v>707</v>
      </c>
      <c r="F464" s="72"/>
      <c r="G464" s="307"/>
      <c r="H464" s="307" t="s">
        <v>1792</v>
      </c>
      <c r="I464" s="72">
        <v>3664</v>
      </c>
      <c r="J464" s="72">
        <v>7711</v>
      </c>
      <c r="K464" s="258">
        <f t="shared" si="94"/>
        <v>707</v>
      </c>
      <c r="L464" s="258">
        <f t="shared" si="95"/>
        <v>11042</v>
      </c>
      <c r="M464" s="316">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98"/>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99"/>
        <v>1</v>
      </c>
      <c r="ES464" s="72">
        <f t="shared" si="100"/>
        <v>1</v>
      </c>
      <c r="ET464" s="72" t="s">
        <v>1118</v>
      </c>
      <c r="EU464" s="7" t="s">
        <v>2788</v>
      </c>
      <c r="EV464" s="7" t="s">
        <v>1111</v>
      </c>
      <c r="EW464" s="7" t="s">
        <v>1809</v>
      </c>
      <c r="EX464" s="183" t="s">
        <v>1961</v>
      </c>
      <c r="EY464" s="314">
        <v>46179</v>
      </c>
      <c r="EZ464" s="314"/>
      <c r="FA464" s="183"/>
      <c r="FB464" s="314"/>
      <c r="FC464" s="7" t="s">
        <v>1130</v>
      </c>
      <c r="FD464" s="7" t="s">
        <v>3372</v>
      </c>
      <c r="FE464" s="7">
        <f t="shared" si="101"/>
        <v>707</v>
      </c>
      <c r="FF464" s="72">
        <f t="shared" si="102"/>
        <v>11749</v>
      </c>
      <c r="FG464" t="s">
        <v>3517</v>
      </c>
      <c r="FH464">
        <v>459782251</v>
      </c>
    </row>
    <row r="465" spans="1:164" ht="17.25" hidden="1">
      <c r="A465" s="72">
        <v>136793784</v>
      </c>
      <c r="B465" s="304" t="s">
        <v>392</v>
      </c>
      <c r="C465" s="72"/>
      <c r="D465" s="72"/>
      <c r="E465" s="72"/>
      <c r="F465" s="72"/>
      <c r="G465" s="307"/>
      <c r="H465" s="307"/>
      <c r="I465" s="72">
        <v>2832</v>
      </c>
      <c r="J465" s="72">
        <v>2287</v>
      </c>
      <c r="K465" s="258">
        <f t="shared" si="94"/>
        <v>2351</v>
      </c>
      <c r="L465" s="258">
        <f t="shared" si="95"/>
        <v>5243</v>
      </c>
      <c r="M465" s="308">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98"/>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99"/>
        <v>1</v>
      </c>
      <c r="ES465" s="72">
        <f t="shared" si="100"/>
        <v>1</v>
      </c>
      <c r="ET465" s="72" t="s">
        <v>1116</v>
      </c>
      <c r="EU465" s="7" t="s">
        <v>2789</v>
      </c>
      <c r="EV465" s="7" t="s">
        <v>1111</v>
      </c>
      <c r="EW465" s="7" t="s">
        <v>1807</v>
      </c>
      <c r="EX465" s="183" t="s">
        <v>1816</v>
      </c>
      <c r="EY465" s="314">
        <v>46202</v>
      </c>
      <c r="EZ465" s="314"/>
      <c r="FA465" s="183"/>
      <c r="FB465" s="314"/>
      <c r="FC465" s="7" t="s">
        <v>1130</v>
      </c>
      <c r="FD465" s="7" t="s">
        <v>3064</v>
      </c>
      <c r="FE465" s="7">
        <f t="shared" si="101"/>
        <v>2351</v>
      </c>
      <c r="FF465" s="72">
        <f t="shared" si="102"/>
        <v>5243</v>
      </c>
      <c r="FG465" t="s">
        <v>3517</v>
      </c>
      <c r="FH465">
        <v>136793784</v>
      </c>
    </row>
    <row r="466" spans="1:164" ht="17.25" hidden="1">
      <c r="A466" s="72">
        <v>454116052</v>
      </c>
      <c r="B466" s="304" t="s">
        <v>552</v>
      </c>
      <c r="C466" s="72"/>
      <c r="D466" s="72"/>
      <c r="E466" s="72"/>
      <c r="F466" s="72"/>
      <c r="G466" s="307"/>
      <c r="H466" s="307"/>
      <c r="I466" s="72">
        <v>2837</v>
      </c>
      <c r="J466" s="72">
        <v>13758.68</v>
      </c>
      <c r="K466" s="258">
        <f t="shared" si="94"/>
        <v>3038.6800000000003</v>
      </c>
      <c r="L466" s="258">
        <f t="shared" si="95"/>
        <v>17450.68</v>
      </c>
      <c r="M466" s="316">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98"/>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99"/>
        <v>1</v>
      </c>
      <c r="ES466" s="72">
        <f t="shared" si="100"/>
        <v>1</v>
      </c>
      <c r="ET466" s="72" t="s">
        <v>1112</v>
      </c>
      <c r="EU466" s="7" t="s">
        <v>2790</v>
      </c>
      <c r="EV466" s="7" t="s">
        <v>1111</v>
      </c>
      <c r="EW466" s="7" t="s">
        <v>1802</v>
      </c>
      <c r="EX466" s="183" t="s">
        <v>1991</v>
      </c>
      <c r="EY466" s="314">
        <v>46177</v>
      </c>
      <c r="EZ466" s="314"/>
      <c r="FA466" s="183"/>
      <c r="FB466" s="314"/>
      <c r="FC466" s="7" t="s">
        <v>1130</v>
      </c>
      <c r="FD466" s="7" t="s">
        <v>3373</v>
      </c>
      <c r="FE466" s="7">
        <f t="shared" si="101"/>
        <v>3038.6800000000003</v>
      </c>
      <c r="FF466" s="72">
        <f t="shared" si="102"/>
        <v>17450.68</v>
      </c>
      <c r="FG466" t="s">
        <v>3517</v>
      </c>
      <c r="FH466">
        <v>454116052</v>
      </c>
    </row>
    <row r="467" spans="1:164" ht="17.25" hidden="1">
      <c r="A467" s="72">
        <v>460122210</v>
      </c>
      <c r="B467" s="304" t="s">
        <v>77</v>
      </c>
      <c r="C467" s="72"/>
      <c r="D467" s="72"/>
      <c r="E467" s="72"/>
      <c r="F467" s="72"/>
      <c r="G467" s="307"/>
      <c r="H467" s="307"/>
      <c r="I467" s="72">
        <v>3674</v>
      </c>
      <c r="J467" s="72">
        <v>3674</v>
      </c>
      <c r="K467" s="258">
        <f t="shared" si="94"/>
        <v>3758</v>
      </c>
      <c r="L467" s="258">
        <f t="shared" si="95"/>
        <v>7520</v>
      </c>
      <c r="M467" s="308">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98"/>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99"/>
        <v>2</v>
      </c>
      <c r="ES467" s="72">
        <f t="shared" si="100"/>
        <v>1</v>
      </c>
      <c r="ET467" s="72" t="s">
        <v>1113</v>
      </c>
      <c r="EU467" s="7" t="s">
        <v>2791</v>
      </c>
      <c r="EV467" s="7" t="s">
        <v>1111</v>
      </c>
      <c r="EW467" s="7" t="s">
        <v>1807</v>
      </c>
      <c r="EX467" s="183" t="s">
        <v>1992</v>
      </c>
      <c r="EY467" s="314">
        <v>46193</v>
      </c>
      <c r="EZ467" s="314"/>
      <c r="FA467" s="183"/>
      <c r="FB467" s="314"/>
      <c r="FC467" s="7" t="s">
        <v>1130</v>
      </c>
      <c r="FD467" s="7" t="s">
        <v>3353</v>
      </c>
      <c r="FE467" s="7">
        <f t="shared" si="101"/>
        <v>3758</v>
      </c>
      <c r="FF467" s="72">
        <f t="shared" si="102"/>
        <v>7520</v>
      </c>
      <c r="FG467" t="s">
        <v>3517</v>
      </c>
      <c r="FH467">
        <v>460122210</v>
      </c>
    </row>
    <row r="468" spans="1:164" ht="17.25" hidden="1">
      <c r="A468" s="72">
        <v>459059044</v>
      </c>
      <c r="B468" s="304" t="s">
        <v>558</v>
      </c>
      <c r="C468" s="72"/>
      <c r="D468" s="72"/>
      <c r="E468" s="72"/>
      <c r="F468" s="72"/>
      <c r="G468" s="307"/>
      <c r="H468" s="307"/>
      <c r="I468" s="72">
        <v>3911</v>
      </c>
      <c r="J468" s="72">
        <v>14157</v>
      </c>
      <c r="K468" s="258">
        <f t="shared" si="94"/>
        <v>2968</v>
      </c>
      <c r="L468" s="258">
        <f t="shared" si="95"/>
        <v>18866</v>
      </c>
      <c r="M468" s="316">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98"/>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99"/>
        <v>1</v>
      </c>
      <c r="ES468" s="72">
        <f t="shared" si="100"/>
        <v>1</v>
      </c>
      <c r="ET468" s="72" t="s">
        <v>1112</v>
      </c>
      <c r="EU468" s="7" t="s">
        <v>2792</v>
      </c>
      <c r="EV468" s="7" t="s">
        <v>1111</v>
      </c>
      <c r="EW468" s="7" t="s">
        <v>1832</v>
      </c>
      <c r="EX468" s="183" t="s">
        <v>1993</v>
      </c>
      <c r="EY468" s="314">
        <v>46177</v>
      </c>
      <c r="EZ468" s="314"/>
      <c r="FA468" s="183"/>
      <c r="FB468" s="314"/>
      <c r="FC468" s="7" t="s">
        <v>1130</v>
      </c>
      <c r="FD468" s="7" t="s">
        <v>3374</v>
      </c>
      <c r="FE468" s="7">
        <f t="shared" si="101"/>
        <v>2968</v>
      </c>
      <c r="FF468" s="72">
        <f t="shared" si="102"/>
        <v>18866</v>
      </c>
      <c r="FG468" t="s">
        <v>3517</v>
      </c>
      <c r="FH468">
        <v>459059044</v>
      </c>
    </row>
    <row r="469" spans="1:164" ht="17.25" hidden="1">
      <c r="A469" s="72">
        <v>461252668</v>
      </c>
      <c r="B469" s="304" t="s">
        <v>543</v>
      </c>
      <c r="C469" s="72"/>
      <c r="D469" s="72"/>
      <c r="E469" s="72"/>
      <c r="F469" s="72"/>
      <c r="G469" s="307"/>
      <c r="H469" s="307"/>
      <c r="I469" s="72">
        <v>3628</v>
      </c>
      <c r="J469" s="72">
        <v>14463</v>
      </c>
      <c r="K469" s="258">
        <f t="shared" si="94"/>
        <v>3975</v>
      </c>
      <c r="L469" s="258">
        <f t="shared" si="95"/>
        <v>18091</v>
      </c>
      <c r="M469" s="316">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98"/>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99"/>
        <v>1</v>
      </c>
      <c r="ES469" s="72">
        <f t="shared" si="100"/>
        <v>1</v>
      </c>
      <c r="ET469" s="72" t="s">
        <v>1126</v>
      </c>
      <c r="EU469" s="7" t="e">
        <v>#N/A</v>
      </c>
      <c r="EV469" s="7" t="e">
        <v>#N/A</v>
      </c>
      <c r="EW469" s="7" t="e">
        <v>#N/A</v>
      </c>
      <c r="EX469" s="183" t="e">
        <v>#N/A</v>
      </c>
      <c r="EY469" s="314" t="e">
        <v>#N/A</v>
      </c>
      <c r="EZ469" s="314"/>
      <c r="FA469" s="183"/>
      <c r="FB469" s="314"/>
      <c r="FC469" s="7" t="s">
        <v>1130</v>
      </c>
      <c r="FD469" s="7">
        <v>0</v>
      </c>
      <c r="FE469" s="7">
        <f t="shared" si="101"/>
        <v>3975</v>
      </c>
      <c r="FF469" s="72">
        <f t="shared" si="102"/>
        <v>18091</v>
      </c>
      <c r="FG469" t="s">
        <v>3517</v>
      </c>
      <c r="FH469">
        <v>461252668</v>
      </c>
    </row>
    <row r="470" spans="1:164" ht="17.25" hidden="1">
      <c r="A470" s="72">
        <v>462723868</v>
      </c>
      <c r="B470" s="304" t="s">
        <v>38</v>
      </c>
      <c r="C470" s="72"/>
      <c r="D470" s="72"/>
      <c r="E470" s="72"/>
      <c r="F470" s="72"/>
      <c r="G470" s="307"/>
      <c r="H470" s="307"/>
      <c r="I470" s="72">
        <v>4284</v>
      </c>
      <c r="J470" s="72">
        <v>21416</v>
      </c>
      <c r="K470" s="258">
        <f t="shared" si="94"/>
        <v>5179</v>
      </c>
      <c r="L470" s="258">
        <f t="shared" si="95"/>
        <v>26951</v>
      </c>
      <c r="M470" s="316">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98"/>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99"/>
        <v>1</v>
      </c>
      <c r="ES470" s="72">
        <f t="shared" si="100"/>
        <v>1</v>
      </c>
      <c r="ET470" s="72" t="s">
        <v>1116</v>
      </c>
      <c r="EU470" s="7" t="s">
        <v>2793</v>
      </c>
      <c r="EV470" s="7" t="s">
        <v>1111</v>
      </c>
      <c r="EW470" s="7" t="s">
        <v>1804</v>
      </c>
      <c r="EX470" s="183" t="s">
        <v>1874</v>
      </c>
      <c r="EY470" s="314">
        <v>46177</v>
      </c>
      <c r="EZ470" s="314"/>
      <c r="FA470" s="183"/>
      <c r="FB470" s="314"/>
      <c r="FC470" s="7" t="s">
        <v>1130</v>
      </c>
      <c r="FD470" s="7" t="s">
        <v>3375</v>
      </c>
      <c r="FE470" s="7">
        <f t="shared" si="101"/>
        <v>5179</v>
      </c>
      <c r="FF470" s="72">
        <f t="shared" si="102"/>
        <v>26951</v>
      </c>
      <c r="FG470" t="s">
        <v>3517</v>
      </c>
      <c r="FH470">
        <v>462723868</v>
      </c>
    </row>
    <row r="471" spans="1:164" ht="17.25" hidden="1">
      <c r="A471" s="72">
        <v>454987694</v>
      </c>
      <c r="B471" s="304" t="s">
        <v>520</v>
      </c>
      <c r="C471" s="72" t="s">
        <v>1776</v>
      </c>
      <c r="D471" s="72" t="s">
        <v>1743</v>
      </c>
      <c r="E471" s="72">
        <v>3000</v>
      </c>
      <c r="F471" s="72"/>
      <c r="G471" s="307"/>
      <c r="H471" s="307"/>
      <c r="I471" s="72">
        <v>2813</v>
      </c>
      <c r="J471" s="72">
        <v>7561</v>
      </c>
      <c r="K471" s="258">
        <f t="shared" si="94"/>
        <v>2282</v>
      </c>
      <c r="L471" s="258">
        <f t="shared" si="95"/>
        <v>7731</v>
      </c>
      <c r="M471" s="316">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98"/>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99"/>
        <v>1</v>
      </c>
      <c r="ES471" s="72">
        <f t="shared" si="100"/>
        <v>1</v>
      </c>
      <c r="ET471" s="72" t="s">
        <v>1122</v>
      </c>
      <c r="EU471" s="7" t="s">
        <v>2794</v>
      </c>
      <c r="EV471" s="7" t="s">
        <v>1111</v>
      </c>
      <c r="EW471" s="7" t="s">
        <v>1807</v>
      </c>
      <c r="EX471" s="183" t="s">
        <v>1994</v>
      </c>
      <c r="EY471" s="314">
        <v>46193</v>
      </c>
      <c r="EZ471" s="314"/>
      <c r="FA471" s="183"/>
      <c r="FB471" s="314"/>
      <c r="FC471" s="7" t="s">
        <v>1130</v>
      </c>
      <c r="FD471" s="7" t="s">
        <v>3376</v>
      </c>
      <c r="FE471" s="7">
        <f t="shared" si="101"/>
        <v>2282</v>
      </c>
      <c r="FF471" s="72">
        <f t="shared" si="102"/>
        <v>10731</v>
      </c>
      <c r="FG471" t="s">
        <v>3517</v>
      </c>
      <c r="FH471">
        <v>454987694</v>
      </c>
    </row>
    <row r="472" spans="1:164" ht="17.25" hidden="1">
      <c r="A472" s="72">
        <v>460696847</v>
      </c>
      <c r="B472" s="304" t="s">
        <v>1571</v>
      </c>
      <c r="C472" s="72" t="s">
        <v>1776</v>
      </c>
      <c r="D472" s="72" t="s">
        <v>3561</v>
      </c>
      <c r="E472" s="72">
        <v>6573</v>
      </c>
      <c r="F472" s="72"/>
      <c r="G472" s="307"/>
      <c r="H472" s="307"/>
      <c r="I472" s="72">
        <v>3073</v>
      </c>
      <c r="J472" s="72">
        <v>3073</v>
      </c>
      <c r="K472" s="258">
        <f t="shared" si="94"/>
        <v>3116</v>
      </c>
      <c r="L472" s="258">
        <f t="shared" si="95"/>
        <v>-334</v>
      </c>
      <c r="M472" s="316">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98"/>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99"/>
        <v>3</v>
      </c>
      <c r="ES472" s="72">
        <f t="shared" si="100"/>
        <v>1</v>
      </c>
      <c r="ET472" s="72" t="s">
        <v>1116</v>
      </c>
      <c r="EU472" s="7" t="s">
        <v>2795</v>
      </c>
      <c r="EV472" s="7" t="s">
        <v>1111</v>
      </c>
      <c r="EW472" s="7" t="s">
        <v>1807</v>
      </c>
      <c r="EX472" s="183" t="s">
        <v>1816</v>
      </c>
      <c r="EY472" s="314">
        <v>46198</v>
      </c>
      <c r="EZ472" s="314"/>
      <c r="FA472" s="183"/>
      <c r="FB472" s="314"/>
      <c r="FC472" s="7" t="s">
        <v>1130</v>
      </c>
      <c r="FD472" s="7" t="s">
        <v>3377</v>
      </c>
      <c r="FE472" s="7">
        <f t="shared" si="101"/>
        <v>3116</v>
      </c>
      <c r="FF472" s="72">
        <f t="shared" si="102"/>
        <v>6239</v>
      </c>
      <c r="FG472" t="s">
        <v>3517</v>
      </c>
      <c r="FH472">
        <v>460696847</v>
      </c>
    </row>
    <row r="473" spans="1:164" ht="17.25" hidden="1">
      <c r="A473" s="72">
        <v>460639769</v>
      </c>
      <c r="B473" s="304" t="s">
        <v>402</v>
      </c>
      <c r="C473" s="72" t="s">
        <v>1778</v>
      </c>
      <c r="D473" s="72" t="s">
        <v>3499</v>
      </c>
      <c r="E473" s="72">
        <v>3050</v>
      </c>
      <c r="F473" s="72"/>
      <c r="G473" s="307"/>
      <c r="H473" s="307"/>
      <c r="I473" s="72">
        <v>3040</v>
      </c>
      <c r="J473" s="72">
        <v>3012</v>
      </c>
      <c r="K473" s="258">
        <f t="shared" si="94"/>
        <v>3075</v>
      </c>
      <c r="L473" s="258">
        <f t="shared" si="95"/>
        <v>3127</v>
      </c>
      <c r="M473" s="308">
        <v>1</v>
      </c>
      <c r="N473" s="72" t="s">
        <v>1232</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PTP</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98"/>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99"/>
        <v>3</v>
      </c>
      <c r="ES473" s="72">
        <f t="shared" si="100"/>
        <v>1</v>
      </c>
      <c r="ET473" s="72" t="s">
        <v>1116</v>
      </c>
      <c r="EU473" s="7" t="s">
        <v>2796</v>
      </c>
      <c r="EV473" s="7" t="s">
        <v>1111</v>
      </c>
      <c r="EW473" s="7" t="s">
        <v>1807</v>
      </c>
      <c r="EX473" s="183" t="s">
        <v>1816</v>
      </c>
      <c r="EY473" s="314">
        <v>46191</v>
      </c>
      <c r="EZ473" s="314"/>
      <c r="FA473" s="183"/>
      <c r="FB473" s="314"/>
      <c r="FC473" s="7" t="s">
        <v>1130</v>
      </c>
      <c r="FD473" s="7" t="s">
        <v>3167</v>
      </c>
      <c r="FE473" s="7">
        <f t="shared" si="101"/>
        <v>3075</v>
      </c>
      <c r="FF473" s="72">
        <f t="shared" si="102"/>
        <v>6177</v>
      </c>
      <c r="FG473" t="s">
        <v>3517</v>
      </c>
      <c r="FH473">
        <v>460639769</v>
      </c>
    </row>
    <row r="474" spans="1:164" ht="17.25" hidden="1">
      <c r="A474" s="72">
        <v>460742707</v>
      </c>
      <c r="B474" s="304" t="s">
        <v>222</v>
      </c>
      <c r="C474" s="72"/>
      <c r="D474" s="72"/>
      <c r="E474" s="72"/>
      <c r="F474" s="72"/>
      <c r="G474" s="307"/>
      <c r="H474" s="307"/>
      <c r="I474" s="72">
        <v>3521</v>
      </c>
      <c r="J474" s="72">
        <v>21125</v>
      </c>
      <c r="K474" s="258">
        <f t="shared" ref="K474:K537" si="106">IF((J474+R474)&lt;=I474+R474,(J474+R474),((I474-(I474*(M474+1)-(I474+J474)))+R474))</f>
        <v>4931</v>
      </c>
      <c r="L474" s="258">
        <f t="shared" si="95"/>
        <v>26401</v>
      </c>
      <c r="M474" s="316">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98"/>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99"/>
        <v>1</v>
      </c>
      <c r="ES474" s="72">
        <f t="shared" si="100"/>
        <v>1</v>
      </c>
      <c r="ET474" s="72" t="s">
        <v>1124</v>
      </c>
      <c r="EU474" s="7" t="s">
        <v>2797</v>
      </c>
      <c r="EV474" s="7" t="s">
        <v>1111</v>
      </c>
      <c r="EW474" s="7" t="s">
        <v>1802</v>
      </c>
      <c r="EX474" s="183" t="s">
        <v>1984</v>
      </c>
      <c r="EY474" s="314">
        <v>46177</v>
      </c>
      <c r="EZ474" s="314"/>
      <c r="FA474" s="183"/>
      <c r="FB474" s="314"/>
      <c r="FC474" s="7" t="s">
        <v>1130</v>
      </c>
      <c r="FD474" s="7" t="s">
        <v>3378</v>
      </c>
      <c r="FE474" s="7">
        <f t="shared" si="101"/>
        <v>4931</v>
      </c>
      <c r="FF474" s="72">
        <f t="shared" si="102"/>
        <v>26401</v>
      </c>
      <c r="FG474" t="s">
        <v>3517</v>
      </c>
      <c r="FH474">
        <v>460742707</v>
      </c>
    </row>
    <row r="475" spans="1:164" ht="17.25" hidden="1">
      <c r="A475" s="72">
        <v>460558724</v>
      </c>
      <c r="B475" s="304" t="s">
        <v>966</v>
      </c>
      <c r="C475" s="72"/>
      <c r="D475" s="72"/>
      <c r="E475" s="72"/>
      <c r="F475" s="72"/>
      <c r="G475" s="307"/>
      <c r="H475" s="307"/>
      <c r="I475" s="72">
        <v>3037</v>
      </c>
      <c r="J475" s="72">
        <v>2750</v>
      </c>
      <c r="K475" s="258">
        <f t="shared" si="106"/>
        <v>2810</v>
      </c>
      <c r="L475" s="258">
        <f t="shared" si="95"/>
        <v>5924</v>
      </c>
      <c r="M475" s="308">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98"/>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99"/>
        <v>1</v>
      </c>
      <c r="ES475" s="72">
        <f t="shared" si="100"/>
        <v>1</v>
      </c>
      <c r="ET475" s="72" t="s">
        <v>1129</v>
      </c>
      <c r="EU475" s="7" t="s">
        <v>2798</v>
      </c>
      <c r="EV475" s="7" t="s">
        <v>1111</v>
      </c>
      <c r="EW475" s="7" t="s">
        <v>1830</v>
      </c>
      <c r="EX475" s="183" t="s">
        <v>1859</v>
      </c>
      <c r="EY475" s="314">
        <v>46181</v>
      </c>
      <c r="EZ475" s="314"/>
      <c r="FA475" s="183"/>
      <c r="FB475" s="314"/>
      <c r="FC475" s="7" t="s">
        <v>1130</v>
      </c>
      <c r="FD475" s="7" t="s">
        <v>3348</v>
      </c>
      <c r="FE475" s="7">
        <f t="shared" si="101"/>
        <v>2810</v>
      </c>
      <c r="FF475" s="72">
        <f t="shared" si="102"/>
        <v>5924</v>
      </c>
      <c r="FG475" t="s">
        <v>3517</v>
      </c>
      <c r="FH475">
        <v>460558724</v>
      </c>
    </row>
    <row r="476" spans="1:164" ht="17.25" hidden="1">
      <c r="A476" s="72">
        <v>466434465</v>
      </c>
      <c r="B476" s="304" t="s">
        <v>592</v>
      </c>
      <c r="C476" s="72"/>
      <c r="D476" s="72"/>
      <c r="E476" s="72"/>
      <c r="F476" s="72"/>
      <c r="G476" s="307"/>
      <c r="H476" s="307"/>
      <c r="I476" s="72">
        <v>4146</v>
      </c>
      <c r="J476" s="72">
        <v>12325</v>
      </c>
      <c r="K476" s="258">
        <f t="shared" si="106"/>
        <v>4336</v>
      </c>
      <c r="L476" s="258">
        <f t="shared" si="95"/>
        <v>16937</v>
      </c>
      <c r="M476" s="316">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KIV</v>
      </c>
      <c r="Z476" s="72" t="s">
        <v>1316</v>
      </c>
      <c r="AA476" s="72" t="s">
        <v>3021</v>
      </c>
      <c r="AB476" s="304" t="s">
        <v>3566</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98"/>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99"/>
        <v>2</v>
      </c>
      <c r="ES476" s="72">
        <f t="shared" si="100"/>
        <v>1</v>
      </c>
      <c r="ET476" s="72" t="s">
        <v>1112</v>
      </c>
      <c r="EU476" s="7" t="s">
        <v>2799</v>
      </c>
      <c r="EV476" s="7" t="s">
        <v>1111</v>
      </c>
      <c r="EW476" s="7" t="s">
        <v>1804</v>
      </c>
      <c r="EX476" s="183" t="s">
        <v>1812</v>
      </c>
      <c r="EY476" s="314">
        <v>46177</v>
      </c>
      <c r="EZ476" s="314"/>
      <c r="FA476" s="183"/>
      <c r="FB476" s="314"/>
      <c r="FC476" s="7" t="s">
        <v>1130</v>
      </c>
      <c r="FD476" s="7" t="s">
        <v>3379</v>
      </c>
      <c r="FE476" s="7">
        <f t="shared" si="101"/>
        <v>4336</v>
      </c>
      <c r="FF476" s="72">
        <f t="shared" si="102"/>
        <v>16937</v>
      </c>
      <c r="FG476" t="s">
        <v>3517</v>
      </c>
      <c r="FH476">
        <v>466434465</v>
      </c>
    </row>
    <row r="477" spans="1:164" ht="17.25" hidden="1">
      <c r="A477" s="72">
        <v>96668452</v>
      </c>
      <c r="B477" s="304" t="s">
        <v>2089</v>
      </c>
      <c r="C477" s="72" t="s">
        <v>1776</v>
      </c>
      <c r="D477" s="72" t="s">
        <v>2348</v>
      </c>
      <c r="E477" s="72">
        <v>13232</v>
      </c>
      <c r="F477" s="72"/>
      <c r="G477" s="307"/>
      <c r="H477" s="307" t="s">
        <v>1142</v>
      </c>
      <c r="I477" s="72">
        <v>3468</v>
      </c>
      <c r="J477" s="72">
        <v>3468</v>
      </c>
      <c r="K477" s="258">
        <f t="shared" si="106"/>
        <v>3468</v>
      </c>
      <c r="L477" s="258">
        <f t="shared" si="95"/>
        <v>-6250</v>
      </c>
      <c r="M477" s="308">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98"/>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99"/>
        <v>1</v>
      </c>
      <c r="ES477" s="72">
        <f t="shared" si="100"/>
        <v>1</v>
      </c>
      <c r="ET477" s="72" t="s">
        <v>1114</v>
      </c>
      <c r="EU477" s="7" t="s">
        <v>2800</v>
      </c>
      <c r="EV477" s="7" t="s">
        <v>1111</v>
      </c>
      <c r="EW477" s="7" t="s">
        <v>1807</v>
      </c>
      <c r="EX477" s="183" t="s">
        <v>3604</v>
      </c>
      <c r="EY477" s="314">
        <v>46184</v>
      </c>
      <c r="EZ477" s="314"/>
      <c r="FA477" s="183"/>
      <c r="FB477" s="314"/>
      <c r="FC477" s="7" t="s">
        <v>1130</v>
      </c>
      <c r="FD477" s="7" t="s">
        <v>3380</v>
      </c>
      <c r="FE477" s="7">
        <f t="shared" si="101"/>
        <v>3468</v>
      </c>
      <c r="FF477" s="72">
        <f t="shared" si="102"/>
        <v>6982</v>
      </c>
      <c r="FG477" t="s">
        <v>3517</v>
      </c>
      <c r="FH477">
        <v>96668452</v>
      </c>
    </row>
    <row r="478" spans="1:164" ht="17.25" hidden="1">
      <c r="A478" s="72">
        <v>462726617</v>
      </c>
      <c r="B478" s="304" t="s">
        <v>125</v>
      </c>
      <c r="C478" s="72"/>
      <c r="D478" s="72"/>
      <c r="E478" s="72"/>
      <c r="F478" s="72"/>
      <c r="G478" s="307"/>
      <c r="H478" s="307"/>
      <c r="I478" s="72">
        <v>4322</v>
      </c>
      <c r="J478" s="72">
        <v>20703</v>
      </c>
      <c r="K478" s="258">
        <f t="shared" si="106"/>
        <v>4701</v>
      </c>
      <c r="L478" s="258">
        <f t="shared" si="95"/>
        <v>26733</v>
      </c>
      <c r="M478" s="316">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98"/>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99"/>
        <v>1</v>
      </c>
      <c r="ES478" s="72">
        <f t="shared" si="100"/>
        <v>1</v>
      </c>
      <c r="ET478" s="72" t="s">
        <v>1122</v>
      </c>
      <c r="EU478" s="7" t="s">
        <v>2801</v>
      </c>
      <c r="EV478" s="7" t="s">
        <v>1111</v>
      </c>
      <c r="EW478" s="7" t="s">
        <v>1809</v>
      </c>
      <c r="EX478" s="183" t="s">
        <v>1995</v>
      </c>
      <c r="EY478" s="314">
        <v>46181</v>
      </c>
      <c r="EZ478" s="314"/>
      <c r="FA478" s="183"/>
      <c r="FB478" s="314"/>
      <c r="FC478" s="7" t="s">
        <v>1130</v>
      </c>
      <c r="FD478" s="7" t="s">
        <v>3381</v>
      </c>
      <c r="FE478" s="7">
        <f t="shared" si="101"/>
        <v>4701</v>
      </c>
      <c r="FF478" s="72">
        <f t="shared" si="102"/>
        <v>26733</v>
      </c>
      <c r="FG478" t="s">
        <v>3517</v>
      </c>
      <c r="FH478">
        <v>462726617</v>
      </c>
    </row>
    <row r="479" spans="1:164" ht="17.25" hidden="1">
      <c r="A479" s="72">
        <v>461649431</v>
      </c>
      <c r="B479" s="304" t="s">
        <v>887</v>
      </c>
      <c r="C479" s="72"/>
      <c r="D479" s="72"/>
      <c r="E479" s="72"/>
      <c r="F479" s="72"/>
      <c r="G479" s="307"/>
      <c r="H479" s="307"/>
      <c r="I479" s="72">
        <v>3468</v>
      </c>
      <c r="J479" s="72">
        <v>10200</v>
      </c>
      <c r="K479" s="258">
        <f t="shared" si="106"/>
        <v>3606</v>
      </c>
      <c r="L479" s="258">
        <f t="shared" si="95"/>
        <v>14177</v>
      </c>
      <c r="M479" s="316">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98"/>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99"/>
        <v>1</v>
      </c>
      <c r="ES479" s="72">
        <f t="shared" si="100"/>
        <v>1</v>
      </c>
      <c r="ET479" s="72" t="s">
        <v>1129</v>
      </c>
      <c r="EU479" s="7" t="s">
        <v>2802</v>
      </c>
      <c r="EV479" s="7" t="s">
        <v>1111</v>
      </c>
      <c r="EW479" s="7" t="s">
        <v>1830</v>
      </c>
      <c r="EX479" s="183" t="s">
        <v>1859</v>
      </c>
      <c r="EY479" s="314">
        <v>46175</v>
      </c>
      <c r="EZ479" s="314"/>
      <c r="FA479" s="183"/>
      <c r="FB479" s="314"/>
      <c r="FC479" s="7" t="s">
        <v>1130</v>
      </c>
      <c r="FD479" s="7" t="s">
        <v>3382</v>
      </c>
      <c r="FE479" s="7">
        <f t="shared" si="101"/>
        <v>3606</v>
      </c>
      <c r="FF479" s="72">
        <f t="shared" si="102"/>
        <v>14177</v>
      </c>
      <c r="FG479" t="s">
        <v>3517</v>
      </c>
      <c r="FH479">
        <v>461649431</v>
      </c>
    </row>
    <row r="480" spans="1:164" ht="17.25" hidden="1">
      <c r="A480" s="72">
        <v>460112492</v>
      </c>
      <c r="B480" s="304" t="s">
        <v>1343</v>
      </c>
      <c r="C480" s="72" t="s">
        <v>1776</v>
      </c>
      <c r="D480" s="72" t="s">
        <v>1799</v>
      </c>
      <c r="E480" s="72">
        <v>3303</v>
      </c>
      <c r="F480" s="72"/>
      <c r="G480" s="307"/>
      <c r="H480" s="307"/>
      <c r="I480" s="72">
        <v>3292</v>
      </c>
      <c r="J480" s="72">
        <v>4042</v>
      </c>
      <c r="K480" s="258">
        <f t="shared" si="106"/>
        <v>873</v>
      </c>
      <c r="L480" s="258">
        <f t="shared" si="95"/>
        <v>4158</v>
      </c>
      <c r="M480" s="316">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98"/>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99"/>
        <v>1</v>
      </c>
      <c r="ES480" s="72">
        <f t="shared" si="100"/>
        <v>1</v>
      </c>
      <c r="ET480" s="72" t="s">
        <v>1119</v>
      </c>
      <c r="EU480" s="7" t="s">
        <v>2803</v>
      </c>
      <c r="EV480" s="7" t="s">
        <v>1111</v>
      </c>
      <c r="EW480" s="7" t="s">
        <v>1807</v>
      </c>
      <c r="EX480" s="183" t="s">
        <v>1819</v>
      </c>
      <c r="EY480" s="314">
        <v>46181</v>
      </c>
      <c r="EZ480" s="314"/>
      <c r="FA480" s="183"/>
      <c r="FB480" s="314"/>
      <c r="FC480" s="7" t="s">
        <v>1130</v>
      </c>
      <c r="FD480" s="7" t="s">
        <v>3182</v>
      </c>
      <c r="FE480" s="7">
        <f t="shared" si="101"/>
        <v>873</v>
      </c>
      <c r="FF480" s="72">
        <f t="shared" si="102"/>
        <v>7461</v>
      </c>
      <c r="FG480" t="s">
        <v>3517</v>
      </c>
      <c r="FH480">
        <v>460112492</v>
      </c>
    </row>
    <row r="481" spans="1:164" ht="17.25" hidden="1">
      <c r="A481" s="72">
        <v>464230553</v>
      </c>
      <c r="B481" s="304" t="s">
        <v>629</v>
      </c>
      <c r="C481" s="72" t="s">
        <v>1776</v>
      </c>
      <c r="D481" s="72" t="s">
        <v>1796</v>
      </c>
      <c r="E481" s="72">
        <v>3650</v>
      </c>
      <c r="F481" s="72"/>
      <c r="G481" s="307"/>
      <c r="H481" s="307"/>
      <c r="I481" s="72">
        <v>3438</v>
      </c>
      <c r="J481" s="72">
        <v>3265</v>
      </c>
      <c r="K481" s="258">
        <f t="shared" si="106"/>
        <v>3362</v>
      </c>
      <c r="L481" s="258">
        <f t="shared" si="95"/>
        <v>3117</v>
      </c>
      <c r="M481" s="308">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98"/>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99"/>
        <v>2</v>
      </c>
      <c r="ES481" s="72">
        <f t="shared" si="100"/>
        <v>1</v>
      </c>
      <c r="ET481" s="72" t="s">
        <v>1116</v>
      </c>
      <c r="EU481" s="7" t="s">
        <v>2804</v>
      </c>
      <c r="EV481" s="7" t="s">
        <v>1111</v>
      </c>
      <c r="EW481" s="7" t="s">
        <v>1821</v>
      </c>
      <c r="EX481" s="183" t="s">
        <v>1821</v>
      </c>
      <c r="EY481" s="314">
        <v>46179</v>
      </c>
      <c r="EZ481" s="314"/>
      <c r="FA481" s="183"/>
      <c r="FB481" s="314"/>
      <c r="FC481" s="7" t="s">
        <v>1130</v>
      </c>
      <c r="FD481" s="7" t="s">
        <v>3251</v>
      </c>
      <c r="FE481" s="7">
        <f t="shared" si="101"/>
        <v>3362</v>
      </c>
      <c r="FF481" s="72">
        <f t="shared" si="102"/>
        <v>6767</v>
      </c>
      <c r="FG481" t="s">
        <v>3517</v>
      </c>
      <c r="FH481">
        <v>464230553</v>
      </c>
    </row>
    <row r="482" spans="1:164" ht="17.25" hidden="1">
      <c r="A482" s="72">
        <v>460543663</v>
      </c>
      <c r="B482" s="304" t="s">
        <v>2133</v>
      </c>
      <c r="C482" s="72"/>
      <c r="D482" s="72"/>
      <c r="E482" s="72"/>
      <c r="F482" s="72"/>
      <c r="G482" s="307"/>
      <c r="H482" s="307"/>
      <c r="I482" s="72">
        <v>2968</v>
      </c>
      <c r="J482" s="72">
        <v>2921</v>
      </c>
      <c r="K482" s="258">
        <f t="shared" si="106"/>
        <v>2969</v>
      </c>
      <c r="L482" s="258">
        <f t="shared" si="95"/>
        <v>6000</v>
      </c>
      <c r="M482" s="308">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98"/>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99"/>
        <v>1</v>
      </c>
      <c r="ES482" s="72">
        <f t="shared" si="100"/>
        <v>1</v>
      </c>
      <c r="ET482" s="72" t="s">
        <v>1118</v>
      </c>
      <c r="EU482" s="7" t="s">
        <v>2805</v>
      </c>
      <c r="EV482" s="7" t="s">
        <v>1111</v>
      </c>
      <c r="EW482" s="7" t="s">
        <v>1830</v>
      </c>
      <c r="EX482" s="183" t="s">
        <v>3605</v>
      </c>
      <c r="EY482" s="314">
        <v>46190</v>
      </c>
      <c r="EZ482" s="314"/>
      <c r="FA482" s="183"/>
      <c r="FB482" s="314"/>
      <c r="FC482" s="7" t="s">
        <v>1130</v>
      </c>
      <c r="FD482" s="7" t="s">
        <v>3383</v>
      </c>
      <c r="FE482" s="7">
        <f t="shared" si="101"/>
        <v>2969</v>
      </c>
      <c r="FF482" s="72">
        <f t="shared" si="102"/>
        <v>6000</v>
      </c>
      <c r="FG482" t="s">
        <v>3518</v>
      </c>
      <c r="FH482">
        <v>460543663</v>
      </c>
    </row>
    <row r="483" spans="1:164" ht="17.25" hidden="1">
      <c r="A483" s="72">
        <v>459425260</v>
      </c>
      <c r="B483" s="304" t="s">
        <v>530</v>
      </c>
      <c r="C483" s="72"/>
      <c r="D483" s="72"/>
      <c r="E483" s="72"/>
      <c r="F483" s="72"/>
      <c r="G483" s="307"/>
      <c r="H483" s="307"/>
      <c r="I483" s="72">
        <v>3418</v>
      </c>
      <c r="J483" s="72">
        <v>10209</v>
      </c>
      <c r="K483" s="258">
        <f t="shared" si="106"/>
        <v>3624</v>
      </c>
      <c r="L483" s="258">
        <f t="shared" si="95"/>
        <v>14046</v>
      </c>
      <c r="M483" s="316">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1281</v>
      </c>
      <c r="Y483" s="72" t="str">
        <f t="shared" si="97"/>
        <v>PTP</v>
      </c>
      <c r="Z483" s="72" t="s">
        <v>1331</v>
      </c>
      <c r="AA483" s="72" t="s">
        <v>1330</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98"/>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99"/>
        <v>1</v>
      </c>
      <c r="ES483" s="72">
        <f t="shared" si="100"/>
        <v>1</v>
      </c>
      <c r="ET483" s="72" t="s">
        <v>1112</v>
      </c>
      <c r="EU483" s="7" t="s">
        <v>2806</v>
      </c>
      <c r="EV483" s="7" t="s">
        <v>1111</v>
      </c>
      <c r="EW483" s="7" t="s">
        <v>1807</v>
      </c>
      <c r="EX483" s="183" t="s">
        <v>1996</v>
      </c>
      <c r="EY483" s="314">
        <v>46183</v>
      </c>
      <c r="EZ483" s="314"/>
      <c r="FA483" s="183"/>
      <c r="FB483" s="314"/>
      <c r="FC483" s="7" t="s">
        <v>1130</v>
      </c>
      <c r="FD483" s="7" t="s">
        <v>3384</v>
      </c>
      <c r="FE483" s="7">
        <f t="shared" si="101"/>
        <v>3624</v>
      </c>
      <c r="FF483" s="72">
        <f t="shared" si="102"/>
        <v>14046</v>
      </c>
      <c r="FG483" t="s">
        <v>3517</v>
      </c>
      <c r="FH483">
        <v>459425260</v>
      </c>
    </row>
    <row r="484" spans="1:164" ht="17.25" hidden="1">
      <c r="A484" s="72">
        <v>460591015</v>
      </c>
      <c r="B484" s="304" t="s">
        <v>2108</v>
      </c>
      <c r="C484" s="72" t="s">
        <v>1778</v>
      </c>
      <c r="D484" s="72" t="s">
        <v>2348</v>
      </c>
      <c r="E484" s="72">
        <v>3500</v>
      </c>
      <c r="F484" s="72"/>
      <c r="G484" s="307"/>
      <c r="H484" s="307"/>
      <c r="I484" s="72">
        <v>2951</v>
      </c>
      <c r="J484" s="72">
        <v>2399</v>
      </c>
      <c r="K484" s="258">
        <f t="shared" si="106"/>
        <v>2450</v>
      </c>
      <c r="L484" s="258">
        <f t="shared" si="95"/>
        <v>1924</v>
      </c>
      <c r="M484" s="308">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98"/>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99"/>
        <v>2</v>
      </c>
      <c r="ES484" s="72">
        <f t="shared" si="100"/>
        <v>1</v>
      </c>
      <c r="ET484" s="72" t="s">
        <v>1116</v>
      </c>
      <c r="EU484" s="7" t="s">
        <v>2807</v>
      </c>
      <c r="EV484" s="7" t="s">
        <v>1111</v>
      </c>
      <c r="EW484" s="7" t="s">
        <v>1821</v>
      </c>
      <c r="EX484" s="183" t="s">
        <v>1821</v>
      </c>
      <c r="EY484" s="314">
        <v>46184</v>
      </c>
      <c r="EZ484" s="314"/>
      <c r="FA484" s="183"/>
      <c r="FB484" s="314"/>
      <c r="FC484" s="7" t="s">
        <v>1130</v>
      </c>
      <c r="FD484" s="7" t="s">
        <v>3238</v>
      </c>
      <c r="FE484" s="7">
        <f t="shared" si="101"/>
        <v>2450</v>
      </c>
      <c r="FF484" s="72">
        <f t="shared" si="102"/>
        <v>5424</v>
      </c>
      <c r="FG484" t="s">
        <v>3517</v>
      </c>
      <c r="FH484">
        <v>460591015</v>
      </c>
    </row>
    <row r="485" spans="1:164" ht="17.25" hidden="1">
      <c r="A485" s="72">
        <v>463788352</v>
      </c>
      <c r="B485" s="304" t="s">
        <v>2173</v>
      </c>
      <c r="C485" s="72"/>
      <c r="D485" s="72"/>
      <c r="E485" s="72"/>
      <c r="F485" s="72"/>
      <c r="G485" s="307"/>
      <c r="H485" s="307"/>
      <c r="I485" s="72">
        <v>4925</v>
      </c>
      <c r="J485" s="72">
        <v>4925</v>
      </c>
      <c r="K485" s="258">
        <f t="shared" si="106"/>
        <v>4925</v>
      </c>
      <c r="L485" s="258">
        <f t="shared" si="95"/>
        <v>9932</v>
      </c>
      <c r="M485" s="308">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98"/>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99"/>
        <v>1</v>
      </c>
      <c r="ES485" s="72">
        <f t="shared" si="100"/>
        <v>1</v>
      </c>
      <c r="ET485" s="72" t="s">
        <v>1127</v>
      </c>
      <c r="EU485" s="7" t="s">
        <v>2808</v>
      </c>
      <c r="EV485" s="7" t="s">
        <v>1111</v>
      </c>
      <c r="EW485" s="7" t="s">
        <v>1809</v>
      </c>
      <c r="EX485" s="183" t="s">
        <v>1852</v>
      </c>
      <c r="EY485" s="314">
        <v>46184</v>
      </c>
      <c r="EZ485" s="314"/>
      <c r="FA485" s="183"/>
      <c r="FB485" s="314"/>
      <c r="FC485" s="7" t="s">
        <v>1130</v>
      </c>
      <c r="FD485" s="7" t="s">
        <v>3295</v>
      </c>
      <c r="FE485" s="7">
        <f t="shared" si="101"/>
        <v>4925</v>
      </c>
      <c r="FF485" s="72">
        <f t="shared" si="102"/>
        <v>9932</v>
      </c>
      <c r="FG485" t="s">
        <v>3517</v>
      </c>
      <c r="FH485">
        <v>463788352</v>
      </c>
    </row>
    <row r="486" spans="1:164" ht="17.25" hidden="1">
      <c r="A486" s="72">
        <v>460198610</v>
      </c>
      <c r="B486" s="304" t="s">
        <v>963</v>
      </c>
      <c r="C486" s="72"/>
      <c r="D486" s="72"/>
      <c r="E486" s="72"/>
      <c r="F486" s="72"/>
      <c r="G486" s="307"/>
      <c r="H486" s="307"/>
      <c r="I486" s="72">
        <v>6682</v>
      </c>
      <c r="J486" s="72">
        <v>19142</v>
      </c>
      <c r="K486" s="258">
        <f t="shared" si="106"/>
        <v>94</v>
      </c>
      <c r="L486" s="258">
        <f t="shared" si="95"/>
        <v>27093</v>
      </c>
      <c r="M486" s="316">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98"/>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99"/>
        <v>1</v>
      </c>
      <c r="ES486" s="72">
        <f t="shared" si="100"/>
        <v>1</v>
      </c>
      <c r="ET486" s="72" t="s">
        <v>1117</v>
      </c>
      <c r="EU486" s="7" t="s">
        <v>2809</v>
      </c>
      <c r="EV486" s="7" t="s">
        <v>1111</v>
      </c>
      <c r="EW486" s="7" t="s">
        <v>1804</v>
      </c>
      <c r="EX486" s="183" t="s">
        <v>1812</v>
      </c>
      <c r="EY486" s="314">
        <v>46178</v>
      </c>
      <c r="EZ486" s="314"/>
      <c r="FA486" s="183"/>
      <c r="FB486" s="314"/>
      <c r="FC486" s="7" t="s">
        <v>1130</v>
      </c>
      <c r="FD486" s="7" t="s">
        <v>3275</v>
      </c>
      <c r="FE486" s="7">
        <f t="shared" si="101"/>
        <v>94</v>
      </c>
      <c r="FF486" s="72">
        <f t="shared" si="102"/>
        <v>27093</v>
      </c>
      <c r="FG486" t="s">
        <v>3517</v>
      </c>
      <c r="FH486">
        <v>460198610</v>
      </c>
    </row>
    <row r="487" spans="1:164" ht="17.25" hidden="1">
      <c r="A487" s="72">
        <v>460405924</v>
      </c>
      <c r="B487" s="304" t="s">
        <v>2174</v>
      </c>
      <c r="C487" s="72"/>
      <c r="D487" s="72"/>
      <c r="E487" s="72"/>
      <c r="F487" s="72"/>
      <c r="G487" s="307"/>
      <c r="H487" s="307"/>
      <c r="I487" s="72">
        <v>2843</v>
      </c>
      <c r="J487" s="72">
        <v>2777</v>
      </c>
      <c r="K487" s="258">
        <f t="shared" si="106"/>
        <v>2843</v>
      </c>
      <c r="L487" s="258">
        <f t="shared" si="95"/>
        <v>5741</v>
      </c>
      <c r="M487" s="308">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98"/>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99"/>
        <v>1</v>
      </c>
      <c r="ES487" s="72">
        <f t="shared" si="100"/>
        <v>1</v>
      </c>
      <c r="ET487" s="72" t="s">
        <v>1127</v>
      </c>
      <c r="EU487" s="7" t="s">
        <v>2810</v>
      </c>
      <c r="EV487" s="7" t="s">
        <v>1111</v>
      </c>
      <c r="EW487" s="7" t="s">
        <v>1830</v>
      </c>
      <c r="EX487" s="183" t="s">
        <v>1891</v>
      </c>
      <c r="EY487" s="314">
        <v>46184</v>
      </c>
      <c r="EZ487" s="314"/>
      <c r="FA487" s="183"/>
      <c r="FB487" s="314"/>
      <c r="FC487" s="7" t="s">
        <v>1130</v>
      </c>
      <c r="FD487" s="7" t="s">
        <v>3343</v>
      </c>
      <c r="FE487" s="7">
        <f t="shared" si="101"/>
        <v>2843</v>
      </c>
      <c r="FF487" s="72">
        <f t="shared" si="102"/>
        <v>5741</v>
      </c>
      <c r="FG487" t="s">
        <v>3517</v>
      </c>
      <c r="FH487">
        <v>460405924</v>
      </c>
    </row>
    <row r="488" spans="1:164" ht="17.25" hidden="1">
      <c r="A488" s="72">
        <v>464721019</v>
      </c>
      <c r="B488" s="304" t="s">
        <v>1572</v>
      </c>
      <c r="C488" s="72" t="s">
        <v>1776</v>
      </c>
      <c r="D488" s="72" t="s">
        <v>1799</v>
      </c>
      <c r="E488" s="72">
        <v>10000</v>
      </c>
      <c r="F488" s="72"/>
      <c r="G488" s="307"/>
      <c r="H488" s="307"/>
      <c r="I488" s="72">
        <v>9546</v>
      </c>
      <c r="J488" s="72">
        <v>18928</v>
      </c>
      <c r="K488" s="258">
        <f t="shared" si="106"/>
        <v>9716</v>
      </c>
      <c r="L488" s="258">
        <f t="shared" si="95"/>
        <v>18904</v>
      </c>
      <c r="M488" s="316">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98"/>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99"/>
        <v>3</v>
      </c>
      <c r="ES488" s="72">
        <f t="shared" si="100"/>
        <v>1</v>
      </c>
      <c r="ET488" s="72" t="s">
        <v>1128</v>
      </c>
      <c r="EU488" s="7" t="s">
        <v>2811</v>
      </c>
      <c r="EV488" s="7" t="s">
        <v>1111</v>
      </c>
      <c r="EW488" s="7" t="s">
        <v>1849</v>
      </c>
      <c r="EX488" s="183" t="s">
        <v>1997</v>
      </c>
      <c r="EY488" s="314">
        <v>46181</v>
      </c>
      <c r="EZ488" s="314"/>
      <c r="FA488" s="183"/>
      <c r="FB488" s="314"/>
      <c r="FC488" s="7" t="s">
        <v>3554</v>
      </c>
      <c r="FD488" s="7" t="s">
        <v>3365</v>
      </c>
      <c r="FE488" s="7">
        <f t="shared" si="101"/>
        <v>9716</v>
      </c>
      <c r="FF488" s="72">
        <f t="shared" si="102"/>
        <v>28904</v>
      </c>
      <c r="FG488" t="s">
        <v>3517</v>
      </c>
      <c r="FH488">
        <v>464721019</v>
      </c>
    </row>
    <row r="489" spans="1:164" ht="17.25" hidden="1">
      <c r="A489" s="72">
        <v>461914147</v>
      </c>
      <c r="B489" s="304" t="s">
        <v>922</v>
      </c>
      <c r="C489" s="72"/>
      <c r="D489" s="72"/>
      <c r="E489" s="72"/>
      <c r="F489" s="72"/>
      <c r="G489" s="307"/>
      <c r="H489" s="307"/>
      <c r="I489" s="72">
        <v>4841</v>
      </c>
      <c r="J489" s="72">
        <v>4606</v>
      </c>
      <c r="K489" s="258">
        <f t="shared" si="106"/>
        <v>4728</v>
      </c>
      <c r="L489" s="258">
        <f t="shared" si="95"/>
        <v>9709</v>
      </c>
      <c r="M489" s="308">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98"/>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99"/>
        <v>1</v>
      </c>
      <c r="ES489" s="72">
        <f t="shared" si="100"/>
        <v>1</v>
      </c>
      <c r="ET489" s="72" t="s">
        <v>1126</v>
      </c>
      <c r="EU489" s="7" t="s">
        <v>2812</v>
      </c>
      <c r="EV489" s="7" t="s">
        <v>1111</v>
      </c>
      <c r="EW489" s="7" t="s">
        <v>1804</v>
      </c>
      <c r="EX489" s="183" t="s">
        <v>1810</v>
      </c>
      <c r="EY489" s="314">
        <v>46177</v>
      </c>
      <c r="EZ489" s="314"/>
      <c r="FA489" s="183"/>
      <c r="FB489" s="314"/>
      <c r="FC489" s="7" t="s">
        <v>1130</v>
      </c>
      <c r="FD489" s="7" t="s">
        <v>3371</v>
      </c>
      <c r="FE489" s="7">
        <f t="shared" si="101"/>
        <v>4728</v>
      </c>
      <c r="FF489" s="72">
        <f t="shared" si="102"/>
        <v>9709</v>
      </c>
      <c r="FG489" t="s">
        <v>3517</v>
      </c>
      <c r="FH489">
        <v>461914147</v>
      </c>
    </row>
    <row r="490" spans="1:164" ht="17.25" hidden="1">
      <c r="A490" s="72">
        <v>461828293</v>
      </c>
      <c r="B490" s="304" t="s">
        <v>2072</v>
      </c>
      <c r="C490" s="72" t="s">
        <v>1778</v>
      </c>
      <c r="D490" s="72" t="s">
        <v>3539</v>
      </c>
      <c r="E490" s="72">
        <v>5000</v>
      </c>
      <c r="F490" s="72"/>
      <c r="G490" s="307"/>
      <c r="H490" s="307"/>
      <c r="I490" s="72">
        <v>4833</v>
      </c>
      <c r="J490" s="72">
        <v>4833</v>
      </c>
      <c r="K490" s="258">
        <f t="shared" si="106"/>
        <v>4899</v>
      </c>
      <c r="L490" s="258">
        <f t="shared" si="95"/>
        <v>4812</v>
      </c>
      <c r="M490" s="308">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98"/>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99"/>
        <v>1</v>
      </c>
      <c r="ES490" s="72">
        <f t="shared" si="100"/>
        <v>1</v>
      </c>
      <c r="ET490" s="72" t="s">
        <v>1123</v>
      </c>
      <c r="EU490" s="7" t="s">
        <v>2813</v>
      </c>
      <c r="EV490" s="7" t="s">
        <v>1111</v>
      </c>
      <c r="EW490" s="7" t="s">
        <v>1821</v>
      </c>
      <c r="EX490" s="183" t="s">
        <v>1821</v>
      </c>
      <c r="EY490" s="314">
        <v>46190</v>
      </c>
      <c r="EZ490" s="314"/>
      <c r="FA490" s="183"/>
      <c r="FB490" s="314"/>
      <c r="FC490" s="7" t="s">
        <v>1130</v>
      </c>
      <c r="FD490" s="7" t="s">
        <v>3342</v>
      </c>
      <c r="FE490" s="7">
        <f t="shared" si="101"/>
        <v>4899</v>
      </c>
      <c r="FF490" s="72">
        <f t="shared" si="102"/>
        <v>9812</v>
      </c>
      <c r="FG490" t="s">
        <v>3517</v>
      </c>
      <c r="FH490">
        <v>461828293</v>
      </c>
    </row>
    <row r="491" spans="1:164" ht="17.25" hidden="1">
      <c r="A491" s="72">
        <v>460557225</v>
      </c>
      <c r="B491" s="304" t="s">
        <v>801</v>
      </c>
      <c r="C491" s="72" t="s">
        <v>1776</v>
      </c>
      <c r="D491" s="72" t="s">
        <v>3519</v>
      </c>
      <c r="E491" s="72">
        <v>3100</v>
      </c>
      <c r="F491" s="72"/>
      <c r="G491" s="307"/>
      <c r="H491" s="307"/>
      <c r="I491" s="72">
        <v>2924</v>
      </c>
      <c r="J491" s="72">
        <v>1844</v>
      </c>
      <c r="K491" s="258">
        <f t="shared" si="106"/>
        <v>1906</v>
      </c>
      <c r="L491" s="258">
        <f t="shared" si="95"/>
        <v>1668</v>
      </c>
      <c r="M491" s="308">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98"/>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99"/>
        <v>1</v>
      </c>
      <c r="ES491" s="72">
        <f t="shared" si="100"/>
        <v>1</v>
      </c>
      <c r="ET491" s="72" t="s">
        <v>1117</v>
      </c>
      <c r="EU491" s="7" t="e">
        <v>#N/A</v>
      </c>
      <c r="EV491" s="7" t="e">
        <v>#N/A</v>
      </c>
      <c r="EW491" s="7" t="e">
        <v>#N/A</v>
      </c>
      <c r="EX491" s="183" t="e">
        <v>#N/A</v>
      </c>
      <c r="EY491" s="314" t="e">
        <v>#N/A</v>
      </c>
      <c r="EZ491" s="314"/>
      <c r="FA491" s="183"/>
      <c r="FB491" s="314"/>
      <c r="FC491" s="7" t="s">
        <v>1130</v>
      </c>
      <c r="FD491" s="7">
        <v>0</v>
      </c>
      <c r="FE491" s="7">
        <f t="shared" si="101"/>
        <v>1906</v>
      </c>
      <c r="FF491" s="72">
        <f t="shared" si="102"/>
        <v>4768</v>
      </c>
      <c r="FG491" t="s">
        <v>3517</v>
      </c>
      <c r="FH491">
        <v>460557225</v>
      </c>
    </row>
    <row r="492" spans="1:164" ht="17.25" hidden="1">
      <c r="A492" s="72">
        <v>461898596</v>
      </c>
      <c r="B492" s="304" t="s">
        <v>2086</v>
      </c>
      <c r="C492" s="72"/>
      <c r="D492" s="72"/>
      <c r="E492" s="72"/>
      <c r="F492" s="72"/>
      <c r="G492" s="307"/>
      <c r="H492" s="307"/>
      <c r="I492" s="72">
        <v>3953</v>
      </c>
      <c r="J492" s="72">
        <v>7242</v>
      </c>
      <c r="K492" s="258">
        <f t="shared" si="106"/>
        <v>3499</v>
      </c>
      <c r="L492" s="258">
        <f t="shared" si="95"/>
        <v>11527</v>
      </c>
      <c r="M492" s="316">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98"/>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99"/>
        <v>1</v>
      </c>
      <c r="ES492" s="72">
        <f t="shared" si="100"/>
        <v>1</v>
      </c>
      <c r="ET492" s="72" t="s">
        <v>1114</v>
      </c>
      <c r="EU492" s="7" t="s">
        <v>2814</v>
      </c>
      <c r="EV492" s="7" t="s">
        <v>1111</v>
      </c>
      <c r="EW492" s="7" t="s">
        <v>1809</v>
      </c>
      <c r="EX492" s="183" t="s">
        <v>2023</v>
      </c>
      <c r="EY492" s="314">
        <v>46185</v>
      </c>
      <c r="EZ492" s="314"/>
      <c r="FA492" s="183"/>
      <c r="FB492" s="314"/>
      <c r="FC492" s="7" t="s">
        <v>1130</v>
      </c>
      <c r="FD492" s="7" t="s">
        <v>3385</v>
      </c>
      <c r="FE492" s="7">
        <f t="shared" si="101"/>
        <v>3499</v>
      </c>
      <c r="FF492" s="72">
        <f t="shared" si="102"/>
        <v>11527</v>
      </c>
      <c r="FG492" t="s">
        <v>3517</v>
      </c>
      <c r="FH492">
        <v>461898596</v>
      </c>
    </row>
    <row r="493" spans="1:164" ht="17.25" hidden="1">
      <c r="A493" s="72">
        <v>459021769</v>
      </c>
      <c r="B493" s="304" t="s">
        <v>640</v>
      </c>
      <c r="C493" s="72"/>
      <c r="D493" s="72"/>
      <c r="E493" s="72"/>
      <c r="F493" s="72"/>
      <c r="G493" s="307"/>
      <c r="H493" s="307"/>
      <c r="I493" s="72">
        <v>3867</v>
      </c>
      <c r="J493" s="72">
        <v>11601</v>
      </c>
      <c r="K493" s="258">
        <f t="shared" si="106"/>
        <v>608</v>
      </c>
      <c r="L493" s="258">
        <f t="shared" si="95"/>
        <v>16284</v>
      </c>
      <c r="M493" s="316">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98"/>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99"/>
        <v>1</v>
      </c>
      <c r="ES493" s="72">
        <f t="shared" si="100"/>
        <v>1</v>
      </c>
      <c r="ET493" s="72" t="s">
        <v>1116</v>
      </c>
      <c r="EU493" s="7" t="s">
        <v>2815</v>
      </c>
      <c r="EV493" s="7" t="s">
        <v>1111</v>
      </c>
      <c r="EW493" s="7" t="s">
        <v>1809</v>
      </c>
      <c r="EX493" s="183" t="s">
        <v>1913</v>
      </c>
      <c r="EY493" s="314">
        <v>46176</v>
      </c>
      <c r="EZ493" s="314"/>
      <c r="FA493" s="183"/>
      <c r="FB493" s="314"/>
      <c r="FC493" s="7" t="s">
        <v>1130</v>
      </c>
      <c r="FD493" s="7" t="s">
        <v>3386</v>
      </c>
      <c r="FE493" s="7">
        <f t="shared" si="101"/>
        <v>608</v>
      </c>
      <c r="FF493" s="72">
        <f t="shared" si="102"/>
        <v>16284</v>
      </c>
      <c r="FG493" t="s">
        <v>3517</v>
      </c>
      <c r="FH493">
        <v>459021769</v>
      </c>
    </row>
    <row r="494" spans="1:164" ht="17.25" hidden="1">
      <c r="A494" s="72">
        <v>459691612</v>
      </c>
      <c r="B494" s="304" t="s">
        <v>2075</v>
      </c>
      <c r="C494" s="72"/>
      <c r="D494" s="72"/>
      <c r="E494" s="72"/>
      <c r="F494" s="72"/>
      <c r="G494" s="307"/>
      <c r="H494" s="307"/>
      <c r="I494" s="72">
        <v>3813</v>
      </c>
      <c r="J494" s="72">
        <v>3813</v>
      </c>
      <c r="K494" s="258">
        <f t="shared" si="106"/>
        <v>3813</v>
      </c>
      <c r="L494" s="258">
        <f t="shared" si="95"/>
        <v>7679</v>
      </c>
      <c r="M494" s="308">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98"/>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99"/>
        <v>1</v>
      </c>
      <c r="ES494" s="72">
        <f t="shared" si="100"/>
        <v>1</v>
      </c>
      <c r="ET494" s="72" t="s">
        <v>1115</v>
      </c>
      <c r="EU494" s="7" t="s">
        <v>2816</v>
      </c>
      <c r="EV494" s="7" t="s">
        <v>1111</v>
      </c>
      <c r="EW494" s="7" t="s">
        <v>1802</v>
      </c>
      <c r="EX494" s="183" t="s">
        <v>1980</v>
      </c>
      <c r="EY494" s="314">
        <v>46184</v>
      </c>
      <c r="EZ494" s="314"/>
      <c r="FA494" s="183"/>
      <c r="FB494" s="314"/>
      <c r="FC494" s="7" t="s">
        <v>1130</v>
      </c>
      <c r="FD494" s="7" t="s">
        <v>3387</v>
      </c>
      <c r="FE494" s="7">
        <f t="shared" si="101"/>
        <v>3813</v>
      </c>
      <c r="FF494" s="72">
        <f t="shared" si="102"/>
        <v>7679</v>
      </c>
      <c r="FG494" t="s">
        <v>3517</v>
      </c>
      <c r="FH494">
        <v>459691612</v>
      </c>
    </row>
    <row r="495" spans="1:164" ht="17.25" hidden="1">
      <c r="A495" s="72">
        <v>463845874</v>
      </c>
      <c r="B495" s="304" t="s">
        <v>992</v>
      </c>
      <c r="C495" s="72" t="s">
        <v>1776</v>
      </c>
      <c r="D495" s="72" t="s">
        <v>2058</v>
      </c>
      <c r="E495" s="72">
        <v>12334</v>
      </c>
      <c r="F495" s="72"/>
      <c r="G495" s="307"/>
      <c r="H495" s="307" t="s">
        <v>1142</v>
      </c>
      <c r="I495" s="72">
        <v>3824</v>
      </c>
      <c r="J495" s="72">
        <v>3364</v>
      </c>
      <c r="K495" s="258">
        <f t="shared" si="106"/>
        <v>3450</v>
      </c>
      <c r="L495" s="258">
        <f t="shared" si="95"/>
        <v>-4941</v>
      </c>
      <c r="M495" s="308">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98"/>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99"/>
        <v>2</v>
      </c>
      <c r="ES495" s="72">
        <f t="shared" si="100"/>
        <v>1</v>
      </c>
      <c r="ET495" s="72" t="s">
        <v>1128</v>
      </c>
      <c r="EU495" s="7" t="s">
        <v>2817</v>
      </c>
      <c r="EV495" s="7" t="s">
        <v>1111</v>
      </c>
      <c r="EW495" s="7" t="s">
        <v>1849</v>
      </c>
      <c r="EX495" s="183" t="s">
        <v>1997</v>
      </c>
      <c r="EY495" s="314">
        <v>46178</v>
      </c>
      <c r="EZ495" s="314"/>
      <c r="FA495" s="183"/>
      <c r="FB495" s="314"/>
      <c r="FC495" s="7" t="s">
        <v>1130</v>
      </c>
      <c r="FD495" s="7" t="s">
        <v>3328</v>
      </c>
      <c r="FE495" s="7">
        <f t="shared" si="101"/>
        <v>3450</v>
      </c>
      <c r="FF495" s="72">
        <f t="shared" si="102"/>
        <v>7393</v>
      </c>
      <c r="FG495" t="s">
        <v>3517</v>
      </c>
      <c r="FH495">
        <v>463845874</v>
      </c>
    </row>
    <row r="496" spans="1:164" ht="17.25" hidden="1">
      <c r="A496" s="72">
        <v>461099948</v>
      </c>
      <c r="B496" s="304" t="s">
        <v>1573</v>
      </c>
      <c r="C496" s="72"/>
      <c r="D496" s="72"/>
      <c r="E496" s="72"/>
      <c r="F496" s="72"/>
      <c r="G496" s="307"/>
      <c r="H496" s="307"/>
      <c r="I496" s="72">
        <v>2409</v>
      </c>
      <c r="J496" s="72">
        <v>2245</v>
      </c>
      <c r="K496" s="258">
        <f t="shared" si="106"/>
        <v>2296</v>
      </c>
      <c r="L496" s="258">
        <f t="shared" si="95"/>
        <v>4764</v>
      </c>
      <c r="M496" s="308">
        <v>1</v>
      </c>
      <c r="N496" s="72" t="s">
        <v>1232</v>
      </c>
      <c r="O496" s="72" t="s">
        <v>1233</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PTP</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98"/>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99"/>
        <v>1</v>
      </c>
      <c r="ES496" s="72">
        <f t="shared" si="100"/>
        <v>1</v>
      </c>
      <c r="ET496" s="72" t="s">
        <v>1117</v>
      </c>
      <c r="EU496" s="7" t="s">
        <v>2818</v>
      </c>
      <c r="EV496" s="7" t="s">
        <v>1111</v>
      </c>
      <c r="EW496" s="7" t="s">
        <v>1802</v>
      </c>
      <c r="EX496" s="183" t="s">
        <v>1838</v>
      </c>
      <c r="EY496" s="314">
        <v>46179</v>
      </c>
      <c r="EZ496" s="314"/>
      <c r="FA496" s="183"/>
      <c r="FB496" s="314"/>
      <c r="FC496" s="7" t="s">
        <v>1130</v>
      </c>
      <c r="FD496" s="7" t="s">
        <v>3118</v>
      </c>
      <c r="FE496" s="7">
        <f t="shared" si="101"/>
        <v>2296</v>
      </c>
      <c r="FF496" s="72">
        <f t="shared" si="102"/>
        <v>4764</v>
      </c>
      <c r="FG496" t="s">
        <v>3517</v>
      </c>
      <c r="FH496">
        <v>461099948</v>
      </c>
    </row>
    <row r="497" spans="1:164" ht="17.25" hidden="1">
      <c r="A497" s="315">
        <v>461528342</v>
      </c>
      <c r="B497" s="304" t="s">
        <v>1574</v>
      </c>
      <c r="C497" s="72"/>
      <c r="D497" s="72"/>
      <c r="E497" s="72"/>
      <c r="F497" s="72"/>
      <c r="G497" s="307"/>
      <c r="H497" s="307"/>
      <c r="I497" s="72">
        <v>4569</v>
      </c>
      <c r="J497" s="72">
        <v>9134</v>
      </c>
      <c r="K497" s="258">
        <f t="shared" si="106"/>
        <v>4726</v>
      </c>
      <c r="L497" s="258">
        <f t="shared" si="95"/>
        <v>14006</v>
      </c>
      <c r="M497" s="316">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98"/>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99"/>
        <v>1</v>
      </c>
      <c r="ES497" s="72">
        <f t="shared" si="100"/>
        <v>1</v>
      </c>
      <c r="ET497" s="72" t="s">
        <v>1121</v>
      </c>
      <c r="EU497" s="7" t="s">
        <v>2819</v>
      </c>
      <c r="EV497" s="7" t="s">
        <v>1111</v>
      </c>
      <c r="EW497" s="7" t="s">
        <v>1830</v>
      </c>
      <c r="EX497" s="183" t="s">
        <v>1898</v>
      </c>
      <c r="EY497" s="314">
        <v>46181</v>
      </c>
      <c r="EZ497" s="314"/>
      <c r="FA497" s="183"/>
      <c r="FB497" s="314"/>
      <c r="FC497" s="7" t="s">
        <v>1130</v>
      </c>
      <c r="FD497" s="7" t="s">
        <v>3388</v>
      </c>
      <c r="FE497" s="7">
        <f t="shared" si="101"/>
        <v>4726</v>
      </c>
      <c r="FF497" s="72">
        <f t="shared" si="102"/>
        <v>14006</v>
      </c>
      <c r="FG497" t="s">
        <v>3517</v>
      </c>
      <c r="FH497">
        <v>461528342</v>
      </c>
    </row>
    <row r="498" spans="1:164" ht="17.25" hidden="1">
      <c r="A498" s="72">
        <v>456535616</v>
      </c>
      <c r="B498" s="304" t="s">
        <v>956</v>
      </c>
      <c r="C498" s="72" t="s">
        <v>1800</v>
      </c>
      <c r="D498" s="72" t="s">
        <v>1799</v>
      </c>
      <c r="E498" s="72">
        <v>3160</v>
      </c>
      <c r="F498" s="72"/>
      <c r="G498" s="307"/>
      <c r="H498" s="307"/>
      <c r="I498" s="72">
        <v>3153</v>
      </c>
      <c r="J498" s="72">
        <v>8872.99</v>
      </c>
      <c r="K498" s="258">
        <f t="shared" si="106"/>
        <v>2949.99</v>
      </c>
      <c r="L498" s="258">
        <f t="shared" si="95"/>
        <v>9302.99</v>
      </c>
      <c r="M498" s="316">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98"/>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99"/>
        <v>1</v>
      </c>
      <c r="ES498" s="72">
        <f t="shared" si="100"/>
        <v>1</v>
      </c>
      <c r="ET498" s="72" t="s">
        <v>1117</v>
      </c>
      <c r="EU498" s="7" t="s">
        <v>2820</v>
      </c>
      <c r="EV498" s="7" t="s">
        <v>1111</v>
      </c>
      <c r="EW498" s="7" t="s">
        <v>1802</v>
      </c>
      <c r="EX498" s="183" t="s">
        <v>1838</v>
      </c>
      <c r="EY498" s="314">
        <v>46177</v>
      </c>
      <c r="EZ498" s="314"/>
      <c r="FA498" s="183"/>
      <c r="FB498" s="314"/>
      <c r="FC498" s="7" t="s">
        <v>1130</v>
      </c>
      <c r="FD498" s="7" t="s">
        <v>3389</v>
      </c>
      <c r="FE498" s="7">
        <f t="shared" si="101"/>
        <v>2949.99</v>
      </c>
      <c r="FF498" s="72">
        <f t="shared" si="102"/>
        <v>12462.99</v>
      </c>
      <c r="FG498" t="s">
        <v>3517</v>
      </c>
      <c r="FH498">
        <v>456535616</v>
      </c>
    </row>
    <row r="499" spans="1:164" ht="17.25" hidden="1">
      <c r="A499" s="72">
        <v>459780483</v>
      </c>
      <c r="B499" s="304" t="s">
        <v>1575</v>
      </c>
      <c r="C499" s="72"/>
      <c r="D499" s="72"/>
      <c r="E499" s="72"/>
      <c r="F499" s="72"/>
      <c r="G499" s="307"/>
      <c r="H499" s="307"/>
      <c r="I499" s="72">
        <v>3652</v>
      </c>
      <c r="J499" s="72">
        <v>3382</v>
      </c>
      <c r="K499" s="258">
        <f t="shared" si="106"/>
        <v>3406</v>
      </c>
      <c r="L499" s="258">
        <f t="shared" si="95"/>
        <v>7114</v>
      </c>
      <c r="M499" s="308">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98"/>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99"/>
        <v>2</v>
      </c>
      <c r="ES499" s="72">
        <f t="shared" si="100"/>
        <v>1</v>
      </c>
      <c r="ET499" s="72" t="s">
        <v>1120</v>
      </c>
      <c r="EU499" s="7" t="s">
        <v>2821</v>
      </c>
      <c r="EV499" s="7" t="s">
        <v>1111</v>
      </c>
      <c r="EW499" s="7" t="s">
        <v>1830</v>
      </c>
      <c r="EX499" s="183" t="s">
        <v>1954</v>
      </c>
      <c r="EY499" s="314">
        <v>46181</v>
      </c>
      <c r="EZ499" s="314"/>
      <c r="FA499" s="183"/>
      <c r="FB499" s="314"/>
      <c r="FC499" s="7" t="s">
        <v>1130</v>
      </c>
      <c r="FD499" s="7" t="s">
        <v>3213</v>
      </c>
      <c r="FE499" s="7">
        <f t="shared" si="101"/>
        <v>3406</v>
      </c>
      <c r="FF499" s="72">
        <f t="shared" si="102"/>
        <v>7114</v>
      </c>
      <c r="FG499" t="s">
        <v>3517</v>
      </c>
      <c r="FH499">
        <v>459780483</v>
      </c>
    </row>
    <row r="500" spans="1:164" ht="17.25" hidden="1">
      <c r="A500" s="72">
        <v>461841840</v>
      </c>
      <c r="B500" s="304" t="s">
        <v>1576</v>
      </c>
      <c r="C500" s="72"/>
      <c r="D500" s="72"/>
      <c r="E500" s="72"/>
      <c r="F500" s="72"/>
      <c r="G500" s="307"/>
      <c r="H500" s="307"/>
      <c r="I500" s="72">
        <v>4435</v>
      </c>
      <c r="J500" s="72">
        <v>4786</v>
      </c>
      <c r="K500" s="258">
        <f t="shared" si="106"/>
        <v>509</v>
      </c>
      <c r="L500" s="258">
        <f t="shared" si="95"/>
        <v>9470</v>
      </c>
      <c r="M500" s="316">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98"/>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99"/>
        <v>1</v>
      </c>
      <c r="ES500" s="72">
        <f t="shared" si="100"/>
        <v>1</v>
      </c>
      <c r="ET500" s="72" t="s">
        <v>1115</v>
      </c>
      <c r="EU500" s="7" t="s">
        <v>2822</v>
      </c>
      <c r="EV500" s="7" t="s">
        <v>1111</v>
      </c>
      <c r="EW500" s="7" t="s">
        <v>1807</v>
      </c>
      <c r="EX500" s="183" t="s">
        <v>1998</v>
      </c>
      <c r="EY500" s="314">
        <v>46183</v>
      </c>
      <c r="EZ500" s="314"/>
      <c r="FA500" s="183"/>
      <c r="FB500" s="314"/>
      <c r="FC500" s="7" t="s">
        <v>1130</v>
      </c>
      <c r="FD500" s="7" t="s">
        <v>3390</v>
      </c>
      <c r="FE500" s="7">
        <f t="shared" si="101"/>
        <v>509</v>
      </c>
      <c r="FF500" s="72">
        <f t="shared" si="102"/>
        <v>9470</v>
      </c>
      <c r="FG500" t="s">
        <v>3517</v>
      </c>
      <c r="FH500">
        <v>461841840</v>
      </c>
    </row>
    <row r="501" spans="1:164" ht="17.25" hidden="1">
      <c r="A501" s="72">
        <v>139693319</v>
      </c>
      <c r="B501" s="304" t="s">
        <v>694</v>
      </c>
      <c r="C501" s="72"/>
      <c r="D501" s="72"/>
      <c r="E501" s="72"/>
      <c r="F501" s="72"/>
      <c r="G501" s="307"/>
      <c r="H501" s="307"/>
      <c r="I501" s="72">
        <v>3792</v>
      </c>
      <c r="J501" s="72">
        <v>17887</v>
      </c>
      <c r="K501" s="258">
        <f t="shared" si="106"/>
        <v>866</v>
      </c>
      <c r="L501" s="258">
        <f t="shared" si="95"/>
        <v>23954</v>
      </c>
      <c r="M501" s="316">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98"/>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99"/>
        <v>3</v>
      </c>
      <c r="ES501" s="72">
        <f t="shared" si="100"/>
        <v>1</v>
      </c>
      <c r="ET501" s="72" t="s">
        <v>1128</v>
      </c>
      <c r="EU501" s="7" t="s">
        <v>2823</v>
      </c>
      <c r="EV501" s="7" t="s">
        <v>1111</v>
      </c>
      <c r="EW501" s="7" t="s">
        <v>1809</v>
      </c>
      <c r="EX501" s="183" t="s">
        <v>1999</v>
      </c>
      <c r="EY501" s="314">
        <v>46178</v>
      </c>
      <c r="EZ501" s="314"/>
      <c r="FA501" s="183"/>
      <c r="FB501" s="314"/>
      <c r="FC501" s="7" t="s">
        <v>1130</v>
      </c>
      <c r="FD501" s="7" t="s">
        <v>3391</v>
      </c>
      <c r="FE501" s="7">
        <f t="shared" si="101"/>
        <v>866</v>
      </c>
      <c r="FF501" s="72">
        <f t="shared" si="102"/>
        <v>23954</v>
      </c>
      <c r="FG501" t="s">
        <v>3517</v>
      </c>
      <c r="FH501">
        <v>139693319</v>
      </c>
    </row>
    <row r="502" spans="1:164" ht="17.25" hidden="1">
      <c r="A502" s="72">
        <v>454823699</v>
      </c>
      <c r="B502" s="304" t="s">
        <v>672</v>
      </c>
      <c r="C502" s="72"/>
      <c r="D502" s="72"/>
      <c r="E502" s="72"/>
      <c r="F502" s="72"/>
      <c r="G502" s="307"/>
      <c r="H502" s="307"/>
      <c r="I502" s="72">
        <v>3033</v>
      </c>
      <c r="J502" s="72">
        <v>3022</v>
      </c>
      <c r="K502" s="258">
        <f t="shared" si="106"/>
        <v>3072</v>
      </c>
      <c r="L502" s="258">
        <f t="shared" si="95"/>
        <v>6183</v>
      </c>
      <c r="M502" s="308">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3563</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98"/>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99"/>
        <v>1</v>
      </c>
      <c r="ES502" s="72">
        <f t="shared" si="100"/>
        <v>1</v>
      </c>
      <c r="ET502" s="72" t="s">
        <v>1116</v>
      </c>
      <c r="EU502" s="7" t="s">
        <v>2824</v>
      </c>
      <c r="EV502" s="7" t="s">
        <v>1111</v>
      </c>
      <c r="EW502" s="7" t="s">
        <v>1802</v>
      </c>
      <c r="EX502" s="183" t="s">
        <v>2000</v>
      </c>
      <c r="EY502" s="314">
        <v>46179</v>
      </c>
      <c r="EZ502" s="314"/>
      <c r="FA502" s="183"/>
      <c r="FB502" s="314"/>
      <c r="FC502" s="7" t="s">
        <v>1130</v>
      </c>
      <c r="FD502" s="7" t="s">
        <v>3172</v>
      </c>
      <c r="FE502" s="7">
        <f t="shared" si="101"/>
        <v>3072</v>
      </c>
      <c r="FF502" s="72">
        <f t="shared" si="102"/>
        <v>6183</v>
      </c>
      <c r="FG502" t="s">
        <v>3517</v>
      </c>
      <c r="FH502">
        <v>454823699</v>
      </c>
    </row>
    <row r="503" spans="1:164" ht="17.25" hidden="1">
      <c r="A503" s="72">
        <v>460097350</v>
      </c>
      <c r="B503" s="304" t="s">
        <v>1577</v>
      </c>
      <c r="C503" s="72" t="s">
        <v>1776</v>
      </c>
      <c r="D503" s="72" t="s">
        <v>1799</v>
      </c>
      <c r="E503" s="72">
        <v>6000</v>
      </c>
      <c r="F503" s="72"/>
      <c r="G503" s="307"/>
      <c r="H503" s="307"/>
      <c r="I503" s="72">
        <v>3035</v>
      </c>
      <c r="J503" s="72">
        <v>3070</v>
      </c>
      <c r="K503" s="258">
        <f t="shared" si="106"/>
        <v>41</v>
      </c>
      <c r="L503" s="258">
        <f t="shared" si="95"/>
        <v>160</v>
      </c>
      <c r="M503" s="316">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98"/>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99"/>
        <v>1</v>
      </c>
      <c r="ES503" s="72">
        <f t="shared" si="100"/>
        <v>1</v>
      </c>
      <c r="ET503" s="72" t="s">
        <v>1117</v>
      </c>
      <c r="EU503" s="7" t="s">
        <v>2825</v>
      </c>
      <c r="EV503" s="7" t="s">
        <v>1111</v>
      </c>
      <c r="EW503" s="7" t="s">
        <v>1802</v>
      </c>
      <c r="EX503" s="183" t="s">
        <v>1842</v>
      </c>
      <c r="EY503" s="314">
        <v>46177</v>
      </c>
      <c r="EZ503" s="314"/>
      <c r="FA503" s="183"/>
      <c r="FB503" s="314"/>
      <c r="FC503" s="7" t="s">
        <v>1130</v>
      </c>
      <c r="FD503" s="7" t="s">
        <v>3092</v>
      </c>
      <c r="FE503" s="7">
        <f t="shared" si="101"/>
        <v>41</v>
      </c>
      <c r="FF503" s="72">
        <f t="shared" si="102"/>
        <v>6160</v>
      </c>
      <c r="FG503" t="s">
        <v>3517</v>
      </c>
      <c r="FH503">
        <v>460097350</v>
      </c>
    </row>
    <row r="504" spans="1:164" ht="17.25" hidden="1">
      <c r="A504" s="72">
        <v>458762564</v>
      </c>
      <c r="B504" s="304" t="s">
        <v>2134</v>
      </c>
      <c r="C504" s="72" t="s">
        <v>1776</v>
      </c>
      <c r="D504" s="72" t="s">
        <v>3018</v>
      </c>
      <c r="E504" s="72">
        <v>19309</v>
      </c>
      <c r="F504" s="72"/>
      <c r="G504" s="307"/>
      <c r="H504" s="307" t="s">
        <v>3513</v>
      </c>
      <c r="I504" s="72">
        <v>5807</v>
      </c>
      <c r="J504" s="72">
        <v>5807</v>
      </c>
      <c r="K504" s="258">
        <f t="shared" si="106"/>
        <v>5815</v>
      </c>
      <c r="L504" s="258">
        <f t="shared" si="95"/>
        <v>-7607</v>
      </c>
      <c r="M504" s="308">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98"/>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99"/>
        <v>1</v>
      </c>
      <c r="ES504" s="72">
        <f t="shared" si="100"/>
        <v>1</v>
      </c>
      <c r="ET504" s="72" t="s">
        <v>1120</v>
      </c>
      <c r="EU504" s="7" t="s">
        <v>2826</v>
      </c>
      <c r="EV504" s="7" t="s">
        <v>1111</v>
      </c>
      <c r="EW504" s="7" t="s">
        <v>1802</v>
      </c>
      <c r="EX504" s="183" t="s">
        <v>3606</v>
      </c>
      <c r="EY504" s="314">
        <v>46184</v>
      </c>
      <c r="EZ504" s="314"/>
      <c r="FA504" s="183"/>
      <c r="FB504" s="314"/>
      <c r="FC504" s="7" t="s">
        <v>1130</v>
      </c>
      <c r="FD504" s="7" t="s">
        <v>3285</v>
      </c>
      <c r="FE504" s="7">
        <f t="shared" si="101"/>
        <v>5815</v>
      </c>
      <c r="FF504" s="72">
        <f t="shared" si="102"/>
        <v>11702</v>
      </c>
      <c r="FG504" t="s">
        <v>3517</v>
      </c>
      <c r="FH504">
        <v>458762564</v>
      </c>
    </row>
    <row r="505" spans="1:164" ht="17.25" hidden="1">
      <c r="A505" s="72">
        <v>458111295</v>
      </c>
      <c r="B505" s="304" t="s">
        <v>339</v>
      </c>
      <c r="C505" s="72"/>
      <c r="D505" s="72"/>
      <c r="E505" s="72"/>
      <c r="F505" s="72"/>
      <c r="G505" s="307"/>
      <c r="H505" s="307"/>
      <c r="I505" s="72">
        <v>5795</v>
      </c>
      <c r="J505" s="72">
        <v>17385</v>
      </c>
      <c r="K505" s="258">
        <f t="shared" si="106"/>
        <v>805</v>
      </c>
      <c r="L505" s="258">
        <f t="shared" si="95"/>
        <v>23180</v>
      </c>
      <c r="M505" s="316">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98"/>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99"/>
        <v>1</v>
      </c>
      <c r="ES505" s="72">
        <f t="shared" si="100"/>
        <v>1</v>
      </c>
      <c r="ET505" s="72" t="s">
        <v>1126</v>
      </c>
      <c r="EU505" s="7" t="e">
        <v>#N/A</v>
      </c>
      <c r="EV505" s="7" t="e">
        <v>#N/A</v>
      </c>
      <c r="EW505" s="7" t="e">
        <v>#N/A</v>
      </c>
      <c r="EX505" s="183" t="e">
        <v>#N/A</v>
      </c>
      <c r="EY505" s="314" t="e">
        <v>#N/A</v>
      </c>
      <c r="EZ505" s="314"/>
      <c r="FA505" s="183"/>
      <c r="FB505" s="314"/>
      <c r="FC505" s="7" t="s">
        <v>1130</v>
      </c>
      <c r="FD505" s="7">
        <v>0</v>
      </c>
      <c r="FE505" s="7">
        <f t="shared" si="101"/>
        <v>805</v>
      </c>
      <c r="FF505" s="72">
        <f t="shared" si="102"/>
        <v>23180</v>
      </c>
      <c r="FG505" t="s">
        <v>3517</v>
      </c>
      <c r="FH505">
        <v>458111295</v>
      </c>
    </row>
    <row r="506" spans="1:164" ht="17.25" hidden="1">
      <c r="A506" s="72">
        <v>458645849</v>
      </c>
      <c r="B506" s="304" t="s">
        <v>149</v>
      </c>
      <c r="C506" s="72"/>
      <c r="D506" s="72"/>
      <c r="E506" s="72"/>
      <c r="F506" s="72"/>
      <c r="G506" s="307"/>
      <c r="H506" s="307" t="s">
        <v>1791</v>
      </c>
      <c r="I506" s="72">
        <v>4448</v>
      </c>
      <c r="J506" s="72">
        <v>8164</v>
      </c>
      <c r="K506" s="258">
        <f t="shared" si="106"/>
        <v>3942</v>
      </c>
      <c r="L506" s="258">
        <f t="shared" si="95"/>
        <v>12612</v>
      </c>
      <c r="M506" s="316">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98"/>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99"/>
        <v>1</v>
      </c>
      <c r="ES506" s="72">
        <f t="shared" si="100"/>
        <v>1</v>
      </c>
      <c r="ET506" s="72" t="s">
        <v>1122</v>
      </c>
      <c r="EU506" s="7" t="e">
        <v>#N/A</v>
      </c>
      <c r="EV506" s="7" t="e">
        <v>#N/A</v>
      </c>
      <c r="EW506" s="7" t="e">
        <v>#N/A</v>
      </c>
      <c r="EX506" s="183" t="e">
        <v>#N/A</v>
      </c>
      <c r="EY506" s="314" t="e">
        <v>#N/A</v>
      </c>
      <c r="EZ506" s="314"/>
      <c r="FA506" s="183"/>
      <c r="FB506" s="314"/>
      <c r="FC506" s="7" t="s">
        <v>1130</v>
      </c>
      <c r="FD506" s="7">
        <v>0</v>
      </c>
      <c r="FE506" s="7">
        <f t="shared" si="101"/>
        <v>3942</v>
      </c>
      <c r="FF506" s="72">
        <f t="shared" si="102"/>
        <v>12612</v>
      </c>
      <c r="FG506" t="s">
        <v>3517</v>
      </c>
      <c r="FH506">
        <v>458645849</v>
      </c>
    </row>
    <row r="507" spans="1:164" ht="17.25" hidden="1">
      <c r="A507" s="72">
        <v>459445373</v>
      </c>
      <c r="B507" s="304" t="s">
        <v>1578</v>
      </c>
      <c r="C507" s="72"/>
      <c r="D507" s="72"/>
      <c r="E507" s="72"/>
      <c r="F507" s="72"/>
      <c r="G507" s="307"/>
      <c r="H507" s="307"/>
      <c r="I507" s="72">
        <v>4550</v>
      </c>
      <c r="J507" s="72">
        <v>3280</v>
      </c>
      <c r="K507" s="258">
        <f t="shared" si="106"/>
        <v>3361</v>
      </c>
      <c r="L507" s="258">
        <f t="shared" si="95"/>
        <v>7991</v>
      </c>
      <c r="M507" s="308">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98"/>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99"/>
        <v>3</v>
      </c>
      <c r="ES507" s="72">
        <f t="shared" si="100"/>
        <v>1</v>
      </c>
      <c r="ET507" s="72" t="s">
        <v>1120</v>
      </c>
      <c r="EU507" s="7" t="s">
        <v>2827</v>
      </c>
      <c r="EV507" s="7" t="s">
        <v>1111</v>
      </c>
      <c r="EW507" s="7" t="s">
        <v>1802</v>
      </c>
      <c r="EX507" s="183" t="s">
        <v>2001</v>
      </c>
      <c r="EY507" s="314">
        <v>46177</v>
      </c>
      <c r="EZ507" s="314"/>
      <c r="FA507" s="183"/>
      <c r="FB507" s="314"/>
      <c r="FC507" s="7" t="s">
        <v>1130</v>
      </c>
      <c r="FD507" s="7" t="s">
        <v>3392</v>
      </c>
      <c r="FE507" s="7">
        <f t="shared" si="101"/>
        <v>3361</v>
      </c>
      <c r="FF507" s="72">
        <f t="shared" si="102"/>
        <v>7991</v>
      </c>
      <c r="FG507" t="s">
        <v>3517</v>
      </c>
      <c r="FH507">
        <v>459445373</v>
      </c>
    </row>
    <row r="508" spans="1:164" ht="17.25" hidden="1">
      <c r="A508" s="72">
        <v>463650409</v>
      </c>
      <c r="B508" s="304" t="s">
        <v>2090</v>
      </c>
      <c r="C508" s="72" t="s">
        <v>1776</v>
      </c>
      <c r="D508" s="72" t="s">
        <v>2348</v>
      </c>
      <c r="E508" s="72">
        <v>4303</v>
      </c>
      <c r="F508" s="72"/>
      <c r="G508" s="307"/>
      <c r="H508" s="307"/>
      <c r="I508" s="72">
        <v>4409</v>
      </c>
      <c r="J508" s="72">
        <v>3755</v>
      </c>
      <c r="K508" s="258">
        <f t="shared" si="106"/>
        <v>3796</v>
      </c>
      <c r="L508" s="258">
        <f t="shared" si="95"/>
        <v>3945</v>
      </c>
      <c r="M508" s="308">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98"/>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99"/>
        <v>1</v>
      </c>
      <c r="ES508" s="72">
        <f t="shared" si="100"/>
        <v>1</v>
      </c>
      <c r="ET508" s="72" t="s">
        <v>1114</v>
      </c>
      <c r="EU508" s="7" t="s">
        <v>2828</v>
      </c>
      <c r="EV508" s="7" t="s">
        <v>1111</v>
      </c>
      <c r="EW508" s="7" t="s">
        <v>1809</v>
      </c>
      <c r="EX508" s="183" t="s">
        <v>3607</v>
      </c>
      <c r="EY508" s="314">
        <v>46185</v>
      </c>
      <c r="EZ508" s="314"/>
      <c r="FA508" s="183"/>
      <c r="FB508" s="314"/>
      <c r="FC508" s="7" t="s">
        <v>1130</v>
      </c>
      <c r="FD508" s="7" t="s">
        <v>3393</v>
      </c>
      <c r="FE508" s="7">
        <f t="shared" si="101"/>
        <v>3796</v>
      </c>
      <c r="FF508" s="72">
        <f t="shared" si="102"/>
        <v>8248</v>
      </c>
      <c r="FG508" t="s">
        <v>3517</v>
      </c>
      <c r="FH508">
        <v>463650409</v>
      </c>
    </row>
    <row r="509" spans="1:164" ht="17.25" hidden="1">
      <c r="A509" s="72">
        <v>460109573</v>
      </c>
      <c r="B509" s="304" t="s">
        <v>1579</v>
      </c>
      <c r="C509" s="72"/>
      <c r="D509" s="72"/>
      <c r="E509" s="72"/>
      <c r="F509" s="72"/>
      <c r="G509" s="307"/>
      <c r="H509" s="307"/>
      <c r="I509" s="72">
        <v>2845</v>
      </c>
      <c r="J509" s="72">
        <v>3152.65</v>
      </c>
      <c r="K509" s="258">
        <f t="shared" si="106"/>
        <v>322.64999999999964</v>
      </c>
      <c r="L509" s="258">
        <f t="shared" si="95"/>
        <v>6063.65</v>
      </c>
      <c r="M509" s="316">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98"/>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99"/>
        <v>1</v>
      </c>
      <c r="ES509" s="72">
        <f t="shared" si="100"/>
        <v>1</v>
      </c>
      <c r="ET509" s="72" t="s">
        <v>1117</v>
      </c>
      <c r="EU509" s="7" t="s">
        <v>2829</v>
      </c>
      <c r="EV509" s="7" t="s">
        <v>1111</v>
      </c>
      <c r="EW509" s="7" t="s">
        <v>1802</v>
      </c>
      <c r="EX509" s="183" t="s">
        <v>1842</v>
      </c>
      <c r="EY509" s="314">
        <v>46178</v>
      </c>
      <c r="EZ509" s="314"/>
      <c r="FA509" s="183"/>
      <c r="FB509" s="314"/>
      <c r="FC509" s="7" t="s">
        <v>1130</v>
      </c>
      <c r="FD509" s="7" t="s">
        <v>3394</v>
      </c>
      <c r="FE509" s="7">
        <f t="shared" si="101"/>
        <v>322.64999999999964</v>
      </c>
      <c r="FF509" s="72">
        <f t="shared" si="102"/>
        <v>6063.65</v>
      </c>
      <c r="FG509" t="s">
        <v>3517</v>
      </c>
      <c r="FH509">
        <v>460109573</v>
      </c>
    </row>
    <row r="510" spans="1:164" ht="17.25" hidden="1">
      <c r="A510" s="72">
        <v>465971898</v>
      </c>
      <c r="B510" s="304" t="s">
        <v>1435</v>
      </c>
      <c r="C510" s="72" t="s">
        <v>1776</v>
      </c>
      <c r="D510" s="72" t="s">
        <v>1801</v>
      </c>
      <c r="E510" s="72">
        <v>6720</v>
      </c>
      <c r="F510" s="72"/>
      <c r="G510" s="307"/>
      <c r="H510" s="307"/>
      <c r="I510" s="72">
        <v>2240</v>
      </c>
      <c r="J510" s="72">
        <v>4480</v>
      </c>
      <c r="K510" s="258">
        <f t="shared" si="106"/>
        <v>2284</v>
      </c>
      <c r="L510" s="258">
        <f t="shared" si="95"/>
        <v>88</v>
      </c>
      <c r="M510" s="316">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98"/>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99"/>
        <v>1</v>
      </c>
      <c r="ES510" s="72">
        <f t="shared" si="100"/>
        <v>1</v>
      </c>
      <c r="ET510" s="72" t="s">
        <v>1119</v>
      </c>
      <c r="EU510" s="7" t="s">
        <v>2830</v>
      </c>
      <c r="EV510" s="7" t="s">
        <v>1111</v>
      </c>
      <c r="EW510" s="7" t="s">
        <v>1807</v>
      </c>
      <c r="EX510" s="183" t="s">
        <v>1819</v>
      </c>
      <c r="EY510" s="314">
        <v>46182</v>
      </c>
      <c r="EZ510" s="314"/>
      <c r="FA510" s="183"/>
      <c r="FB510" s="314"/>
      <c r="FC510" s="7" t="s">
        <v>1130</v>
      </c>
      <c r="FD510" s="7" t="s">
        <v>3285</v>
      </c>
      <c r="FE510" s="7">
        <f t="shared" si="101"/>
        <v>2284</v>
      </c>
      <c r="FF510" s="72">
        <f t="shared" si="102"/>
        <v>6808</v>
      </c>
      <c r="FG510" t="s">
        <v>3517</v>
      </c>
      <c r="FH510">
        <v>465971898</v>
      </c>
    </row>
    <row r="511" spans="1:164" ht="17.25" hidden="1">
      <c r="A511" s="72">
        <v>464487568</v>
      </c>
      <c r="B511" s="304" t="s">
        <v>436</v>
      </c>
      <c r="C511" s="72" t="s">
        <v>1776</v>
      </c>
      <c r="D511" s="72" t="s">
        <v>3561</v>
      </c>
      <c r="E511" s="72">
        <v>2603</v>
      </c>
      <c r="F511" s="72"/>
      <c r="G511" s="307"/>
      <c r="H511" s="307"/>
      <c r="I511" s="72">
        <v>2496</v>
      </c>
      <c r="J511" s="72">
        <v>2240</v>
      </c>
      <c r="K511" s="258">
        <f t="shared" si="106"/>
        <v>2303</v>
      </c>
      <c r="L511" s="258">
        <f t="shared" si="95"/>
        <v>2251</v>
      </c>
      <c r="M511" s="308">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98"/>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99"/>
        <v>1</v>
      </c>
      <c r="ES511" s="72">
        <f t="shared" si="100"/>
        <v>1</v>
      </c>
      <c r="ET511" s="72" t="s">
        <v>1116</v>
      </c>
      <c r="EU511" s="7" t="s">
        <v>2831</v>
      </c>
      <c r="EV511" s="7" t="s">
        <v>1111</v>
      </c>
      <c r="EW511" s="7" t="s">
        <v>1807</v>
      </c>
      <c r="EX511" s="183" t="s">
        <v>1816</v>
      </c>
      <c r="EY511" s="314">
        <v>46201</v>
      </c>
      <c r="EZ511" s="314"/>
      <c r="FA511" s="183"/>
      <c r="FB511" s="314"/>
      <c r="FC511" s="7" t="s">
        <v>1130</v>
      </c>
      <c r="FD511" s="7" t="s">
        <v>3395</v>
      </c>
      <c r="FE511" s="7">
        <f t="shared" si="101"/>
        <v>2303</v>
      </c>
      <c r="FF511" s="72">
        <f t="shared" si="102"/>
        <v>4854</v>
      </c>
      <c r="FG511" t="s">
        <v>3517</v>
      </c>
      <c r="FH511">
        <v>464487568</v>
      </c>
    </row>
    <row r="512" spans="1:164" ht="17.25" hidden="1">
      <c r="A512" s="72">
        <v>135586566</v>
      </c>
      <c r="B512" s="304" t="s">
        <v>850</v>
      </c>
      <c r="C512" s="72" t="s">
        <v>1776</v>
      </c>
      <c r="D512" s="72" t="s">
        <v>3561</v>
      </c>
      <c r="E512" s="72">
        <v>5140</v>
      </c>
      <c r="F512" s="72"/>
      <c r="G512" s="307"/>
      <c r="H512" s="307"/>
      <c r="I512" s="72">
        <v>2466</v>
      </c>
      <c r="J512" s="72">
        <v>2259</v>
      </c>
      <c r="K512" s="258">
        <f t="shared" si="106"/>
        <v>2307</v>
      </c>
      <c r="L512" s="258">
        <f t="shared" ref="L512:L575" si="109">FF512-E512</f>
        <v>-317</v>
      </c>
      <c r="M512" s="308">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1">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4">
        <v>46178</v>
      </c>
      <c r="EZ512" s="314"/>
      <c r="FA512" s="183"/>
      <c r="FB512" s="314"/>
      <c r="FC512" s="7" t="s">
        <v>1130</v>
      </c>
      <c r="FD512" s="7" t="s">
        <v>3334</v>
      </c>
      <c r="FE512" s="7">
        <f t="shared" si="101"/>
        <v>2307</v>
      </c>
      <c r="FF512" s="72">
        <f t="shared" si="102"/>
        <v>4823</v>
      </c>
      <c r="FG512" t="s">
        <v>3517</v>
      </c>
      <c r="FH512">
        <v>135586566</v>
      </c>
    </row>
    <row r="513" spans="1:164" ht="17.25" hidden="1">
      <c r="A513" s="72">
        <v>463022170</v>
      </c>
      <c r="B513" s="304" t="s">
        <v>2175</v>
      </c>
      <c r="C513" s="72"/>
      <c r="D513" s="72"/>
      <c r="E513" s="72"/>
      <c r="F513" s="72"/>
      <c r="G513" s="307"/>
      <c r="H513" s="307"/>
      <c r="I513" s="72">
        <v>5571</v>
      </c>
      <c r="J513" s="72">
        <v>11142</v>
      </c>
      <c r="K513" s="258">
        <f t="shared" si="106"/>
        <v>5887</v>
      </c>
      <c r="L513" s="258">
        <f t="shared" si="109"/>
        <v>17215</v>
      </c>
      <c r="M513" s="316">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1"/>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2"/>
        <v>1</v>
      </c>
      <c r="ES513" s="72">
        <f t="shared" si="113"/>
        <v>1</v>
      </c>
      <c r="ET513" s="72" t="s">
        <v>1127</v>
      </c>
      <c r="EU513" s="7" t="s">
        <v>2833</v>
      </c>
      <c r="EV513" s="7" t="s">
        <v>1111</v>
      </c>
      <c r="EW513" s="7" t="s">
        <v>1809</v>
      </c>
      <c r="EX513" s="183" t="s">
        <v>1852</v>
      </c>
      <c r="EY513" s="314">
        <v>46184</v>
      </c>
      <c r="EZ513" s="314"/>
      <c r="FA513" s="183"/>
      <c r="FB513" s="314"/>
      <c r="FC513" s="7" t="s">
        <v>1130</v>
      </c>
      <c r="FD513" s="7" t="s">
        <v>3396</v>
      </c>
      <c r="FE513" s="7">
        <f t="shared" ref="FE513:FE576" si="114">IF((J513+R513)&lt;=I513+R513,(J513+R513),((I513-(I513*(M513+1)-(I513+J513)))+R513))</f>
        <v>5887</v>
      </c>
      <c r="FF513" s="72">
        <f t="shared" ref="FF513:FF576" si="115">I513+J513+FD513</f>
        <v>17215</v>
      </c>
      <c r="FG513" t="s">
        <v>3517</v>
      </c>
      <c r="FH513">
        <v>463022170</v>
      </c>
    </row>
    <row r="514" spans="1:164" ht="17.25" hidden="1">
      <c r="A514" s="72">
        <v>460138753</v>
      </c>
      <c r="B514" s="304" t="s">
        <v>2060</v>
      </c>
      <c r="C514" s="72" t="s">
        <v>1776</v>
      </c>
      <c r="D514" s="72" t="s">
        <v>2348</v>
      </c>
      <c r="E514" s="72">
        <f>5754+46</f>
        <v>5800</v>
      </c>
      <c r="F514" s="72"/>
      <c r="G514" s="307"/>
      <c r="H514" s="307"/>
      <c r="I514" s="72">
        <v>2845</v>
      </c>
      <c r="J514" s="72">
        <v>2845</v>
      </c>
      <c r="K514" s="258">
        <f t="shared" si="106"/>
        <v>2845</v>
      </c>
      <c r="L514" s="258">
        <f t="shared" si="109"/>
        <v>-64</v>
      </c>
      <c r="M514" s="308">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1"/>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2"/>
        <v>2</v>
      </c>
      <c r="ES514" s="72">
        <f t="shared" si="113"/>
        <v>1</v>
      </c>
      <c r="ET514" s="72" t="s">
        <v>1115</v>
      </c>
      <c r="EU514" s="7" t="s">
        <v>2834</v>
      </c>
      <c r="EV514" s="7" t="s">
        <v>1111</v>
      </c>
      <c r="EW514" s="7" t="s">
        <v>1821</v>
      </c>
      <c r="EX514" s="183" t="s">
        <v>1821</v>
      </c>
      <c r="EY514" s="314">
        <v>46184</v>
      </c>
      <c r="EZ514" s="314"/>
      <c r="FA514" s="183"/>
      <c r="FB514" s="314"/>
      <c r="FC514" s="7" t="s">
        <v>1130</v>
      </c>
      <c r="FD514" s="7" t="s">
        <v>3380</v>
      </c>
      <c r="FE514" s="7">
        <f t="shared" si="114"/>
        <v>2845</v>
      </c>
      <c r="FF514" s="72">
        <f t="shared" si="115"/>
        <v>5736</v>
      </c>
      <c r="FG514" t="s">
        <v>3517</v>
      </c>
      <c r="FH514">
        <v>460138753</v>
      </c>
    </row>
    <row r="515" spans="1:164" ht="17.25" hidden="1">
      <c r="A515" s="72">
        <v>466394730</v>
      </c>
      <c r="B515" s="304" t="s">
        <v>2154</v>
      </c>
      <c r="C515" s="72"/>
      <c r="D515" s="72"/>
      <c r="E515" s="72"/>
      <c r="F515" s="72"/>
      <c r="G515" s="307"/>
      <c r="H515" s="307"/>
      <c r="I515" s="72">
        <v>5558</v>
      </c>
      <c r="J515" s="72">
        <v>5558</v>
      </c>
      <c r="K515" s="258">
        <f t="shared" si="106"/>
        <v>5561</v>
      </c>
      <c r="L515" s="258">
        <f t="shared" si="109"/>
        <v>11212</v>
      </c>
      <c r="M515" s="308">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1"/>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2"/>
        <v>1</v>
      </c>
      <c r="ES515" s="72">
        <f t="shared" si="113"/>
        <v>1</v>
      </c>
      <c r="ET515" s="72" t="s">
        <v>1117</v>
      </c>
      <c r="EU515" s="7" t="s">
        <v>2835</v>
      </c>
      <c r="EV515" s="7" t="s">
        <v>1111</v>
      </c>
      <c r="EW515" s="7" t="s">
        <v>1809</v>
      </c>
      <c r="EX515" s="183" t="s">
        <v>1939</v>
      </c>
      <c r="EY515" s="314">
        <v>46184</v>
      </c>
      <c r="EZ515" s="314"/>
      <c r="FA515" s="183"/>
      <c r="FB515" s="314"/>
      <c r="FC515" s="7" t="s">
        <v>1130</v>
      </c>
      <c r="FD515" s="7" t="s">
        <v>3180</v>
      </c>
      <c r="FE515" s="7">
        <f t="shared" si="114"/>
        <v>5561</v>
      </c>
      <c r="FF515" s="72">
        <f t="shared" si="115"/>
        <v>11212</v>
      </c>
      <c r="FG515" t="s">
        <v>3517</v>
      </c>
      <c r="FH515">
        <v>466394730</v>
      </c>
    </row>
    <row r="516" spans="1:164" ht="17.25" hidden="1">
      <c r="A516" s="72">
        <v>459750261</v>
      </c>
      <c r="B516" s="304" t="s">
        <v>2092</v>
      </c>
      <c r="C516" s="72" t="s">
        <v>1776</v>
      </c>
      <c r="D516" s="72" t="s">
        <v>2348</v>
      </c>
      <c r="E516" s="72">
        <f>3000+410</f>
        <v>3410</v>
      </c>
      <c r="F516" s="72"/>
      <c r="G516" s="307"/>
      <c r="H516" s="307"/>
      <c r="I516" s="72">
        <v>3370</v>
      </c>
      <c r="J516" s="72">
        <v>3341</v>
      </c>
      <c r="K516" s="258">
        <f t="shared" si="106"/>
        <v>3406</v>
      </c>
      <c r="L516" s="258">
        <f t="shared" si="109"/>
        <v>3362</v>
      </c>
      <c r="M516" s="308">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1"/>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2"/>
        <v>1</v>
      </c>
      <c r="ES516" s="72">
        <f t="shared" si="113"/>
        <v>1</v>
      </c>
      <c r="ET516" s="72" t="s">
        <v>1115</v>
      </c>
      <c r="EU516" s="7" t="s">
        <v>2836</v>
      </c>
      <c r="EV516" s="7" t="s">
        <v>1111</v>
      </c>
      <c r="EW516" s="7" t="s">
        <v>1807</v>
      </c>
      <c r="EX516" s="183" t="s">
        <v>3608</v>
      </c>
      <c r="EY516" s="314">
        <v>46184</v>
      </c>
      <c r="EZ516" s="314"/>
      <c r="FA516" s="183"/>
      <c r="FB516" s="314"/>
      <c r="FC516" s="7" t="s">
        <v>1130</v>
      </c>
      <c r="FD516" s="7" t="s">
        <v>3323</v>
      </c>
      <c r="FE516" s="7">
        <f t="shared" si="114"/>
        <v>3406</v>
      </c>
      <c r="FF516" s="72">
        <f t="shared" si="115"/>
        <v>6772</v>
      </c>
      <c r="FG516" t="s">
        <v>3517</v>
      </c>
      <c r="FH516">
        <v>459750261</v>
      </c>
    </row>
    <row r="517" spans="1:164" ht="17.25" hidden="1">
      <c r="A517" s="72">
        <v>462901902</v>
      </c>
      <c r="B517" s="304" t="s">
        <v>626</v>
      </c>
      <c r="C517" s="72" t="s">
        <v>1776</v>
      </c>
      <c r="D517" s="72" t="s">
        <v>3018</v>
      </c>
      <c r="E517" s="72">
        <v>10000</v>
      </c>
      <c r="F517" s="72"/>
      <c r="G517" s="307"/>
      <c r="H517" s="307"/>
      <c r="I517" s="72">
        <v>4441</v>
      </c>
      <c r="J517" s="72">
        <v>16360</v>
      </c>
      <c r="K517" s="258">
        <f t="shared" si="106"/>
        <v>3712</v>
      </c>
      <c r="L517" s="258">
        <f t="shared" si="109"/>
        <v>11536</v>
      </c>
      <c r="M517" s="316">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1"/>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2"/>
        <v>1</v>
      </c>
      <c r="ES517" s="72">
        <f t="shared" si="113"/>
        <v>1</v>
      </c>
      <c r="ET517" s="72" t="s">
        <v>1116</v>
      </c>
      <c r="EU517" s="7" t="s">
        <v>2837</v>
      </c>
      <c r="EV517" s="7" t="s">
        <v>1111</v>
      </c>
      <c r="EW517" s="7" t="s">
        <v>1802</v>
      </c>
      <c r="EX517" s="183" t="s">
        <v>2002</v>
      </c>
      <c r="EY517" s="314">
        <v>46182</v>
      </c>
      <c r="EZ517" s="314"/>
      <c r="FA517" s="183"/>
      <c r="FB517" s="314"/>
      <c r="FC517" s="7" t="s">
        <v>1130</v>
      </c>
      <c r="FD517" s="7" t="s">
        <v>3162</v>
      </c>
      <c r="FE517" s="7">
        <f t="shared" si="114"/>
        <v>3712</v>
      </c>
      <c r="FF517" s="72">
        <f t="shared" si="115"/>
        <v>21536</v>
      </c>
      <c r="FG517" t="s">
        <v>3517</v>
      </c>
      <c r="FH517">
        <v>462901902</v>
      </c>
    </row>
    <row r="518" spans="1:164" ht="17.25" hidden="1">
      <c r="A518" s="315">
        <v>459836925</v>
      </c>
      <c r="B518" s="304" t="s">
        <v>673</v>
      </c>
      <c r="C518" s="72" t="s">
        <v>1776</v>
      </c>
      <c r="D518" s="72" t="s">
        <v>3017</v>
      </c>
      <c r="E518" s="72">
        <v>3453</v>
      </c>
      <c r="F518" s="72"/>
      <c r="G518" s="307"/>
      <c r="H518" s="307"/>
      <c r="I518" s="72">
        <v>3191</v>
      </c>
      <c r="J518" s="72">
        <v>593</v>
      </c>
      <c r="K518" s="258">
        <f t="shared" si="106"/>
        <v>621</v>
      </c>
      <c r="L518" s="258">
        <f t="shared" si="109"/>
        <v>331</v>
      </c>
      <c r="M518" s="308">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1"/>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2"/>
        <v>1</v>
      </c>
      <c r="ES518" s="72">
        <f t="shared" si="113"/>
        <v>1</v>
      </c>
      <c r="ET518" s="72" t="s">
        <v>1116</v>
      </c>
      <c r="EU518" s="7" t="e">
        <v>#N/A</v>
      </c>
      <c r="EV518" s="7" t="e">
        <v>#N/A</v>
      </c>
      <c r="EW518" s="7" t="e">
        <v>#N/A</v>
      </c>
      <c r="EX518" s="183" t="e">
        <v>#N/A</v>
      </c>
      <c r="EY518" s="314" t="e">
        <v>#N/A</v>
      </c>
      <c r="EZ518" s="314"/>
      <c r="FA518" s="183"/>
      <c r="FB518" s="314"/>
      <c r="FC518" s="7" t="s">
        <v>1130</v>
      </c>
      <c r="FD518" s="7">
        <v>0</v>
      </c>
      <c r="FE518" s="7">
        <f t="shared" si="114"/>
        <v>621</v>
      </c>
      <c r="FF518" s="72">
        <f t="shared" si="115"/>
        <v>3784</v>
      </c>
      <c r="FG518" t="s">
        <v>3517</v>
      </c>
      <c r="FH518">
        <v>459836925</v>
      </c>
    </row>
    <row r="519" spans="1:164" ht="17.25" hidden="1">
      <c r="A519" s="72">
        <v>126147108</v>
      </c>
      <c r="B519" s="304" t="s">
        <v>612</v>
      </c>
      <c r="C519" s="72"/>
      <c r="D519" s="72"/>
      <c r="E519" s="72"/>
      <c r="F519" s="72"/>
      <c r="G519" s="307"/>
      <c r="H519" s="307"/>
      <c r="I519" s="72">
        <v>9255</v>
      </c>
      <c r="J519" s="72">
        <v>15877.19</v>
      </c>
      <c r="K519" s="258">
        <f t="shared" si="106"/>
        <v>-29384.809999999998</v>
      </c>
      <c r="L519" s="258">
        <f t="shared" si="109"/>
        <v>26317.190000000002</v>
      </c>
      <c r="M519" s="316">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1"/>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2"/>
        <v>1</v>
      </c>
      <c r="ES519" s="72">
        <f t="shared" si="113"/>
        <v>1</v>
      </c>
      <c r="ET519" s="72" t="s">
        <v>1127</v>
      </c>
      <c r="EU519" s="7" t="s">
        <v>2838</v>
      </c>
      <c r="EV519" s="7" t="s">
        <v>1111</v>
      </c>
      <c r="EW519" s="7" t="s">
        <v>1802</v>
      </c>
      <c r="EX519" s="183" t="s">
        <v>1823</v>
      </c>
      <c r="EY519" s="314">
        <v>46177</v>
      </c>
      <c r="EZ519" s="314"/>
      <c r="FA519" s="183"/>
      <c r="FB519" s="314"/>
      <c r="FC519" s="7" t="s">
        <v>1130</v>
      </c>
      <c r="FD519" s="7" t="s">
        <v>3397</v>
      </c>
      <c r="FE519" s="7">
        <f t="shared" si="114"/>
        <v>-29384.809999999998</v>
      </c>
      <c r="FF519" s="72">
        <f t="shared" si="115"/>
        <v>26317.190000000002</v>
      </c>
      <c r="FG519" t="s">
        <v>3517</v>
      </c>
      <c r="FH519">
        <v>126147108</v>
      </c>
    </row>
    <row r="520" spans="1:164" ht="17.25" hidden="1">
      <c r="A520" s="72">
        <v>459748188</v>
      </c>
      <c r="B520" s="304" t="s">
        <v>2123</v>
      </c>
      <c r="C520" s="72"/>
      <c r="D520" s="72"/>
      <c r="E520" s="72"/>
      <c r="F520" s="72"/>
      <c r="G520" s="307"/>
      <c r="H520" s="307" t="s">
        <v>2350</v>
      </c>
      <c r="I520" s="72">
        <v>3283</v>
      </c>
      <c r="J520" s="72">
        <v>3288</v>
      </c>
      <c r="K520" s="258">
        <f t="shared" si="106"/>
        <v>152</v>
      </c>
      <c r="L520" s="258">
        <f t="shared" si="109"/>
        <v>6771</v>
      </c>
      <c r="M520" s="316">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1"/>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2"/>
        <v>1</v>
      </c>
      <c r="ES520" s="72">
        <f t="shared" si="113"/>
        <v>1</v>
      </c>
      <c r="ET520" s="72" t="s">
        <v>1112</v>
      </c>
      <c r="EU520" s="7" t="s">
        <v>2839</v>
      </c>
      <c r="EV520" s="7" t="s">
        <v>1111</v>
      </c>
      <c r="EW520" s="7" t="s">
        <v>1832</v>
      </c>
      <c r="EX520" s="183" t="s">
        <v>1993</v>
      </c>
      <c r="EY520" s="314">
        <v>46177</v>
      </c>
      <c r="EZ520" s="314"/>
      <c r="FA520" s="183"/>
      <c r="FB520" s="314"/>
      <c r="FC520" s="7" t="s">
        <v>1130</v>
      </c>
      <c r="FD520" s="7" t="s">
        <v>3087</v>
      </c>
      <c r="FE520" s="7">
        <f t="shared" si="114"/>
        <v>152</v>
      </c>
      <c r="FF520" s="72">
        <f t="shared" si="115"/>
        <v>6771</v>
      </c>
      <c r="FG520" t="s">
        <v>3517</v>
      </c>
      <c r="FH520">
        <v>459748188</v>
      </c>
    </row>
    <row r="521" spans="1:164" ht="17.25" hidden="1">
      <c r="A521" s="72">
        <v>457900568</v>
      </c>
      <c r="B521" s="304" t="s">
        <v>765</v>
      </c>
      <c r="C521" s="72"/>
      <c r="D521" s="72"/>
      <c r="E521" s="72"/>
      <c r="F521" s="72"/>
      <c r="G521" s="307"/>
      <c r="H521" s="307"/>
      <c r="I521" s="72">
        <v>4053</v>
      </c>
      <c r="J521" s="72">
        <v>16188</v>
      </c>
      <c r="K521" s="258">
        <f t="shared" si="106"/>
        <v>4574</v>
      </c>
      <c r="L521" s="258">
        <f t="shared" si="109"/>
        <v>21110</v>
      </c>
      <c r="M521" s="316">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1"/>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2"/>
        <v>1</v>
      </c>
      <c r="ES521" s="72">
        <f t="shared" si="113"/>
        <v>1</v>
      </c>
      <c r="ET521" s="72" t="s">
        <v>1121</v>
      </c>
      <c r="EU521" s="7" t="s">
        <v>2840</v>
      </c>
      <c r="EV521" s="7" t="s">
        <v>1111</v>
      </c>
      <c r="EW521" s="7" t="s">
        <v>1802</v>
      </c>
      <c r="EX521" s="183" t="s">
        <v>1862</v>
      </c>
      <c r="EY521" s="314">
        <v>46177</v>
      </c>
      <c r="EZ521" s="314"/>
      <c r="FA521" s="183"/>
      <c r="FB521" s="314"/>
      <c r="FC521" s="7" t="s">
        <v>1130</v>
      </c>
      <c r="FD521" s="7" t="s">
        <v>3398</v>
      </c>
      <c r="FE521" s="7">
        <f t="shared" si="114"/>
        <v>4574</v>
      </c>
      <c r="FF521" s="72">
        <f t="shared" si="115"/>
        <v>21110</v>
      </c>
      <c r="FG521" t="s">
        <v>3517</v>
      </c>
      <c r="FH521">
        <v>457900568</v>
      </c>
    </row>
    <row r="522" spans="1:164" ht="17.25" hidden="1">
      <c r="A522" s="72">
        <v>461914236</v>
      </c>
      <c r="B522" s="304" t="s">
        <v>2109</v>
      </c>
      <c r="C522" s="72"/>
      <c r="D522" s="72"/>
      <c r="E522" s="72"/>
      <c r="F522" s="72"/>
      <c r="G522" s="307"/>
      <c r="H522" s="307"/>
      <c r="I522" s="72">
        <v>3993</v>
      </c>
      <c r="J522" s="72">
        <v>3988</v>
      </c>
      <c r="K522" s="258">
        <f t="shared" si="106"/>
        <v>4054</v>
      </c>
      <c r="L522" s="258">
        <f t="shared" si="109"/>
        <v>8170</v>
      </c>
      <c r="M522" s="308">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1"/>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2"/>
        <v>1</v>
      </c>
      <c r="ES522" s="72">
        <f t="shared" si="113"/>
        <v>1</v>
      </c>
      <c r="ET522" s="72" t="s">
        <v>1128</v>
      </c>
      <c r="EU522" s="7" t="s">
        <v>2841</v>
      </c>
      <c r="EV522" s="7" t="s">
        <v>1111</v>
      </c>
      <c r="EW522" s="7" t="s">
        <v>1849</v>
      </c>
      <c r="EX522" s="183" t="s">
        <v>3609</v>
      </c>
      <c r="EY522" s="314">
        <v>46185</v>
      </c>
      <c r="EZ522" s="314"/>
      <c r="FA522" s="183"/>
      <c r="FB522" s="314"/>
      <c r="FC522" s="7" t="s">
        <v>1130</v>
      </c>
      <c r="FD522" s="7" t="s">
        <v>3399</v>
      </c>
      <c r="FE522" s="7">
        <f t="shared" si="114"/>
        <v>4054</v>
      </c>
      <c r="FF522" s="72">
        <f t="shared" si="115"/>
        <v>8170</v>
      </c>
      <c r="FG522" t="s">
        <v>3517</v>
      </c>
      <c r="FH522">
        <v>461914236</v>
      </c>
    </row>
    <row r="523" spans="1:164" ht="17.25" hidden="1">
      <c r="A523" s="72">
        <v>467004508</v>
      </c>
      <c r="B523" s="304" t="s">
        <v>2178</v>
      </c>
      <c r="C523" s="72"/>
      <c r="D523" s="72"/>
      <c r="E523" s="72"/>
      <c r="F523" s="72"/>
      <c r="G523" s="307"/>
      <c r="H523" s="307"/>
      <c r="I523" s="72">
        <v>1000</v>
      </c>
      <c r="J523" s="72">
        <v>1000</v>
      </c>
      <c r="K523" s="258">
        <f t="shared" si="106"/>
        <v>1000</v>
      </c>
      <c r="L523" s="258">
        <f t="shared" si="109"/>
        <v>2020</v>
      </c>
      <c r="M523" s="308">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1"/>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2"/>
        <v>2</v>
      </c>
      <c r="ES523" s="72">
        <f t="shared" si="113"/>
        <v>1</v>
      </c>
      <c r="ET523" s="72" t="s">
        <v>1126</v>
      </c>
      <c r="EU523" s="7" t="s">
        <v>3496</v>
      </c>
      <c r="EV523" s="7" t="s">
        <v>1111</v>
      </c>
      <c r="EW523" s="7" t="s">
        <v>1849</v>
      </c>
      <c r="EX523" s="183" t="s">
        <v>1810</v>
      </c>
      <c r="EY523" s="314">
        <v>46188</v>
      </c>
      <c r="EZ523" s="314"/>
      <c r="FA523" s="183"/>
      <c r="FB523" s="314"/>
      <c r="FC523" s="7" t="s">
        <v>1130</v>
      </c>
      <c r="FD523" s="7" t="s">
        <v>1250</v>
      </c>
      <c r="FE523" s="7">
        <f t="shared" si="114"/>
        <v>1000</v>
      </c>
      <c r="FF523" s="72">
        <f t="shared" si="115"/>
        <v>2020</v>
      </c>
      <c r="FG523" t="s">
        <v>3517</v>
      </c>
      <c r="FH523">
        <v>467004508</v>
      </c>
    </row>
    <row r="524" spans="1:164" ht="17.25" hidden="1">
      <c r="A524" s="72">
        <v>459565125</v>
      </c>
      <c r="B524" s="304" t="s">
        <v>2129</v>
      </c>
      <c r="C524" s="72"/>
      <c r="D524" s="72"/>
      <c r="E524" s="72"/>
      <c r="F524" s="72"/>
      <c r="G524" s="307"/>
      <c r="H524" s="307"/>
      <c r="I524" s="72">
        <v>3152</v>
      </c>
      <c r="J524" s="72">
        <v>3152</v>
      </c>
      <c r="K524" s="258">
        <f t="shared" si="106"/>
        <v>3212</v>
      </c>
      <c r="L524" s="258">
        <f t="shared" si="109"/>
        <v>6421</v>
      </c>
      <c r="M524" s="308">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1"/>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2"/>
        <v>1</v>
      </c>
      <c r="ES524" s="72">
        <f t="shared" si="113"/>
        <v>1</v>
      </c>
      <c r="ET524" s="72" t="s">
        <v>1117</v>
      </c>
      <c r="EU524" s="7" t="s">
        <v>2842</v>
      </c>
      <c r="EV524" s="7" t="s">
        <v>1111</v>
      </c>
      <c r="EW524" s="7" t="s">
        <v>1809</v>
      </c>
      <c r="EX524" s="183" t="s">
        <v>1939</v>
      </c>
      <c r="EY524" s="314">
        <v>46185</v>
      </c>
      <c r="EZ524" s="314"/>
      <c r="FA524" s="183"/>
      <c r="FB524" s="314"/>
      <c r="FC524" s="7" t="s">
        <v>1130</v>
      </c>
      <c r="FD524" s="7" t="s">
        <v>3218</v>
      </c>
      <c r="FE524" s="7">
        <f t="shared" si="114"/>
        <v>3212</v>
      </c>
      <c r="FF524" s="72">
        <f t="shared" si="115"/>
        <v>6421</v>
      </c>
      <c r="FG524" t="s">
        <v>3517</v>
      </c>
      <c r="FH524">
        <v>459565125</v>
      </c>
    </row>
    <row r="525" spans="1:164" ht="17.25" hidden="1">
      <c r="A525" s="72">
        <v>463286136</v>
      </c>
      <c r="B525" s="304" t="s">
        <v>840</v>
      </c>
      <c r="C525" s="72"/>
      <c r="D525" s="72"/>
      <c r="E525" s="72"/>
      <c r="F525" s="72"/>
      <c r="G525" s="307"/>
      <c r="H525" s="307"/>
      <c r="I525" s="72">
        <v>5122</v>
      </c>
      <c r="J525" s="72">
        <v>5116</v>
      </c>
      <c r="K525" s="258">
        <f t="shared" si="106"/>
        <v>5267</v>
      </c>
      <c r="L525" s="258">
        <f t="shared" si="109"/>
        <v>10517</v>
      </c>
      <c r="M525" s="308">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1"/>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2"/>
        <v>2</v>
      </c>
      <c r="ES525" s="72">
        <f t="shared" si="113"/>
        <v>1</v>
      </c>
      <c r="ET525" s="72" t="s">
        <v>1114</v>
      </c>
      <c r="EU525" s="7" t="s">
        <v>2843</v>
      </c>
      <c r="EV525" s="7" t="s">
        <v>1111</v>
      </c>
      <c r="EW525" s="7" t="s">
        <v>1849</v>
      </c>
      <c r="EX525" s="183" t="s">
        <v>2003</v>
      </c>
      <c r="EY525" s="314">
        <v>46176</v>
      </c>
      <c r="EZ525" s="314"/>
      <c r="FA525" s="183"/>
      <c r="FB525" s="314"/>
      <c r="FC525" s="7" t="s">
        <v>1130</v>
      </c>
      <c r="FD525" s="7" t="s">
        <v>3400</v>
      </c>
      <c r="FE525" s="7">
        <f t="shared" si="114"/>
        <v>5267</v>
      </c>
      <c r="FF525" s="72">
        <f t="shared" si="115"/>
        <v>10517</v>
      </c>
      <c r="FG525" t="s">
        <v>3517</v>
      </c>
      <c r="FH525">
        <v>463286136</v>
      </c>
    </row>
    <row r="526" spans="1:164" ht="17.25" hidden="1">
      <c r="A526" s="72">
        <v>460859858</v>
      </c>
      <c r="B526" s="304" t="s">
        <v>688</v>
      </c>
      <c r="C526" s="72" t="s">
        <v>1776</v>
      </c>
      <c r="D526" s="72" t="s">
        <v>3499</v>
      </c>
      <c r="E526" s="72">
        <v>4100</v>
      </c>
      <c r="F526" s="72"/>
      <c r="G526" s="307"/>
      <c r="H526" s="307"/>
      <c r="I526" s="72">
        <v>3900</v>
      </c>
      <c r="J526" s="72">
        <v>11194</v>
      </c>
      <c r="K526" s="258">
        <f t="shared" si="106"/>
        <v>3896</v>
      </c>
      <c r="L526" s="258">
        <f t="shared" si="109"/>
        <v>10994</v>
      </c>
      <c r="M526" s="316">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1"/>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2"/>
        <v>0</v>
      </c>
      <c r="ES526" s="72" t="str">
        <f t="shared" si="113"/>
        <v/>
      </c>
      <c r="ET526" s="72" t="s">
        <v>1116</v>
      </c>
      <c r="EU526" s="7" t="e">
        <v>#N/A</v>
      </c>
      <c r="EV526" s="7" t="e">
        <v>#N/A</v>
      </c>
      <c r="EW526" s="7" t="e">
        <v>#N/A</v>
      </c>
      <c r="EX526" s="183" t="e">
        <v>#N/A</v>
      </c>
      <c r="EY526" s="314" t="e">
        <v>#N/A</v>
      </c>
      <c r="EZ526" s="314"/>
      <c r="FA526" s="183"/>
      <c r="FB526" s="314"/>
      <c r="FC526" s="7" t="s">
        <v>1130</v>
      </c>
      <c r="FD526" s="7">
        <v>0</v>
      </c>
      <c r="FE526" s="7">
        <f t="shared" si="114"/>
        <v>3896</v>
      </c>
      <c r="FF526" s="72">
        <f t="shared" si="115"/>
        <v>15094</v>
      </c>
      <c r="FG526" t="s">
        <v>3518</v>
      </c>
      <c r="FH526">
        <v>460859858</v>
      </c>
    </row>
    <row r="527" spans="1:164" ht="17.25" hidden="1">
      <c r="A527" s="72">
        <v>94397306</v>
      </c>
      <c r="B527" s="304" t="s">
        <v>1405</v>
      </c>
      <c r="C527" s="72" t="s">
        <v>1776</v>
      </c>
      <c r="D527" s="72" t="s">
        <v>1790</v>
      </c>
      <c r="E527" s="72">
        <v>5133</v>
      </c>
      <c r="F527" s="72"/>
      <c r="G527" s="307"/>
      <c r="H527" s="307"/>
      <c r="I527" s="72">
        <v>5053</v>
      </c>
      <c r="J527" s="72">
        <v>10148</v>
      </c>
      <c r="K527" s="258">
        <f t="shared" si="106"/>
        <v>5175</v>
      </c>
      <c r="L527" s="258">
        <f t="shared" si="109"/>
        <v>10309</v>
      </c>
      <c r="M527" s="316">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1"/>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2"/>
        <v>2</v>
      </c>
      <c r="ES527" s="72">
        <f t="shared" si="113"/>
        <v>1</v>
      </c>
      <c r="ET527" s="72" t="s">
        <v>1112</v>
      </c>
      <c r="EU527" s="7" t="s">
        <v>2844</v>
      </c>
      <c r="EV527" s="7" t="s">
        <v>1111</v>
      </c>
      <c r="EW527" s="7" t="s">
        <v>1821</v>
      </c>
      <c r="EX527" s="183" t="s">
        <v>1866</v>
      </c>
      <c r="EY527" s="314">
        <v>46177</v>
      </c>
      <c r="EZ527" s="314"/>
      <c r="FA527" s="183"/>
      <c r="FB527" s="314"/>
      <c r="FC527" s="7" t="s">
        <v>1130</v>
      </c>
      <c r="FD527" s="7" t="s">
        <v>3222</v>
      </c>
      <c r="FE527" s="7">
        <f t="shared" si="114"/>
        <v>5175</v>
      </c>
      <c r="FF527" s="72">
        <f t="shared" si="115"/>
        <v>15442</v>
      </c>
      <c r="FG527" t="s">
        <v>3517</v>
      </c>
      <c r="FH527">
        <v>94397306</v>
      </c>
    </row>
    <row r="528" spans="1:164" ht="17.25" hidden="1">
      <c r="A528" s="72">
        <v>459188219</v>
      </c>
      <c r="B528" s="304" t="s">
        <v>1396</v>
      </c>
      <c r="C528" s="72" t="s">
        <v>1776</v>
      </c>
      <c r="D528" s="72" t="s">
        <v>3560</v>
      </c>
      <c r="E528" s="72">
        <f>3200+3200</f>
        <v>6400</v>
      </c>
      <c r="F528" s="72"/>
      <c r="G528" s="307"/>
      <c r="H528" s="307"/>
      <c r="I528" s="72">
        <v>3107</v>
      </c>
      <c r="J528" s="72">
        <v>6141</v>
      </c>
      <c r="K528" s="258">
        <f t="shared" si="106"/>
        <v>3227</v>
      </c>
      <c r="L528" s="258">
        <f t="shared" si="109"/>
        <v>2848</v>
      </c>
      <c r="M528" s="316">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1"/>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2"/>
        <v>0</v>
      </c>
      <c r="ES528" s="72" t="str">
        <f t="shared" si="113"/>
        <v/>
      </c>
      <c r="ET528" s="72" t="s">
        <v>1119</v>
      </c>
      <c r="EU528" s="7" t="e">
        <v>#N/A</v>
      </c>
      <c r="EV528" s="7" t="e">
        <v>#N/A</v>
      </c>
      <c r="EW528" s="7" t="e">
        <v>#N/A</v>
      </c>
      <c r="EX528" s="183" t="e">
        <v>#N/A</v>
      </c>
      <c r="EY528" s="314" t="e">
        <v>#N/A</v>
      </c>
      <c r="EZ528" s="314"/>
      <c r="FA528" s="183"/>
      <c r="FB528" s="314"/>
      <c r="FC528" s="7" t="s">
        <v>1130</v>
      </c>
      <c r="FD528" s="7">
        <v>0</v>
      </c>
      <c r="FE528" s="7">
        <f t="shared" si="114"/>
        <v>3227</v>
      </c>
      <c r="FF528" s="72">
        <f t="shared" si="115"/>
        <v>9248</v>
      </c>
      <c r="FG528" t="s">
        <v>3518</v>
      </c>
      <c r="FH528">
        <v>459188219</v>
      </c>
    </row>
    <row r="529" spans="1:164" ht="17.25" hidden="1">
      <c r="A529" s="72">
        <v>459074627</v>
      </c>
      <c r="B529" s="304" t="s">
        <v>1580</v>
      </c>
      <c r="C529" s="72" t="s">
        <v>1776</v>
      </c>
      <c r="D529" s="72" t="s">
        <v>1790</v>
      </c>
      <c r="E529" s="72">
        <v>3925</v>
      </c>
      <c r="F529" s="72"/>
      <c r="G529" s="307"/>
      <c r="H529" s="307" t="s">
        <v>1142</v>
      </c>
      <c r="I529" s="72">
        <v>3797</v>
      </c>
      <c r="J529" s="72">
        <v>3911</v>
      </c>
      <c r="K529" s="258">
        <f t="shared" si="106"/>
        <v>126</v>
      </c>
      <c r="L529" s="258">
        <f t="shared" si="109"/>
        <v>3851</v>
      </c>
      <c r="M529" s="316">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1"/>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2"/>
        <v>2</v>
      </c>
      <c r="ES529" s="72">
        <f t="shared" si="113"/>
        <v>1</v>
      </c>
      <c r="ET529" s="72" t="s">
        <v>1128</v>
      </c>
      <c r="EU529" s="7" t="s">
        <v>2845</v>
      </c>
      <c r="EV529" s="7" t="s">
        <v>1111</v>
      </c>
      <c r="EW529" s="7" t="s">
        <v>1807</v>
      </c>
      <c r="EX529" s="183" t="s">
        <v>2004</v>
      </c>
      <c r="EY529" s="314">
        <v>46190</v>
      </c>
      <c r="EZ529" s="314"/>
      <c r="FA529" s="183"/>
      <c r="FB529" s="314"/>
      <c r="FC529" s="7" t="s">
        <v>1130</v>
      </c>
      <c r="FD529" s="7" t="s">
        <v>3091</v>
      </c>
      <c r="FE529" s="7">
        <f t="shared" si="114"/>
        <v>126</v>
      </c>
      <c r="FF529" s="72">
        <f t="shared" si="115"/>
        <v>7776</v>
      </c>
      <c r="FG529" t="s">
        <v>3517</v>
      </c>
      <c r="FH529">
        <v>459074627</v>
      </c>
    </row>
    <row r="530" spans="1:164" ht="17.25" hidden="1">
      <c r="A530" s="72">
        <v>463481628</v>
      </c>
      <c r="B530" s="304" t="s">
        <v>2138</v>
      </c>
      <c r="C530" s="72" t="s">
        <v>1776</v>
      </c>
      <c r="D530" s="72" t="s">
        <v>2348</v>
      </c>
      <c r="E530" s="72">
        <f>5006+200</f>
        <v>5206</v>
      </c>
      <c r="F530" s="72"/>
      <c r="G530" s="307"/>
      <c r="H530" s="307"/>
      <c r="I530" s="72">
        <v>5006</v>
      </c>
      <c r="J530" s="72">
        <v>5006</v>
      </c>
      <c r="K530" s="258">
        <f t="shared" si="106"/>
        <v>5087</v>
      </c>
      <c r="L530" s="258">
        <f t="shared" si="109"/>
        <v>4889</v>
      </c>
      <c r="M530" s="308">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1"/>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2"/>
        <v>1</v>
      </c>
      <c r="ES530" s="72">
        <f t="shared" si="113"/>
        <v>1</v>
      </c>
      <c r="ET530" s="72" t="s">
        <v>1128</v>
      </c>
      <c r="EU530" s="7" t="s">
        <v>2846</v>
      </c>
      <c r="EV530" s="7" t="s">
        <v>1111</v>
      </c>
      <c r="EW530" s="7" t="s">
        <v>1849</v>
      </c>
      <c r="EX530" s="183" t="s">
        <v>1997</v>
      </c>
      <c r="EY530" s="314">
        <v>46184</v>
      </c>
      <c r="EZ530" s="314"/>
      <c r="FA530" s="183"/>
      <c r="FB530" s="314"/>
      <c r="FC530" s="7" t="s">
        <v>1130</v>
      </c>
      <c r="FD530" s="7" t="s">
        <v>3356</v>
      </c>
      <c r="FE530" s="7">
        <f t="shared" si="114"/>
        <v>5087</v>
      </c>
      <c r="FF530" s="72">
        <f t="shared" si="115"/>
        <v>10095</v>
      </c>
      <c r="FG530" t="s">
        <v>3517</v>
      </c>
      <c r="FH530">
        <v>463481628</v>
      </c>
    </row>
    <row r="531" spans="1:164" ht="17.25" hidden="1">
      <c r="A531" s="72">
        <v>465402369</v>
      </c>
      <c r="B531" s="304" t="s">
        <v>55</v>
      </c>
      <c r="C531" s="72"/>
      <c r="D531" s="72"/>
      <c r="E531" s="72"/>
      <c r="F531" s="72"/>
      <c r="G531" s="307"/>
      <c r="H531" s="307"/>
      <c r="I531" s="72">
        <v>1317</v>
      </c>
      <c r="J531" s="72">
        <v>3845</v>
      </c>
      <c r="K531" s="258">
        <f t="shared" si="106"/>
        <v>1317</v>
      </c>
      <c r="L531" s="258">
        <f t="shared" si="109"/>
        <v>5334</v>
      </c>
      <c r="M531" s="316">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1"/>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2"/>
        <v>2</v>
      </c>
      <c r="ES531" s="72">
        <f t="shared" si="113"/>
        <v>1</v>
      </c>
      <c r="ET531" s="72" t="s">
        <v>1113</v>
      </c>
      <c r="EU531" s="7" t="s">
        <v>2847</v>
      </c>
      <c r="EV531" s="7" t="s">
        <v>1111</v>
      </c>
      <c r="EW531" s="7" t="s">
        <v>1802</v>
      </c>
      <c r="EX531" s="183" t="s">
        <v>2005</v>
      </c>
      <c r="EY531" s="314">
        <v>46176</v>
      </c>
      <c r="EZ531" s="314"/>
      <c r="FA531" s="183"/>
      <c r="FB531" s="314"/>
      <c r="FC531" s="7" t="s">
        <v>3554</v>
      </c>
      <c r="FD531" s="7" t="s">
        <v>3353</v>
      </c>
      <c r="FE531" s="7">
        <f t="shared" si="114"/>
        <v>1317</v>
      </c>
      <c r="FF531" s="72">
        <f t="shared" si="115"/>
        <v>5334</v>
      </c>
      <c r="FG531" t="s">
        <v>3517</v>
      </c>
      <c r="FH531">
        <v>465402369</v>
      </c>
    </row>
    <row r="532" spans="1:164" ht="17.25" hidden="1">
      <c r="A532" s="72">
        <v>458545884</v>
      </c>
      <c r="B532" s="304" t="s">
        <v>609</v>
      </c>
      <c r="C532" s="72" t="s">
        <v>1776</v>
      </c>
      <c r="D532" s="72" t="s">
        <v>3561</v>
      </c>
      <c r="E532" s="72">
        <f>3817+130</f>
        <v>3947</v>
      </c>
      <c r="F532" s="72"/>
      <c r="G532" s="307"/>
      <c r="H532" s="307" t="s">
        <v>3553</v>
      </c>
      <c r="I532" s="72">
        <v>3817</v>
      </c>
      <c r="J532" s="72">
        <v>11002</v>
      </c>
      <c r="K532" s="258">
        <f t="shared" si="106"/>
        <v>3871</v>
      </c>
      <c r="L532" s="258">
        <f t="shared" si="109"/>
        <v>11580</v>
      </c>
      <c r="M532" s="316">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1"/>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2"/>
        <v>1</v>
      </c>
      <c r="ES532" s="72">
        <f t="shared" si="113"/>
        <v>1</v>
      </c>
      <c r="ET532" s="72" t="s">
        <v>1117</v>
      </c>
      <c r="EU532" s="7" t="s">
        <v>2848</v>
      </c>
      <c r="EV532" s="7" t="s">
        <v>1111</v>
      </c>
      <c r="EW532" s="7" t="s">
        <v>1802</v>
      </c>
      <c r="EX532" s="183" t="s">
        <v>2006</v>
      </c>
      <c r="EY532" s="314">
        <v>46177</v>
      </c>
      <c r="EZ532" s="314"/>
      <c r="FA532" s="183"/>
      <c r="FB532" s="314"/>
      <c r="FC532" s="7" t="s">
        <v>1130</v>
      </c>
      <c r="FD532" s="7" t="s">
        <v>3401</v>
      </c>
      <c r="FE532" s="7">
        <f t="shared" si="114"/>
        <v>3871</v>
      </c>
      <c r="FF532" s="72">
        <f t="shared" si="115"/>
        <v>15527</v>
      </c>
      <c r="FG532" t="s">
        <v>3517</v>
      </c>
      <c r="FH532">
        <v>458545884</v>
      </c>
    </row>
    <row r="533" spans="1:164" ht="17.25" hidden="1">
      <c r="A533" s="72">
        <v>457308586</v>
      </c>
      <c r="B533" s="304" t="s">
        <v>706</v>
      </c>
      <c r="C533" s="72" t="s">
        <v>1776</v>
      </c>
      <c r="D533" s="72" t="s">
        <v>1777</v>
      </c>
      <c r="E533" s="72">
        <f>7232+363</f>
        <v>7595</v>
      </c>
      <c r="F533" s="72"/>
      <c r="G533" s="307"/>
      <c r="H533" s="307"/>
      <c r="I533" s="72">
        <v>7229</v>
      </c>
      <c r="J533" s="72">
        <v>14458</v>
      </c>
      <c r="K533" s="258">
        <f t="shared" si="106"/>
        <v>320</v>
      </c>
      <c r="L533" s="258">
        <f t="shared" si="109"/>
        <v>14517</v>
      </c>
      <c r="M533" s="316">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1"/>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2"/>
        <v>1</v>
      </c>
      <c r="ES533" s="72">
        <f t="shared" si="113"/>
        <v>1</v>
      </c>
      <c r="ET533" s="72" t="s">
        <v>1114</v>
      </c>
      <c r="EU533" s="7" t="s">
        <v>2849</v>
      </c>
      <c r="EV533" s="7" t="s">
        <v>1111</v>
      </c>
      <c r="EW533" s="7" t="s">
        <v>1804</v>
      </c>
      <c r="EX533" s="183" t="s">
        <v>2007</v>
      </c>
      <c r="EY533" s="314">
        <v>46174</v>
      </c>
      <c r="EZ533" s="314"/>
      <c r="FA533" s="183"/>
      <c r="FB533" s="314"/>
      <c r="FC533" s="7" t="s">
        <v>1130</v>
      </c>
      <c r="FD533" s="7" t="s">
        <v>3402</v>
      </c>
      <c r="FE533" s="7">
        <f t="shared" si="114"/>
        <v>320</v>
      </c>
      <c r="FF533" s="72">
        <f t="shared" si="115"/>
        <v>22112</v>
      </c>
      <c r="FG533" t="s">
        <v>3517</v>
      </c>
      <c r="FH533">
        <v>457308586</v>
      </c>
    </row>
    <row r="534" spans="1:164" ht="17.25" hidden="1">
      <c r="A534" s="72">
        <v>462695298</v>
      </c>
      <c r="B534" s="304" t="s">
        <v>482</v>
      </c>
      <c r="C534" s="72"/>
      <c r="D534" s="72"/>
      <c r="E534" s="72"/>
      <c r="F534" s="72"/>
      <c r="G534" s="307"/>
      <c r="H534" s="307"/>
      <c r="I534" s="72">
        <v>4905</v>
      </c>
      <c r="J534" s="72">
        <v>14361</v>
      </c>
      <c r="K534" s="258">
        <f t="shared" si="106"/>
        <v>5165</v>
      </c>
      <c r="L534" s="258">
        <f t="shared" si="109"/>
        <v>20137</v>
      </c>
      <c r="M534" s="316">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1"/>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2"/>
        <v>1</v>
      </c>
      <c r="ES534" s="72">
        <f t="shared" si="113"/>
        <v>1</v>
      </c>
      <c r="ET534" s="72" t="s">
        <v>1124</v>
      </c>
      <c r="EU534" s="7" t="s">
        <v>2850</v>
      </c>
      <c r="EV534" s="7" t="s">
        <v>1111</v>
      </c>
      <c r="EW534" s="7" t="s">
        <v>1802</v>
      </c>
      <c r="EX534" s="183" t="s">
        <v>2008</v>
      </c>
      <c r="EY534" s="314">
        <v>46175</v>
      </c>
      <c r="EZ534" s="314"/>
      <c r="FA534" s="183"/>
      <c r="FB534" s="314"/>
      <c r="FC534" s="7" t="s">
        <v>1130</v>
      </c>
      <c r="FD534" s="7" t="s">
        <v>3403</v>
      </c>
      <c r="FE534" s="7">
        <f t="shared" si="114"/>
        <v>5165</v>
      </c>
      <c r="FF534" s="72">
        <f t="shared" si="115"/>
        <v>20137</v>
      </c>
      <c r="FG534" t="s">
        <v>3517</v>
      </c>
      <c r="FH534">
        <v>462695298</v>
      </c>
    </row>
    <row r="535" spans="1:164" ht="17.25" hidden="1">
      <c r="A535" s="72">
        <v>142456496</v>
      </c>
      <c r="B535" s="304" t="s">
        <v>700</v>
      </c>
      <c r="C535" s="72"/>
      <c r="D535" s="72"/>
      <c r="E535" s="72"/>
      <c r="F535" s="72"/>
      <c r="G535" s="307"/>
      <c r="H535" s="307"/>
      <c r="I535" s="72">
        <v>3125</v>
      </c>
      <c r="J535" s="72">
        <v>11290</v>
      </c>
      <c r="K535" s="258">
        <f t="shared" si="106"/>
        <v>2305</v>
      </c>
      <c r="L535" s="258">
        <f t="shared" si="109"/>
        <v>14973</v>
      </c>
      <c r="M535" s="316">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1"/>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2"/>
        <v>6</v>
      </c>
      <c r="ES535" s="72">
        <f t="shared" si="113"/>
        <v>1</v>
      </c>
      <c r="ET535" s="72" t="s">
        <v>1128</v>
      </c>
      <c r="EU535" s="7" t="s">
        <v>2851</v>
      </c>
      <c r="EV535" s="7" t="s">
        <v>1111</v>
      </c>
      <c r="EW535" s="7" t="s">
        <v>1802</v>
      </c>
      <c r="EX535" s="183" t="s">
        <v>2009</v>
      </c>
      <c r="EY535" s="314">
        <v>46181</v>
      </c>
      <c r="EZ535" s="314"/>
      <c r="FA535" s="183"/>
      <c r="FB535" s="314"/>
      <c r="FC535" s="7" t="s">
        <v>1130</v>
      </c>
      <c r="FD535" s="7" t="s">
        <v>3404</v>
      </c>
      <c r="FE535" s="7">
        <f t="shared" si="114"/>
        <v>2305</v>
      </c>
      <c r="FF535" s="72">
        <f t="shared" si="115"/>
        <v>14973</v>
      </c>
      <c r="FG535" t="s">
        <v>3517</v>
      </c>
      <c r="FH535">
        <v>142456496</v>
      </c>
    </row>
    <row r="536" spans="1:164" ht="17.25" hidden="1">
      <c r="A536" s="72">
        <v>458063666</v>
      </c>
      <c r="B536" s="304" t="s">
        <v>155</v>
      </c>
      <c r="C536" s="72"/>
      <c r="D536" s="72"/>
      <c r="E536" s="72"/>
      <c r="F536" s="72"/>
      <c r="G536" s="307"/>
      <c r="H536" s="307"/>
      <c r="I536" s="72">
        <v>6040</v>
      </c>
      <c r="J536" s="72">
        <v>14063</v>
      </c>
      <c r="K536" s="258">
        <f t="shared" si="106"/>
        <v>2545</v>
      </c>
      <c r="L536" s="258">
        <f t="shared" si="109"/>
        <v>20861</v>
      </c>
      <c r="M536" s="316">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1"/>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2"/>
        <v>1</v>
      </c>
      <c r="ES536" s="72">
        <f t="shared" si="113"/>
        <v>1</v>
      </c>
      <c r="ET536" s="72" t="s">
        <v>1123</v>
      </c>
      <c r="EU536" s="7" t="s">
        <v>2852</v>
      </c>
      <c r="EV536" s="7" t="s">
        <v>1111</v>
      </c>
      <c r="EW536" s="7" t="s">
        <v>1830</v>
      </c>
      <c r="EX536" s="183" t="s">
        <v>1938</v>
      </c>
      <c r="EY536" s="314">
        <v>46176</v>
      </c>
      <c r="EZ536" s="314"/>
      <c r="FA536" s="183"/>
      <c r="FB536" s="314"/>
      <c r="FC536" s="7" t="s">
        <v>1130</v>
      </c>
      <c r="FD536" s="7" t="s">
        <v>3405</v>
      </c>
      <c r="FE536" s="7">
        <f t="shared" si="114"/>
        <v>2545</v>
      </c>
      <c r="FF536" s="72">
        <f t="shared" si="115"/>
        <v>20861</v>
      </c>
      <c r="FG536" t="s">
        <v>3517</v>
      </c>
      <c r="FH536">
        <v>458063666</v>
      </c>
    </row>
    <row r="537" spans="1:164" ht="17.25" hidden="1">
      <c r="A537" s="72">
        <v>458751236</v>
      </c>
      <c r="B537" s="304" t="s">
        <v>467</v>
      </c>
      <c r="C537" s="72" t="s">
        <v>1778</v>
      </c>
      <c r="D537" s="72" t="s">
        <v>2058</v>
      </c>
      <c r="E537" s="72">
        <v>4700</v>
      </c>
      <c r="F537" s="72"/>
      <c r="G537" s="307"/>
      <c r="H537" s="307"/>
      <c r="I537" s="72">
        <v>4655</v>
      </c>
      <c r="J537" s="72">
        <v>4374</v>
      </c>
      <c r="K537" s="258">
        <f t="shared" si="106"/>
        <v>4459</v>
      </c>
      <c r="L537" s="258">
        <f t="shared" si="109"/>
        <v>4420</v>
      </c>
      <c r="M537" s="308">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1"/>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2"/>
        <v>2</v>
      </c>
      <c r="ES537" s="72">
        <f t="shared" si="113"/>
        <v>1</v>
      </c>
      <c r="ET537" s="72" t="s">
        <v>1118</v>
      </c>
      <c r="EU537" s="7" t="s">
        <v>2853</v>
      </c>
      <c r="EV537" s="7" t="s">
        <v>1111</v>
      </c>
      <c r="EW537" s="7" t="s">
        <v>1807</v>
      </c>
      <c r="EX537" s="183" t="s">
        <v>1894</v>
      </c>
      <c r="EY537" s="314">
        <v>46188</v>
      </c>
      <c r="EZ537" s="314"/>
      <c r="FA537" s="183"/>
      <c r="FB537" s="314"/>
      <c r="FC537" s="7" t="s">
        <v>1130</v>
      </c>
      <c r="FD537" s="7" t="s">
        <v>3406</v>
      </c>
      <c r="FE537" s="7">
        <f t="shared" si="114"/>
        <v>4459</v>
      </c>
      <c r="FF537" s="72">
        <f t="shared" si="115"/>
        <v>9120</v>
      </c>
      <c r="FG537" t="s">
        <v>3517</v>
      </c>
      <c r="FH537">
        <v>458751236</v>
      </c>
    </row>
    <row r="538" spans="1:164" ht="17.25" hidden="1">
      <c r="A538" s="72">
        <v>457133918</v>
      </c>
      <c r="B538" s="304" t="s">
        <v>679</v>
      </c>
      <c r="C538" s="72"/>
      <c r="D538" s="72"/>
      <c r="E538" s="72"/>
      <c r="F538" s="72"/>
      <c r="G538" s="307"/>
      <c r="H538" s="307" t="s">
        <v>2351</v>
      </c>
      <c r="I538" s="72">
        <v>6692</v>
      </c>
      <c r="J538" s="72">
        <v>13284</v>
      </c>
      <c r="K538" s="258">
        <f t="shared" ref="K538:K601" si="119">IF((J538+R538)&lt;=I538+R538,(J538+R538),((I538-(I538*(M538+1)-(I538+J538)))+R538))</f>
        <v>-6232</v>
      </c>
      <c r="L538" s="258">
        <f t="shared" si="109"/>
        <v>19976</v>
      </c>
      <c r="M538" s="316">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1"/>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2"/>
        <v>1</v>
      </c>
      <c r="ES538" s="72">
        <f t="shared" si="113"/>
        <v>1</v>
      </c>
      <c r="ET538" s="72" t="s">
        <v>1120</v>
      </c>
      <c r="EU538" s="7" t="s">
        <v>2854</v>
      </c>
      <c r="EV538" s="7" t="s">
        <v>1111</v>
      </c>
      <c r="EW538" s="7" t="s">
        <v>1809</v>
      </c>
      <c r="EX538" s="183" t="s">
        <v>1887</v>
      </c>
      <c r="EY538" s="314">
        <v>46177</v>
      </c>
      <c r="EZ538" s="314"/>
      <c r="FA538" s="183"/>
      <c r="FB538" s="314"/>
      <c r="FC538" s="7" t="s">
        <v>1130</v>
      </c>
      <c r="FD538" s="7" t="s">
        <v>3123</v>
      </c>
      <c r="FE538" s="7">
        <f t="shared" si="114"/>
        <v>-6232</v>
      </c>
      <c r="FF538" s="72">
        <f t="shared" si="115"/>
        <v>19976</v>
      </c>
      <c r="FG538" t="s">
        <v>3517</v>
      </c>
      <c r="FH538">
        <v>457133918</v>
      </c>
    </row>
    <row r="539" spans="1:164" ht="17.25" hidden="1">
      <c r="A539" s="72">
        <v>129678051</v>
      </c>
      <c r="B539" s="304" t="s">
        <v>1349</v>
      </c>
      <c r="C539" s="72"/>
      <c r="D539" s="72"/>
      <c r="E539" s="72"/>
      <c r="F539" s="72"/>
      <c r="G539" s="307"/>
      <c r="H539" s="307"/>
      <c r="I539" s="72">
        <v>6682</v>
      </c>
      <c r="J539" s="72">
        <v>13175</v>
      </c>
      <c r="K539" s="258">
        <f t="shared" si="119"/>
        <v>6664</v>
      </c>
      <c r="L539" s="258">
        <f t="shared" si="109"/>
        <v>20176</v>
      </c>
      <c r="M539" s="316">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1"/>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2"/>
        <v>2</v>
      </c>
      <c r="ES539" s="72">
        <f t="shared" si="113"/>
        <v>1</v>
      </c>
      <c r="ET539" s="72" t="s">
        <v>1120</v>
      </c>
      <c r="EU539" s="7" t="s">
        <v>2855</v>
      </c>
      <c r="EV539" s="7" t="s">
        <v>1111</v>
      </c>
      <c r="EW539" s="7" t="s">
        <v>1809</v>
      </c>
      <c r="EX539" s="183" t="s">
        <v>1912</v>
      </c>
      <c r="EY539" s="314">
        <v>46177</v>
      </c>
      <c r="EZ539" s="314"/>
      <c r="FA539" s="183"/>
      <c r="FB539" s="314"/>
      <c r="FC539" s="7" t="s">
        <v>1130</v>
      </c>
      <c r="FD539" s="7" t="s">
        <v>3055</v>
      </c>
      <c r="FE539" s="7">
        <f t="shared" si="114"/>
        <v>6664</v>
      </c>
      <c r="FF539" s="72">
        <f t="shared" si="115"/>
        <v>20176</v>
      </c>
      <c r="FG539" t="s">
        <v>3517</v>
      </c>
      <c r="FH539">
        <v>129678051</v>
      </c>
    </row>
    <row r="540" spans="1:164" ht="17.25" hidden="1">
      <c r="A540" s="72">
        <v>140932285</v>
      </c>
      <c r="B540" s="304" t="s">
        <v>1381</v>
      </c>
      <c r="C540" s="72"/>
      <c r="D540" s="72"/>
      <c r="E540" s="72"/>
      <c r="F540" s="72"/>
      <c r="G540" s="307"/>
      <c r="H540" s="307"/>
      <c r="I540" s="72">
        <v>4489</v>
      </c>
      <c r="J540" s="72">
        <v>13376</v>
      </c>
      <c r="K540" s="258">
        <f t="shared" si="119"/>
        <v>4715</v>
      </c>
      <c r="L540" s="258">
        <f t="shared" si="109"/>
        <v>18369</v>
      </c>
      <c r="M540" s="316">
        <v>3</v>
      </c>
      <c r="N540" s="72" t="s">
        <v>1232</v>
      </c>
      <c r="O540" s="72" t="s">
        <v>1233</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FLOW</v>
      </c>
      <c r="Y540" s="72" t="str">
        <f t="shared" si="110"/>
        <v>OS</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1"/>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2"/>
        <v>1</v>
      </c>
      <c r="ES540" s="72">
        <f t="shared" si="113"/>
        <v>1</v>
      </c>
      <c r="ET540" s="72" t="s">
        <v>1126</v>
      </c>
      <c r="EU540" s="7" t="s">
        <v>2856</v>
      </c>
      <c r="EV540" s="7" t="s">
        <v>1111</v>
      </c>
      <c r="EW540" s="7" t="s">
        <v>1804</v>
      </c>
      <c r="EX540" s="183" t="s">
        <v>1810</v>
      </c>
      <c r="EY540" s="314">
        <v>46175</v>
      </c>
      <c r="EZ540" s="314"/>
      <c r="FA540" s="183"/>
      <c r="FB540" s="314"/>
      <c r="FC540" s="7" t="s">
        <v>1130</v>
      </c>
      <c r="FD540" s="7" t="s">
        <v>3407</v>
      </c>
      <c r="FE540" s="7">
        <f t="shared" si="114"/>
        <v>4715</v>
      </c>
      <c r="FF540" s="72">
        <f t="shared" si="115"/>
        <v>18369</v>
      </c>
      <c r="FG540" t="s">
        <v>3517</v>
      </c>
      <c r="FH540">
        <v>140932285</v>
      </c>
    </row>
    <row r="541" spans="1:164" ht="17.25" hidden="1">
      <c r="A541" s="72">
        <v>462898516</v>
      </c>
      <c r="B541" s="304" t="s">
        <v>1581</v>
      </c>
      <c r="C541" s="72" t="s">
        <v>1776</v>
      </c>
      <c r="D541" s="72" t="s">
        <v>3017</v>
      </c>
      <c r="E541" s="72">
        <v>4650</v>
      </c>
      <c r="F541" s="72"/>
      <c r="G541" s="307"/>
      <c r="H541" s="307"/>
      <c r="I541" s="72">
        <v>4514</v>
      </c>
      <c r="J541" s="72">
        <v>13425</v>
      </c>
      <c r="K541" s="258">
        <f t="shared" si="119"/>
        <v>4842</v>
      </c>
      <c r="L541" s="258">
        <f t="shared" si="109"/>
        <v>13878</v>
      </c>
      <c r="M541" s="316">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1"/>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2"/>
        <v>1</v>
      </c>
      <c r="ES541" s="72">
        <f t="shared" si="113"/>
        <v>1</v>
      </c>
      <c r="ET541" s="72" t="s">
        <v>1126</v>
      </c>
      <c r="EU541" s="7" t="s">
        <v>2857</v>
      </c>
      <c r="EV541" s="7" t="s">
        <v>1111</v>
      </c>
      <c r="EW541" s="7" t="s">
        <v>1802</v>
      </c>
      <c r="EX541" s="183" t="s">
        <v>1871</v>
      </c>
      <c r="EY541" s="314">
        <v>46177</v>
      </c>
      <c r="EZ541" s="314"/>
      <c r="FA541" s="183"/>
      <c r="FB541" s="314"/>
      <c r="FC541" s="7" t="s">
        <v>1130</v>
      </c>
      <c r="FD541" s="7" t="s">
        <v>3408</v>
      </c>
      <c r="FE541" s="7">
        <f t="shared" si="114"/>
        <v>4842</v>
      </c>
      <c r="FF541" s="72">
        <f t="shared" si="115"/>
        <v>18528</v>
      </c>
      <c r="FG541" t="s">
        <v>3517</v>
      </c>
      <c r="FH541">
        <v>462898516</v>
      </c>
    </row>
    <row r="542" spans="1:164" ht="17.25" hidden="1">
      <c r="A542" s="72">
        <v>463989879</v>
      </c>
      <c r="B542" s="304" t="s">
        <v>2066</v>
      </c>
      <c r="C542" s="72"/>
      <c r="D542" s="72"/>
      <c r="E542" s="72"/>
      <c r="F542" s="72"/>
      <c r="G542" s="307"/>
      <c r="H542" s="307" t="s">
        <v>3513</v>
      </c>
      <c r="I542" s="72">
        <v>2728</v>
      </c>
      <c r="J542" s="72">
        <v>2708</v>
      </c>
      <c r="K542" s="258">
        <f t="shared" si="119"/>
        <v>2713</v>
      </c>
      <c r="L542" s="258">
        <f t="shared" si="109"/>
        <v>5486</v>
      </c>
      <c r="M542" s="308">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1"/>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2"/>
        <v>1</v>
      </c>
      <c r="ES542" s="72">
        <f t="shared" si="113"/>
        <v>1</v>
      </c>
      <c r="ET542" s="72" t="s">
        <v>1120</v>
      </c>
      <c r="EU542" s="7" t="s">
        <v>2858</v>
      </c>
      <c r="EV542" s="7" t="s">
        <v>1111</v>
      </c>
      <c r="EW542" s="7" t="s">
        <v>1830</v>
      </c>
      <c r="EX542" s="183" t="s">
        <v>3610</v>
      </c>
      <c r="EY542" s="314">
        <v>46184</v>
      </c>
      <c r="EZ542" s="314"/>
      <c r="FA542" s="183"/>
      <c r="FB542" s="314"/>
      <c r="FC542" s="7" t="s">
        <v>1130</v>
      </c>
      <c r="FD542" s="7" t="s">
        <v>3409</v>
      </c>
      <c r="FE542" s="7">
        <f t="shared" si="114"/>
        <v>2713</v>
      </c>
      <c r="FF542" s="72">
        <f t="shared" si="115"/>
        <v>5486</v>
      </c>
      <c r="FG542" t="s">
        <v>3517</v>
      </c>
      <c r="FH542">
        <v>463989879</v>
      </c>
    </row>
    <row r="543" spans="1:164" ht="17.25">
      <c r="A543" s="72">
        <v>458739499</v>
      </c>
      <c r="B543" s="304" t="s">
        <v>1456</v>
      </c>
      <c r="C543" s="72"/>
      <c r="D543" s="72"/>
      <c r="E543" s="72"/>
      <c r="F543" s="72"/>
      <c r="G543" s="307"/>
      <c r="H543" s="307"/>
      <c r="I543" s="72">
        <v>3402</v>
      </c>
      <c r="J543" s="72">
        <v>6804</v>
      </c>
      <c r="K543" s="258">
        <f t="shared" si="119"/>
        <v>3540</v>
      </c>
      <c r="L543" s="258">
        <f t="shared" si="109"/>
        <v>10477</v>
      </c>
      <c r="M543" s="316">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1"/>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2"/>
        <v>1</v>
      </c>
      <c r="ES543" s="72">
        <f t="shared" si="113"/>
        <v>1</v>
      </c>
      <c r="ET543" s="72" t="s">
        <v>1117</v>
      </c>
      <c r="EU543" s="7" t="s">
        <v>2859</v>
      </c>
      <c r="EV543" s="7" t="s">
        <v>1111</v>
      </c>
      <c r="EW543" s="7" t="s">
        <v>1802</v>
      </c>
      <c r="EX543" s="183" t="s">
        <v>1838</v>
      </c>
      <c r="EY543" s="314">
        <v>46179</v>
      </c>
      <c r="EZ543" s="314"/>
      <c r="FA543" s="183"/>
      <c r="FB543" s="314"/>
      <c r="FC543" s="7" t="s">
        <v>1130</v>
      </c>
      <c r="FD543" s="7" t="s">
        <v>3410</v>
      </c>
      <c r="FE543" s="7">
        <f t="shared" si="114"/>
        <v>3540</v>
      </c>
      <c r="FF543" s="72">
        <f t="shared" si="115"/>
        <v>10477</v>
      </c>
      <c r="FG543" t="s">
        <v>3517</v>
      </c>
      <c r="FH543">
        <v>458739499</v>
      </c>
    </row>
    <row r="544" spans="1:164" ht="17.25" hidden="1">
      <c r="A544" s="72">
        <v>459755661</v>
      </c>
      <c r="B544" s="304" t="s">
        <v>429</v>
      </c>
      <c r="C544" s="72" t="s">
        <v>1778</v>
      </c>
      <c r="D544" s="72" t="s">
        <v>3499</v>
      </c>
      <c r="E544" s="72">
        <v>3000</v>
      </c>
      <c r="F544" s="72"/>
      <c r="G544" s="307"/>
      <c r="H544" s="307"/>
      <c r="I544" s="72">
        <v>2850</v>
      </c>
      <c r="J544" s="72">
        <v>1999</v>
      </c>
      <c r="K544" s="258">
        <f t="shared" si="119"/>
        <v>2058</v>
      </c>
      <c r="L544" s="258">
        <f t="shared" si="109"/>
        <v>1978</v>
      </c>
      <c r="M544" s="308">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1"/>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2"/>
        <v>4</v>
      </c>
      <c r="ES544" s="72">
        <f t="shared" si="113"/>
        <v>1</v>
      </c>
      <c r="ET544" s="72" t="s">
        <v>1116</v>
      </c>
      <c r="EU544" s="7" t="s">
        <v>2860</v>
      </c>
      <c r="EV544" s="7" t="s">
        <v>1111</v>
      </c>
      <c r="EW544" s="7" t="s">
        <v>1807</v>
      </c>
      <c r="EX544" s="183" t="s">
        <v>1819</v>
      </c>
      <c r="EY544" s="314">
        <v>46202</v>
      </c>
      <c r="EZ544" s="314"/>
      <c r="FA544" s="183"/>
      <c r="FB544" s="314"/>
      <c r="FC544" s="7" t="s">
        <v>1130</v>
      </c>
      <c r="FD544" s="7" t="s">
        <v>3411</v>
      </c>
      <c r="FE544" s="7">
        <f t="shared" si="114"/>
        <v>2058</v>
      </c>
      <c r="FF544" s="72">
        <f t="shared" si="115"/>
        <v>4978</v>
      </c>
      <c r="FG544" t="s">
        <v>3517</v>
      </c>
      <c r="FH544">
        <v>459755661</v>
      </c>
    </row>
    <row r="545" spans="1:164" ht="17.25" hidden="1">
      <c r="A545" s="72">
        <v>465002328</v>
      </c>
      <c r="B545" s="304" t="s">
        <v>2061</v>
      </c>
      <c r="C545" s="72" t="s">
        <v>1776</v>
      </c>
      <c r="D545" s="72" t="s">
        <v>3519</v>
      </c>
      <c r="E545" s="72">
        <f>4500+75</f>
        <v>4575</v>
      </c>
      <c r="F545" s="72"/>
      <c r="G545" s="307"/>
      <c r="H545" s="307"/>
      <c r="I545" s="72">
        <v>4483</v>
      </c>
      <c r="J545" s="72">
        <v>4482</v>
      </c>
      <c r="K545" s="258">
        <f t="shared" si="119"/>
        <v>4573</v>
      </c>
      <c r="L545" s="258">
        <f t="shared" si="109"/>
        <v>4575</v>
      </c>
      <c r="M545" s="308">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1"/>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2"/>
        <v>1</v>
      </c>
      <c r="ES545" s="72">
        <f t="shared" si="113"/>
        <v>1</v>
      </c>
      <c r="ET545" s="72" t="s">
        <v>1117</v>
      </c>
      <c r="EU545" s="7" t="s">
        <v>2861</v>
      </c>
      <c r="EV545" s="7" t="s">
        <v>1111</v>
      </c>
      <c r="EW545" s="7" t="s">
        <v>1802</v>
      </c>
      <c r="EX545" s="183" t="s">
        <v>1897</v>
      </c>
      <c r="EY545" s="314">
        <v>46185</v>
      </c>
      <c r="EZ545" s="314"/>
      <c r="FA545" s="183"/>
      <c r="FB545" s="314"/>
      <c r="FC545" s="7" t="s">
        <v>1130</v>
      </c>
      <c r="FD545" s="7" t="s">
        <v>3412</v>
      </c>
      <c r="FE545" s="7">
        <f t="shared" si="114"/>
        <v>4573</v>
      </c>
      <c r="FF545" s="72">
        <f t="shared" si="115"/>
        <v>9150</v>
      </c>
      <c r="FG545" t="s">
        <v>3517</v>
      </c>
      <c r="FH545">
        <v>465002328</v>
      </c>
    </row>
    <row r="546" spans="1:164" ht="17.25" hidden="1">
      <c r="A546" s="72">
        <v>460840197</v>
      </c>
      <c r="B546" s="304" t="s">
        <v>320</v>
      </c>
      <c r="C546" s="72" t="s">
        <v>1776</v>
      </c>
      <c r="D546" s="72" t="s">
        <v>2058</v>
      </c>
      <c r="E546" s="72">
        <v>3730</v>
      </c>
      <c r="F546" s="72"/>
      <c r="G546" s="307"/>
      <c r="H546" s="307" t="s">
        <v>2350</v>
      </c>
      <c r="I546" s="72">
        <v>3730</v>
      </c>
      <c r="J546" s="72">
        <v>9250</v>
      </c>
      <c r="K546" s="258">
        <f t="shared" si="119"/>
        <v>2222</v>
      </c>
      <c r="L546" s="258">
        <f t="shared" si="109"/>
        <v>9695</v>
      </c>
      <c r="M546" s="316">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1"/>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2"/>
        <v>2</v>
      </c>
      <c r="ES546" s="72">
        <f t="shared" si="113"/>
        <v>1</v>
      </c>
      <c r="ET546" s="72" t="s">
        <v>1125</v>
      </c>
      <c r="EU546" s="7" t="s">
        <v>2862</v>
      </c>
      <c r="EV546" s="7" t="s">
        <v>1111</v>
      </c>
      <c r="EW546" s="7" t="s">
        <v>1802</v>
      </c>
      <c r="EX546" s="183" t="s">
        <v>2010</v>
      </c>
      <c r="EY546" s="314">
        <v>46178</v>
      </c>
      <c r="EZ546" s="314"/>
      <c r="FA546" s="183"/>
      <c r="FB546" s="314"/>
      <c r="FC546" s="7" t="s">
        <v>1130</v>
      </c>
      <c r="FD546" s="7" t="s">
        <v>3413</v>
      </c>
      <c r="FE546" s="7">
        <f t="shared" si="114"/>
        <v>2222</v>
      </c>
      <c r="FF546" s="72">
        <f t="shared" si="115"/>
        <v>13425</v>
      </c>
      <c r="FG546" t="s">
        <v>3517</v>
      </c>
      <c r="FH546">
        <v>460840197</v>
      </c>
    </row>
    <row r="547" spans="1:164" ht="17.25" hidden="1">
      <c r="A547" s="72">
        <v>459133250</v>
      </c>
      <c r="B547" s="304" t="s">
        <v>1582</v>
      </c>
      <c r="C547" s="72"/>
      <c r="D547" s="72"/>
      <c r="E547" s="72"/>
      <c r="F547" s="72"/>
      <c r="G547" s="307"/>
      <c r="H547" s="307"/>
      <c r="I547" s="72">
        <v>3259</v>
      </c>
      <c r="J547" s="72">
        <v>3375</v>
      </c>
      <c r="K547" s="258">
        <f t="shared" si="119"/>
        <v>163</v>
      </c>
      <c r="L547" s="258">
        <f t="shared" si="109"/>
        <v>6741</v>
      </c>
      <c r="M547" s="316">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3557</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1"/>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2"/>
        <v>1</v>
      </c>
      <c r="ES547" s="72">
        <f t="shared" si="113"/>
        <v>1</v>
      </c>
      <c r="ET547" s="72" t="s">
        <v>1120</v>
      </c>
      <c r="EU547" s="7" t="s">
        <v>2863</v>
      </c>
      <c r="EV547" s="7" t="s">
        <v>1111</v>
      </c>
      <c r="EW547" s="7" t="s">
        <v>1802</v>
      </c>
      <c r="EX547" s="183" t="s">
        <v>2001</v>
      </c>
      <c r="EY547" s="314">
        <v>46178</v>
      </c>
      <c r="EZ547" s="314"/>
      <c r="FA547" s="183"/>
      <c r="FB547" s="314"/>
      <c r="FC547" s="7" t="s">
        <v>1130</v>
      </c>
      <c r="FD547" s="7" t="s">
        <v>3099</v>
      </c>
      <c r="FE547" s="7">
        <f t="shared" si="114"/>
        <v>163</v>
      </c>
      <c r="FF547" s="72">
        <f t="shared" si="115"/>
        <v>6741</v>
      </c>
      <c r="FG547" t="s">
        <v>3517</v>
      </c>
      <c r="FH547">
        <v>459133250</v>
      </c>
    </row>
    <row r="548" spans="1:164" ht="17.25" hidden="1">
      <c r="A548" s="72">
        <v>458188534</v>
      </c>
      <c r="B548" s="304" t="s">
        <v>958</v>
      </c>
      <c r="C548" s="72"/>
      <c r="D548" s="72"/>
      <c r="E548" s="72"/>
      <c r="F548" s="72"/>
      <c r="G548" s="307"/>
      <c r="H548" s="307"/>
      <c r="I548" s="72">
        <v>3298</v>
      </c>
      <c r="J548" s="72">
        <v>13114</v>
      </c>
      <c r="K548" s="258">
        <f t="shared" si="119"/>
        <v>3734</v>
      </c>
      <c r="L548" s="258">
        <f t="shared" si="109"/>
        <v>17183</v>
      </c>
      <c r="M548" s="316">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1"/>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2"/>
        <v>1</v>
      </c>
      <c r="ES548" s="72">
        <f t="shared" si="113"/>
        <v>1</v>
      </c>
      <c r="ET548" s="72" t="s">
        <v>1117</v>
      </c>
      <c r="EU548" s="7" t="s">
        <v>2864</v>
      </c>
      <c r="EV548" s="7" t="s">
        <v>1111</v>
      </c>
      <c r="EW548" s="7" t="s">
        <v>1804</v>
      </c>
      <c r="EX548" s="183" t="s">
        <v>1812</v>
      </c>
      <c r="EY548" s="314">
        <v>46177</v>
      </c>
      <c r="EZ548" s="314"/>
      <c r="FA548" s="183"/>
      <c r="FB548" s="314"/>
      <c r="FC548" s="7" t="s">
        <v>1130</v>
      </c>
      <c r="FD548" s="7" t="s">
        <v>3414</v>
      </c>
      <c r="FE548" s="7">
        <f t="shared" si="114"/>
        <v>3734</v>
      </c>
      <c r="FF548" s="72">
        <f t="shared" si="115"/>
        <v>17183</v>
      </c>
      <c r="FG548" t="s">
        <v>3517</v>
      </c>
      <c r="FH548">
        <v>458188534</v>
      </c>
    </row>
    <row r="549" spans="1:164" ht="17.25" hidden="1">
      <c r="A549" s="72">
        <v>458430421</v>
      </c>
      <c r="B549" s="304" t="s">
        <v>28</v>
      </c>
      <c r="C549" s="72" t="s">
        <v>1776</v>
      </c>
      <c r="D549" s="72" t="s">
        <v>1788</v>
      </c>
      <c r="E549" s="72">
        <v>3203</v>
      </c>
      <c r="F549" s="72"/>
      <c r="G549" s="307"/>
      <c r="H549" s="307"/>
      <c r="I549" s="72">
        <v>3038</v>
      </c>
      <c r="J549" s="72">
        <v>9077</v>
      </c>
      <c r="K549" s="258">
        <f t="shared" si="119"/>
        <v>3475</v>
      </c>
      <c r="L549" s="258">
        <f t="shared" si="109"/>
        <v>9388</v>
      </c>
      <c r="M549" s="316">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1"/>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2"/>
        <v>1</v>
      </c>
      <c r="ES549" s="72">
        <f t="shared" si="113"/>
        <v>1</v>
      </c>
      <c r="ET549" s="72" t="s">
        <v>1115</v>
      </c>
      <c r="EU549" s="7" t="s">
        <v>2865</v>
      </c>
      <c r="EV549" s="7" t="s">
        <v>1111</v>
      </c>
      <c r="EW549" s="7" t="s">
        <v>1807</v>
      </c>
      <c r="EX549" s="183" t="s">
        <v>2011</v>
      </c>
      <c r="EY549" s="314">
        <v>46175</v>
      </c>
      <c r="EZ549" s="314"/>
      <c r="FA549" s="183"/>
      <c r="FB549" s="314"/>
      <c r="FC549" s="7" t="s">
        <v>1130</v>
      </c>
      <c r="FD549" s="7" t="s">
        <v>3415</v>
      </c>
      <c r="FE549" s="7">
        <f t="shared" si="114"/>
        <v>3475</v>
      </c>
      <c r="FF549" s="72">
        <f t="shared" si="115"/>
        <v>12591</v>
      </c>
      <c r="FG549" t="s">
        <v>3517</v>
      </c>
      <c r="FH549">
        <v>458430421</v>
      </c>
    </row>
    <row r="550" spans="1:164" ht="17.25" hidden="1">
      <c r="A550" s="72">
        <v>140151869</v>
      </c>
      <c r="B550" s="304" t="s">
        <v>1583</v>
      </c>
      <c r="C550" s="72"/>
      <c r="D550" s="72"/>
      <c r="E550" s="72"/>
      <c r="F550" s="72"/>
      <c r="G550" s="307"/>
      <c r="H550" s="307"/>
      <c r="I550" s="72">
        <v>2969</v>
      </c>
      <c r="J550" s="72">
        <v>11869</v>
      </c>
      <c r="K550" s="258">
        <f t="shared" si="119"/>
        <v>447</v>
      </c>
      <c r="L550" s="258">
        <f t="shared" si="109"/>
        <v>15467</v>
      </c>
      <c r="M550" s="316">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1"/>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2"/>
        <v>2</v>
      </c>
      <c r="ES550" s="72">
        <f t="shared" si="113"/>
        <v>1</v>
      </c>
      <c r="ET550" s="72" t="s">
        <v>1128</v>
      </c>
      <c r="EU550" s="7" t="s">
        <v>2866</v>
      </c>
      <c r="EV550" s="7" t="s">
        <v>1111</v>
      </c>
      <c r="EW550" s="7" t="s">
        <v>1942</v>
      </c>
      <c r="EX550" s="183" t="s">
        <v>2012</v>
      </c>
      <c r="EY550" s="314">
        <v>46178</v>
      </c>
      <c r="EZ550" s="314"/>
      <c r="FA550" s="183"/>
      <c r="FB550" s="314"/>
      <c r="FC550" s="7" t="s">
        <v>1130</v>
      </c>
      <c r="FD550" s="7" t="s">
        <v>3416</v>
      </c>
      <c r="FE550" s="7">
        <f t="shared" si="114"/>
        <v>447</v>
      </c>
      <c r="FF550" s="72">
        <f t="shared" si="115"/>
        <v>15467</v>
      </c>
      <c r="FG550" t="s">
        <v>3517</v>
      </c>
      <c r="FH550">
        <v>140151869</v>
      </c>
    </row>
    <row r="551" spans="1:164" ht="17.25" hidden="1">
      <c r="A551" s="72">
        <v>465718124</v>
      </c>
      <c r="B551" s="304" t="s">
        <v>290</v>
      </c>
      <c r="C551" s="72"/>
      <c r="D551" s="72"/>
      <c r="E551" s="72"/>
      <c r="F551" s="72"/>
      <c r="G551" s="307"/>
      <c r="H551" s="307"/>
      <c r="I551" s="72">
        <v>2406</v>
      </c>
      <c r="J551" s="72">
        <v>2372</v>
      </c>
      <c r="K551" s="258">
        <f t="shared" si="119"/>
        <v>2422</v>
      </c>
      <c r="L551" s="258">
        <f t="shared" si="109"/>
        <v>4860</v>
      </c>
      <c r="M551" s="308">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1"/>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2"/>
        <v>1</v>
      </c>
      <c r="ES551" s="72">
        <f t="shared" si="113"/>
        <v>1</v>
      </c>
      <c r="ET551" s="72" t="s">
        <v>1115</v>
      </c>
      <c r="EU551" s="7" t="s">
        <v>2867</v>
      </c>
      <c r="EV551" s="7" t="s">
        <v>1111</v>
      </c>
      <c r="EW551" s="7" t="s">
        <v>1807</v>
      </c>
      <c r="EX551" s="183" t="s">
        <v>2013</v>
      </c>
      <c r="EY551" s="314">
        <v>46182</v>
      </c>
      <c r="EZ551" s="314"/>
      <c r="FA551" s="183"/>
      <c r="FB551" s="314"/>
      <c r="FC551" s="7" t="s">
        <v>1130</v>
      </c>
      <c r="FD551" s="7" t="s">
        <v>3295</v>
      </c>
      <c r="FE551" s="7">
        <f t="shared" si="114"/>
        <v>2422</v>
      </c>
      <c r="FF551" s="72">
        <f t="shared" si="115"/>
        <v>4860</v>
      </c>
      <c r="FG551" t="s">
        <v>3517</v>
      </c>
      <c r="FH551">
        <v>465718124</v>
      </c>
    </row>
    <row r="552" spans="1:164" ht="17.25" hidden="1">
      <c r="A552" s="72">
        <v>140926524</v>
      </c>
      <c r="B552" s="304" t="s">
        <v>176</v>
      </c>
      <c r="C552" s="72" t="s">
        <v>1776</v>
      </c>
      <c r="D552" s="72" t="s">
        <v>1799</v>
      </c>
      <c r="E552" s="72">
        <f>3173+676</f>
        <v>3849</v>
      </c>
      <c r="F552" s="72"/>
      <c r="G552" s="307"/>
      <c r="H552" s="307"/>
      <c r="I552" s="72">
        <v>3170</v>
      </c>
      <c r="J552" s="72">
        <v>11669</v>
      </c>
      <c r="K552" s="258">
        <f t="shared" si="119"/>
        <v>2740</v>
      </c>
      <c r="L552" s="258">
        <f t="shared" si="109"/>
        <v>11666</v>
      </c>
      <c r="M552" s="316">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1"/>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2"/>
        <v>1</v>
      </c>
      <c r="ES552" s="72">
        <f t="shared" si="113"/>
        <v>1</v>
      </c>
      <c r="ET552" s="72" t="s">
        <v>1123</v>
      </c>
      <c r="EU552" s="7" t="s">
        <v>2868</v>
      </c>
      <c r="EV552" s="7" t="s">
        <v>1111</v>
      </c>
      <c r="EW552" s="7" t="s">
        <v>1807</v>
      </c>
      <c r="EX552" s="183" t="s">
        <v>1808</v>
      </c>
      <c r="EY552" s="314">
        <v>46183</v>
      </c>
      <c r="EZ552" s="314"/>
      <c r="FA552" s="183"/>
      <c r="FB552" s="314"/>
      <c r="FC552" s="7" t="s">
        <v>1130</v>
      </c>
      <c r="FD552" s="7" t="s">
        <v>3417</v>
      </c>
      <c r="FE552" s="7">
        <f t="shared" si="114"/>
        <v>2740</v>
      </c>
      <c r="FF552" s="72">
        <f t="shared" si="115"/>
        <v>15515</v>
      </c>
      <c r="FG552" t="s">
        <v>3517</v>
      </c>
      <c r="FH552">
        <v>140926524</v>
      </c>
    </row>
    <row r="553" spans="1:164" ht="17.25" hidden="1">
      <c r="A553" s="72">
        <v>118808490</v>
      </c>
      <c r="B553" s="304" t="s">
        <v>2167</v>
      </c>
      <c r="C553" s="72" t="s">
        <v>1776</v>
      </c>
      <c r="D553" s="72" t="s">
        <v>3018</v>
      </c>
      <c r="E553" s="72">
        <v>67100</v>
      </c>
      <c r="F553" s="72"/>
      <c r="G553" s="307"/>
      <c r="H553" s="307" t="s">
        <v>3513</v>
      </c>
      <c r="I553" s="72">
        <v>5612</v>
      </c>
      <c r="J553" s="72">
        <v>5612</v>
      </c>
      <c r="K553" s="258">
        <f t="shared" si="119"/>
        <v>5641</v>
      </c>
      <c r="L553" s="258">
        <f t="shared" si="109"/>
        <v>-55789</v>
      </c>
      <c r="M553" s="308">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1"/>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2"/>
        <v>1</v>
      </c>
      <c r="ES553" s="72">
        <f t="shared" si="113"/>
        <v>1</v>
      </c>
      <c r="ET553" s="72" t="s">
        <v>1126</v>
      </c>
      <c r="EU553" s="7" t="s">
        <v>3497</v>
      </c>
      <c r="EV553" s="7" t="s">
        <v>1111</v>
      </c>
      <c r="EW553" s="7" t="s">
        <v>1807</v>
      </c>
      <c r="EX553" s="183" t="s">
        <v>1816</v>
      </c>
      <c r="EY553" s="314">
        <v>46190</v>
      </c>
      <c r="EZ553" s="314"/>
      <c r="FA553" s="183"/>
      <c r="FB553" s="314"/>
      <c r="FC553" s="7" t="s">
        <v>1130</v>
      </c>
      <c r="FD553" s="7" t="s">
        <v>3269</v>
      </c>
      <c r="FE553" s="7">
        <f t="shared" si="114"/>
        <v>5641</v>
      </c>
      <c r="FF553" s="72">
        <f t="shared" si="115"/>
        <v>11311</v>
      </c>
      <c r="FG553" t="s">
        <v>3517</v>
      </c>
      <c r="FH553">
        <v>118808490</v>
      </c>
    </row>
    <row r="554" spans="1:164" ht="17.25" hidden="1">
      <c r="A554" s="72">
        <v>463281065</v>
      </c>
      <c r="B554" s="304" t="s">
        <v>2179</v>
      </c>
      <c r="C554" s="72"/>
      <c r="D554" s="72"/>
      <c r="E554" s="72"/>
      <c r="F554" s="72"/>
      <c r="G554" s="307"/>
      <c r="H554" s="307" t="s">
        <v>3552</v>
      </c>
      <c r="I554" s="72">
        <v>3806</v>
      </c>
      <c r="J554" s="72">
        <v>3709</v>
      </c>
      <c r="K554" s="258">
        <f t="shared" si="119"/>
        <v>3713</v>
      </c>
      <c r="L554" s="258">
        <f t="shared" si="109"/>
        <v>7515</v>
      </c>
      <c r="M554" s="308">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1"/>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2"/>
        <v>0</v>
      </c>
      <c r="ES554" s="72" t="str">
        <f t="shared" si="113"/>
        <v/>
      </c>
      <c r="ET554" s="72" t="s">
        <v>1112</v>
      </c>
      <c r="EU554" s="7" t="e">
        <v>#N/A</v>
      </c>
      <c r="EV554" s="7" t="e">
        <v>#N/A</v>
      </c>
      <c r="EW554" s="7" t="e">
        <v>#N/A</v>
      </c>
      <c r="EX554" s="183" t="e">
        <v>#N/A</v>
      </c>
      <c r="EY554" s="314" t="e">
        <v>#N/A</v>
      </c>
      <c r="EZ554" s="314"/>
      <c r="FA554" s="183"/>
      <c r="FB554" s="314"/>
      <c r="FC554" s="7" t="s">
        <v>1130</v>
      </c>
      <c r="FD554" s="7">
        <v>0</v>
      </c>
      <c r="FE554" s="7">
        <f t="shared" si="114"/>
        <v>3713</v>
      </c>
      <c r="FF554" s="72">
        <f t="shared" si="115"/>
        <v>7515</v>
      </c>
      <c r="FG554" t="s">
        <v>3518</v>
      </c>
      <c r="FH554">
        <v>463281065</v>
      </c>
    </row>
    <row r="555" spans="1:164" ht="17.25" hidden="1">
      <c r="A555" s="72">
        <v>463254087</v>
      </c>
      <c r="B555" s="304" t="s">
        <v>982</v>
      </c>
      <c r="C555" s="72"/>
      <c r="D555" s="72"/>
      <c r="E555" s="72"/>
      <c r="F555" s="72"/>
      <c r="G555" s="307"/>
      <c r="H555" s="307"/>
      <c r="I555" s="72">
        <v>4397</v>
      </c>
      <c r="J555" s="72">
        <v>6794</v>
      </c>
      <c r="K555" s="258">
        <f t="shared" si="119"/>
        <v>2541</v>
      </c>
      <c r="L555" s="258">
        <f t="shared" si="109"/>
        <v>11449</v>
      </c>
      <c r="M555" s="316">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1"/>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2"/>
        <v>1</v>
      </c>
      <c r="ES555" s="72">
        <f t="shared" si="113"/>
        <v>1</v>
      </c>
      <c r="ET555" s="72" t="s">
        <v>1128</v>
      </c>
      <c r="EU555" s="7" t="s">
        <v>2869</v>
      </c>
      <c r="EV555" s="7" t="s">
        <v>1111</v>
      </c>
      <c r="EW555" s="7" t="s">
        <v>1830</v>
      </c>
      <c r="EX555" s="183" t="s">
        <v>2014</v>
      </c>
      <c r="EY555" s="314">
        <v>46179</v>
      </c>
      <c r="EZ555" s="314"/>
      <c r="FA555" s="183"/>
      <c r="FB555" s="314"/>
      <c r="FC555" s="7" t="s">
        <v>3554</v>
      </c>
      <c r="FD555" s="7" t="s">
        <v>3418</v>
      </c>
      <c r="FE555" s="7">
        <f t="shared" si="114"/>
        <v>2541</v>
      </c>
      <c r="FF555" s="72">
        <f t="shared" si="115"/>
        <v>11449</v>
      </c>
      <c r="FG555" t="s">
        <v>3517</v>
      </c>
      <c r="FH555">
        <v>463254087</v>
      </c>
    </row>
    <row r="556" spans="1:164" ht="17.25" hidden="1">
      <c r="A556" s="72">
        <v>459315274</v>
      </c>
      <c r="B556" s="304" t="s">
        <v>2157</v>
      </c>
      <c r="C556" s="72"/>
      <c r="D556" s="72"/>
      <c r="E556" s="72"/>
      <c r="F556" s="72"/>
      <c r="G556" s="307"/>
      <c r="H556" s="307"/>
      <c r="I556" s="72">
        <v>2936</v>
      </c>
      <c r="J556" s="72">
        <v>2438</v>
      </c>
      <c r="K556" s="258">
        <f t="shared" si="119"/>
        <v>2438</v>
      </c>
      <c r="L556" s="258">
        <f t="shared" si="109"/>
        <v>5418</v>
      </c>
      <c r="M556" s="308">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1"/>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2"/>
        <v>1</v>
      </c>
      <c r="ES556" s="72">
        <f t="shared" si="113"/>
        <v>1</v>
      </c>
      <c r="ET556" s="72" t="s">
        <v>1120</v>
      </c>
      <c r="EU556" s="7" t="s">
        <v>2870</v>
      </c>
      <c r="EV556" s="7" t="s">
        <v>1111</v>
      </c>
      <c r="EW556" s="7" t="s">
        <v>1830</v>
      </c>
      <c r="EX556" s="183" t="s">
        <v>3610</v>
      </c>
      <c r="EY556" s="314">
        <v>46184</v>
      </c>
      <c r="EZ556" s="314"/>
      <c r="FA556" s="183"/>
      <c r="FB556" s="314"/>
      <c r="FC556" s="7" t="s">
        <v>1130</v>
      </c>
      <c r="FD556" s="7" t="s">
        <v>3419</v>
      </c>
      <c r="FE556" s="7">
        <f t="shared" si="114"/>
        <v>2438</v>
      </c>
      <c r="FF556" s="72">
        <f t="shared" si="115"/>
        <v>5418</v>
      </c>
      <c r="FG556" t="s">
        <v>3517</v>
      </c>
      <c r="FH556">
        <v>459315274</v>
      </c>
    </row>
    <row r="557" spans="1:164" ht="17.25" hidden="1">
      <c r="A557" s="72">
        <v>458368125</v>
      </c>
      <c r="B557" s="304" t="s">
        <v>192</v>
      </c>
      <c r="C557" s="72" t="s">
        <v>1778</v>
      </c>
      <c r="D557" s="72" t="s">
        <v>1796</v>
      </c>
      <c r="E557" s="72">
        <v>5600</v>
      </c>
      <c r="F557" s="72"/>
      <c r="G557" s="307"/>
      <c r="H557" s="307"/>
      <c r="I557" s="72">
        <v>5482</v>
      </c>
      <c r="J557" s="72">
        <v>5482</v>
      </c>
      <c r="K557" s="258">
        <f t="shared" si="119"/>
        <v>5558</v>
      </c>
      <c r="L557" s="258">
        <f t="shared" si="109"/>
        <v>5439</v>
      </c>
      <c r="M557" s="308">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1"/>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2"/>
        <v>3</v>
      </c>
      <c r="ES557" s="72">
        <f t="shared" si="113"/>
        <v>1</v>
      </c>
      <c r="ET557" s="72" t="s">
        <v>1123</v>
      </c>
      <c r="EU557" s="7" t="s">
        <v>2871</v>
      </c>
      <c r="EV557" s="7" t="s">
        <v>1111</v>
      </c>
      <c r="EW557" s="7" t="s">
        <v>1821</v>
      </c>
      <c r="EX557" s="183" t="s">
        <v>1821</v>
      </c>
      <c r="EY557" s="314">
        <v>46179</v>
      </c>
      <c r="EZ557" s="314"/>
      <c r="FA557" s="183"/>
      <c r="FB557" s="314"/>
      <c r="FC557" s="7" t="s">
        <v>1130</v>
      </c>
      <c r="FD557" s="7" t="s">
        <v>3318</v>
      </c>
      <c r="FE557" s="7">
        <f t="shared" si="114"/>
        <v>5558</v>
      </c>
      <c r="FF557" s="72">
        <f t="shared" si="115"/>
        <v>11039</v>
      </c>
      <c r="FG557" t="s">
        <v>3517</v>
      </c>
      <c r="FH557">
        <v>458368125</v>
      </c>
    </row>
    <row r="558" spans="1:164" ht="17.25" hidden="1">
      <c r="A558" s="72">
        <v>454220390</v>
      </c>
      <c r="B558" s="304" t="s">
        <v>2135</v>
      </c>
      <c r="C558" s="72"/>
      <c r="D558" s="72"/>
      <c r="E558" s="72"/>
      <c r="F558" s="72"/>
      <c r="G558" s="307"/>
      <c r="H558" s="307"/>
      <c r="I558" s="72">
        <v>3127</v>
      </c>
      <c r="J558" s="72">
        <v>1328.19</v>
      </c>
      <c r="K558" s="258">
        <f t="shared" si="119"/>
        <v>1371.19</v>
      </c>
      <c r="L558" s="258">
        <f t="shared" si="109"/>
        <v>4521.1900000000005</v>
      </c>
      <c r="M558" s="308">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1"/>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2"/>
        <v>1</v>
      </c>
      <c r="ES558" s="72">
        <f t="shared" si="113"/>
        <v>1</v>
      </c>
      <c r="ET558" s="72" t="s">
        <v>1127</v>
      </c>
      <c r="EU558" s="7" t="s">
        <v>2872</v>
      </c>
      <c r="EV558" s="7" t="s">
        <v>1111</v>
      </c>
      <c r="EW558" s="7" t="s">
        <v>1830</v>
      </c>
      <c r="EX558" s="183" t="s">
        <v>1891</v>
      </c>
      <c r="EY558" s="314">
        <v>46188</v>
      </c>
      <c r="EZ558" s="314"/>
      <c r="FA558" s="183"/>
      <c r="FB558" s="314"/>
      <c r="FC558" s="7" t="s">
        <v>1130</v>
      </c>
      <c r="FD558" s="7" t="s">
        <v>3394</v>
      </c>
      <c r="FE558" s="7">
        <f t="shared" si="114"/>
        <v>1371.19</v>
      </c>
      <c r="FF558" s="72">
        <f t="shared" si="115"/>
        <v>4521.1900000000005</v>
      </c>
      <c r="FG558" t="s">
        <v>3518</v>
      </c>
      <c r="FH558">
        <v>454220390</v>
      </c>
    </row>
    <row r="559" spans="1:164" ht="17.25" hidden="1">
      <c r="A559" s="72">
        <v>467233620</v>
      </c>
      <c r="B559" s="304" t="s">
        <v>356</v>
      </c>
      <c r="C559" s="72"/>
      <c r="D559" s="72"/>
      <c r="E559" s="72"/>
      <c r="F559" s="72"/>
      <c r="G559" s="307"/>
      <c r="H559" s="307"/>
      <c r="I559" s="72">
        <v>1415</v>
      </c>
      <c r="J559" s="72">
        <v>2830</v>
      </c>
      <c r="K559" s="258">
        <f t="shared" si="119"/>
        <v>1499</v>
      </c>
      <c r="L559" s="258">
        <f t="shared" si="109"/>
        <v>4245</v>
      </c>
      <c r="M559" s="316">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1"/>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2"/>
        <v>1</v>
      </c>
      <c r="ES559" s="72">
        <f t="shared" si="113"/>
        <v>1</v>
      </c>
      <c r="ET559" s="72" t="s">
        <v>1127</v>
      </c>
      <c r="EU559" s="7" t="e">
        <v>#N/A</v>
      </c>
      <c r="EV559" s="7" t="e">
        <v>#N/A</v>
      </c>
      <c r="EW559" s="7" t="e">
        <v>#N/A</v>
      </c>
      <c r="EX559" s="183" t="e">
        <v>#N/A</v>
      </c>
      <c r="EY559" s="314" t="e">
        <v>#N/A</v>
      </c>
      <c r="EZ559" s="314"/>
      <c r="FA559" s="183"/>
      <c r="FB559" s="314"/>
      <c r="FC559" s="7" t="s">
        <v>1130</v>
      </c>
      <c r="FD559" s="7">
        <v>0</v>
      </c>
      <c r="FE559" s="7">
        <f t="shared" si="114"/>
        <v>1499</v>
      </c>
      <c r="FF559" s="72">
        <f t="shared" si="115"/>
        <v>4245</v>
      </c>
      <c r="FG559" t="s">
        <v>3517</v>
      </c>
      <c r="FH559">
        <v>467233620</v>
      </c>
    </row>
    <row r="560" spans="1:164" ht="17.25" hidden="1">
      <c r="A560" s="72">
        <v>461449931</v>
      </c>
      <c r="B560" s="304" t="s">
        <v>2155</v>
      </c>
      <c r="C560" s="72"/>
      <c r="D560" s="72"/>
      <c r="E560" s="72"/>
      <c r="F560" s="72"/>
      <c r="G560" s="307"/>
      <c r="H560" s="307"/>
      <c r="I560" s="72">
        <v>3462</v>
      </c>
      <c r="J560" s="72">
        <v>3457</v>
      </c>
      <c r="K560" s="258">
        <f t="shared" si="119"/>
        <v>3508</v>
      </c>
      <c r="L560" s="258">
        <f t="shared" si="109"/>
        <v>7040</v>
      </c>
      <c r="M560" s="308">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1"/>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2"/>
        <v>1</v>
      </c>
      <c r="ES560" s="72">
        <f t="shared" si="113"/>
        <v>1</v>
      </c>
      <c r="ET560" s="72" t="s">
        <v>1117</v>
      </c>
      <c r="EU560" s="7" t="s">
        <v>2873</v>
      </c>
      <c r="EV560" s="7" t="s">
        <v>1111</v>
      </c>
      <c r="EW560" s="7" t="s">
        <v>1802</v>
      </c>
      <c r="EX560" s="183" t="s">
        <v>1885</v>
      </c>
      <c r="EY560" s="314">
        <v>46184</v>
      </c>
      <c r="EZ560" s="314"/>
      <c r="FA560" s="183"/>
      <c r="FB560" s="314"/>
      <c r="FC560" s="7" t="s">
        <v>1130</v>
      </c>
      <c r="FD560" s="7" t="s">
        <v>3343</v>
      </c>
      <c r="FE560" s="7">
        <f t="shared" si="114"/>
        <v>3508</v>
      </c>
      <c r="FF560" s="72">
        <f t="shared" si="115"/>
        <v>7040</v>
      </c>
      <c r="FG560" t="s">
        <v>3517</v>
      </c>
      <c r="FH560">
        <v>461449931</v>
      </c>
    </row>
    <row r="561" spans="1:164" ht="17.25" hidden="1">
      <c r="A561" s="72">
        <v>454109710</v>
      </c>
      <c r="B561" s="304" t="s">
        <v>954</v>
      </c>
      <c r="C561" s="72"/>
      <c r="D561" s="72"/>
      <c r="E561" s="72"/>
      <c r="F561" s="72"/>
      <c r="G561" s="307"/>
      <c r="H561" s="307"/>
      <c r="I561" s="72">
        <v>2619</v>
      </c>
      <c r="J561" s="72">
        <v>5217</v>
      </c>
      <c r="K561" s="258">
        <f t="shared" si="119"/>
        <v>2727</v>
      </c>
      <c r="L561" s="258">
        <f t="shared" si="109"/>
        <v>8051</v>
      </c>
      <c r="M561" s="316">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1"/>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2"/>
        <v>1</v>
      </c>
      <c r="ES561" s="72">
        <f t="shared" si="113"/>
        <v>1</v>
      </c>
      <c r="ET561" s="72" t="s">
        <v>1117</v>
      </c>
      <c r="EU561" s="7" t="s">
        <v>2874</v>
      </c>
      <c r="EV561" s="7" t="s">
        <v>1111</v>
      </c>
      <c r="EW561" s="7" t="s">
        <v>1802</v>
      </c>
      <c r="EX561" s="183" t="s">
        <v>1838</v>
      </c>
      <c r="EY561" s="314">
        <v>46178</v>
      </c>
      <c r="EZ561" s="314"/>
      <c r="FA561" s="183"/>
      <c r="FB561" s="314"/>
      <c r="FC561" s="7" t="s">
        <v>1130</v>
      </c>
      <c r="FD561" s="7" t="s">
        <v>3044</v>
      </c>
      <c r="FE561" s="7">
        <f t="shared" si="114"/>
        <v>2727</v>
      </c>
      <c r="FF561" s="72">
        <f t="shared" si="115"/>
        <v>8051</v>
      </c>
      <c r="FG561" t="s">
        <v>3517</v>
      </c>
      <c r="FH561">
        <v>454109710</v>
      </c>
    </row>
    <row r="562" spans="1:164" ht="17.25" hidden="1">
      <c r="A562" s="72">
        <v>458642653</v>
      </c>
      <c r="B562" s="304" t="s">
        <v>1447</v>
      </c>
      <c r="C562" s="72" t="s">
        <v>1776</v>
      </c>
      <c r="D562" s="72" t="s">
        <v>2348</v>
      </c>
      <c r="E562" s="72">
        <v>3453</v>
      </c>
      <c r="F562" s="72"/>
      <c r="G562" s="307"/>
      <c r="H562" s="307"/>
      <c r="I562" s="72">
        <v>3450</v>
      </c>
      <c r="J562" s="72">
        <v>3472</v>
      </c>
      <c r="K562" s="258">
        <f t="shared" si="119"/>
        <v>142</v>
      </c>
      <c r="L562" s="258">
        <f t="shared" si="109"/>
        <v>3622</v>
      </c>
      <c r="M562" s="316">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1"/>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2"/>
        <v>1</v>
      </c>
      <c r="ES562" s="72">
        <f t="shared" si="113"/>
        <v>1</v>
      </c>
      <c r="ET562" s="72" t="s">
        <v>1119</v>
      </c>
      <c r="EU562" s="7" t="s">
        <v>2875</v>
      </c>
      <c r="EV562" s="7" t="s">
        <v>1111</v>
      </c>
      <c r="EW562" s="7" t="s">
        <v>1807</v>
      </c>
      <c r="EX562" s="183" t="s">
        <v>1819</v>
      </c>
      <c r="EY562" s="314">
        <v>46193</v>
      </c>
      <c r="EZ562" s="314"/>
      <c r="FA562" s="183"/>
      <c r="FB562" s="314"/>
      <c r="FC562" s="7" t="s">
        <v>1130</v>
      </c>
      <c r="FD562" s="7" t="s">
        <v>3201</v>
      </c>
      <c r="FE562" s="7">
        <f t="shared" si="114"/>
        <v>142</v>
      </c>
      <c r="FF562" s="72">
        <f t="shared" si="115"/>
        <v>7075</v>
      </c>
      <c r="FG562" t="s">
        <v>3518</v>
      </c>
      <c r="FH562">
        <v>458642653</v>
      </c>
    </row>
    <row r="563" spans="1:164" ht="17.25" hidden="1">
      <c r="A563" s="72">
        <v>458483656</v>
      </c>
      <c r="B563" s="304" t="s">
        <v>1377</v>
      </c>
      <c r="C563" s="72" t="s">
        <v>1776</v>
      </c>
      <c r="D563" s="72" t="s">
        <v>3539</v>
      </c>
      <c r="E563" s="72">
        <v>11929</v>
      </c>
      <c r="F563" s="72"/>
      <c r="G563" s="307"/>
      <c r="H563" s="307" t="s">
        <v>1142</v>
      </c>
      <c r="I563" s="72">
        <v>3443</v>
      </c>
      <c r="J563" s="72">
        <v>6886</v>
      </c>
      <c r="K563" s="258">
        <f t="shared" si="119"/>
        <v>3564</v>
      </c>
      <c r="L563" s="258">
        <f t="shared" si="109"/>
        <v>-1350</v>
      </c>
      <c r="M563" s="316">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1"/>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2"/>
        <v>3</v>
      </c>
      <c r="ES563" s="72">
        <f t="shared" si="113"/>
        <v>1</v>
      </c>
      <c r="ET563" s="72" t="s">
        <v>1125</v>
      </c>
      <c r="EU563" s="7" t="s">
        <v>2876</v>
      </c>
      <c r="EV563" s="7" t="s">
        <v>1111</v>
      </c>
      <c r="EW563" s="7" t="s">
        <v>1804</v>
      </c>
      <c r="EX563" s="183" t="s">
        <v>1937</v>
      </c>
      <c r="EY563" s="314">
        <v>46178</v>
      </c>
      <c r="EZ563" s="314"/>
      <c r="FA563" s="183"/>
      <c r="FB563" s="314"/>
      <c r="FC563" s="7" t="s">
        <v>3555</v>
      </c>
      <c r="FD563" s="7" t="s">
        <v>3420</v>
      </c>
      <c r="FE563" s="7">
        <f t="shared" si="114"/>
        <v>3564</v>
      </c>
      <c r="FF563" s="72">
        <f t="shared" si="115"/>
        <v>10579</v>
      </c>
      <c r="FG563" t="s">
        <v>3517</v>
      </c>
      <c r="FH563">
        <v>458483656</v>
      </c>
    </row>
    <row r="564" spans="1:164" ht="17.25" hidden="1">
      <c r="A564" s="72">
        <v>458618433</v>
      </c>
      <c r="B564" s="304" t="s">
        <v>1584</v>
      </c>
      <c r="C564" s="72"/>
      <c r="D564" s="72"/>
      <c r="E564" s="72"/>
      <c r="F564" s="72"/>
      <c r="G564" s="307"/>
      <c r="H564" s="307"/>
      <c r="I564" s="72">
        <v>3399</v>
      </c>
      <c r="J564" s="72">
        <v>6798</v>
      </c>
      <c r="K564" s="258">
        <f t="shared" si="119"/>
        <v>3505</v>
      </c>
      <c r="L564" s="258">
        <f t="shared" si="109"/>
        <v>10425</v>
      </c>
      <c r="M564" s="316">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1"/>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2"/>
        <v>1</v>
      </c>
      <c r="ES564" s="72">
        <f t="shared" si="113"/>
        <v>1</v>
      </c>
      <c r="ET564" s="72" t="s">
        <v>1118</v>
      </c>
      <c r="EU564" s="7" t="s">
        <v>2877</v>
      </c>
      <c r="EV564" s="7" t="s">
        <v>1111</v>
      </c>
      <c r="EW564" s="7" t="s">
        <v>1809</v>
      </c>
      <c r="EX564" s="183" t="s">
        <v>1961</v>
      </c>
      <c r="EY564" s="314">
        <v>46178</v>
      </c>
      <c r="EZ564" s="314"/>
      <c r="FA564" s="183"/>
      <c r="FB564" s="314"/>
      <c r="FC564" s="7" t="s">
        <v>1130</v>
      </c>
      <c r="FD564" s="7" t="s">
        <v>3421</v>
      </c>
      <c r="FE564" s="7">
        <f t="shared" si="114"/>
        <v>3505</v>
      </c>
      <c r="FF564" s="72">
        <f t="shared" si="115"/>
        <v>10425</v>
      </c>
      <c r="FG564" t="s">
        <v>3517</v>
      </c>
      <c r="FH564">
        <v>458618433</v>
      </c>
    </row>
    <row r="565" spans="1:164" ht="17.25" hidden="1">
      <c r="A565" s="72">
        <v>458385778</v>
      </c>
      <c r="B565" s="304" t="s">
        <v>1585</v>
      </c>
      <c r="C565" s="72"/>
      <c r="D565" s="72"/>
      <c r="E565" s="72"/>
      <c r="F565" s="72"/>
      <c r="G565" s="307"/>
      <c r="H565" s="307"/>
      <c r="I565" s="72">
        <v>3199</v>
      </c>
      <c r="J565" s="72">
        <v>6281</v>
      </c>
      <c r="K565" s="258">
        <f t="shared" si="119"/>
        <v>3292</v>
      </c>
      <c r="L565" s="258">
        <f t="shared" si="109"/>
        <v>9802</v>
      </c>
      <c r="M565" s="316">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1"/>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2"/>
        <v>2</v>
      </c>
      <c r="ES565" s="72">
        <f t="shared" si="113"/>
        <v>1</v>
      </c>
      <c r="ET565" s="72" t="s">
        <v>1127</v>
      </c>
      <c r="EU565" s="7" t="s">
        <v>2878</v>
      </c>
      <c r="EV565" s="7" t="s">
        <v>1111</v>
      </c>
      <c r="EW565" s="7" t="s">
        <v>1807</v>
      </c>
      <c r="EX565" s="183" t="s">
        <v>2015</v>
      </c>
      <c r="EY565" s="314">
        <v>46178</v>
      </c>
      <c r="EZ565" s="314"/>
      <c r="FA565" s="183"/>
      <c r="FB565" s="314"/>
      <c r="FC565" s="7" t="s">
        <v>1130</v>
      </c>
      <c r="FD565" s="7" t="s">
        <v>3422</v>
      </c>
      <c r="FE565" s="7">
        <f t="shared" si="114"/>
        <v>3292</v>
      </c>
      <c r="FF565" s="72">
        <f t="shared" si="115"/>
        <v>9802</v>
      </c>
      <c r="FG565" t="s">
        <v>3517</v>
      </c>
      <c r="FH565">
        <v>458385778</v>
      </c>
    </row>
    <row r="566" spans="1:164" ht="17.25" hidden="1">
      <c r="A566" s="72">
        <v>458211193</v>
      </c>
      <c r="B566" s="304" t="s">
        <v>21</v>
      </c>
      <c r="C566" s="72"/>
      <c r="D566" s="72"/>
      <c r="E566" s="72"/>
      <c r="F566" s="72"/>
      <c r="G566" s="307"/>
      <c r="H566" s="307"/>
      <c r="I566" s="72">
        <v>3228</v>
      </c>
      <c r="J566" s="72">
        <v>6160</v>
      </c>
      <c r="K566" s="258">
        <f t="shared" si="119"/>
        <v>3200</v>
      </c>
      <c r="L566" s="258">
        <f t="shared" si="109"/>
        <v>9783</v>
      </c>
      <c r="M566" s="316">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1"/>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2"/>
        <v>2</v>
      </c>
      <c r="ES566" s="72">
        <f t="shared" si="113"/>
        <v>1</v>
      </c>
      <c r="ET566" s="72" t="s">
        <v>1115</v>
      </c>
      <c r="EU566" s="7" t="s">
        <v>2879</v>
      </c>
      <c r="EV566" s="7" t="s">
        <v>1111</v>
      </c>
      <c r="EW566" s="7" t="s">
        <v>1807</v>
      </c>
      <c r="EX566" s="183" t="s">
        <v>2016</v>
      </c>
      <c r="EY566" s="314">
        <v>46183</v>
      </c>
      <c r="EZ566" s="314"/>
      <c r="FA566" s="183"/>
      <c r="FB566" s="314"/>
      <c r="FC566" s="7" t="s">
        <v>1130</v>
      </c>
      <c r="FD566" s="7" t="s">
        <v>3327</v>
      </c>
      <c r="FE566" s="7">
        <f t="shared" si="114"/>
        <v>3200</v>
      </c>
      <c r="FF566" s="72">
        <f t="shared" si="115"/>
        <v>9783</v>
      </c>
      <c r="FG566" t="s">
        <v>3517</v>
      </c>
      <c r="FH566">
        <v>458211193</v>
      </c>
    </row>
    <row r="567" spans="1:164" ht="17.25" hidden="1">
      <c r="A567" s="72">
        <v>462843811</v>
      </c>
      <c r="B567" s="304" t="s">
        <v>1586</v>
      </c>
      <c r="C567" s="72"/>
      <c r="D567" s="72"/>
      <c r="E567" s="72"/>
      <c r="F567" s="72"/>
      <c r="G567" s="307"/>
      <c r="H567" s="307"/>
      <c r="I567" s="72">
        <v>4000</v>
      </c>
      <c r="J567" s="72">
        <v>9231</v>
      </c>
      <c r="K567" s="258">
        <f t="shared" si="119"/>
        <v>1703</v>
      </c>
      <c r="L567" s="258">
        <f t="shared" si="109"/>
        <v>13856</v>
      </c>
      <c r="M567" s="316">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1"/>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2"/>
        <v>3</v>
      </c>
      <c r="ES567" s="72">
        <f t="shared" si="113"/>
        <v>1</v>
      </c>
      <c r="ET567" s="72" t="s">
        <v>1128</v>
      </c>
      <c r="EU567" s="7" t="s">
        <v>2880</v>
      </c>
      <c r="EV567" s="7" t="s">
        <v>1111</v>
      </c>
      <c r="EW567" s="7" t="s">
        <v>1809</v>
      </c>
      <c r="EX567" s="183" t="s">
        <v>2017</v>
      </c>
      <c r="EY567" s="314">
        <v>46176</v>
      </c>
      <c r="EZ567" s="314"/>
      <c r="FA567" s="183"/>
      <c r="FB567" s="314"/>
      <c r="FC567" s="7" t="s">
        <v>3554</v>
      </c>
      <c r="FD567" s="7" t="s">
        <v>3423</v>
      </c>
      <c r="FE567" s="7">
        <f t="shared" si="114"/>
        <v>1703</v>
      </c>
      <c r="FF567" s="72">
        <f t="shared" si="115"/>
        <v>13856</v>
      </c>
      <c r="FG567" t="s">
        <v>3517</v>
      </c>
      <c r="FH567">
        <v>462843811</v>
      </c>
    </row>
    <row r="568" spans="1:164" ht="17.25" hidden="1">
      <c r="A568" s="72">
        <v>458849195</v>
      </c>
      <c r="B568" s="304" t="s">
        <v>2080</v>
      </c>
      <c r="C568" s="72" t="s">
        <v>1776</v>
      </c>
      <c r="D568" s="72" t="s">
        <v>3018</v>
      </c>
      <c r="E568" s="72">
        <v>3500</v>
      </c>
      <c r="F568" s="72"/>
      <c r="G568" s="307"/>
      <c r="H568" s="307"/>
      <c r="I568" s="72">
        <v>3280</v>
      </c>
      <c r="J568" s="72">
        <v>2601</v>
      </c>
      <c r="K568" s="258">
        <f t="shared" si="119"/>
        <v>2666</v>
      </c>
      <c r="L568" s="258">
        <f t="shared" si="109"/>
        <v>2456</v>
      </c>
      <c r="M568" s="308">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1"/>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2"/>
        <v>1</v>
      </c>
      <c r="ES568" s="72">
        <f t="shared" si="113"/>
        <v>1</v>
      </c>
      <c r="ET568" s="72" t="s">
        <v>1124</v>
      </c>
      <c r="EU568" s="7" t="s">
        <v>2881</v>
      </c>
      <c r="EV568" s="7" t="s">
        <v>1111</v>
      </c>
      <c r="EW568" s="7" t="s">
        <v>1851</v>
      </c>
      <c r="EX568" s="183" t="s">
        <v>3611</v>
      </c>
      <c r="EY568" s="314">
        <v>46185</v>
      </c>
      <c r="EZ568" s="314"/>
      <c r="FA568" s="183"/>
      <c r="FB568" s="314"/>
      <c r="FC568" s="7" t="s">
        <v>1130</v>
      </c>
      <c r="FD568" s="7" t="s">
        <v>3318</v>
      </c>
      <c r="FE568" s="7">
        <f t="shared" si="114"/>
        <v>2666</v>
      </c>
      <c r="FF568" s="72">
        <f t="shared" si="115"/>
        <v>5956</v>
      </c>
      <c r="FG568" t="s">
        <v>3517</v>
      </c>
      <c r="FH568">
        <v>458849195</v>
      </c>
    </row>
    <row r="569" spans="1:164" ht="17.25" hidden="1">
      <c r="A569" s="72">
        <v>462126435</v>
      </c>
      <c r="B569" s="304" t="s">
        <v>88</v>
      </c>
      <c r="C569" s="72"/>
      <c r="D569" s="72"/>
      <c r="E569" s="72"/>
      <c r="F569" s="72"/>
      <c r="G569" s="307"/>
      <c r="H569" s="307"/>
      <c r="I569" s="72">
        <v>4545</v>
      </c>
      <c r="J569" s="72">
        <v>9090</v>
      </c>
      <c r="K569" s="258">
        <f t="shared" si="119"/>
        <v>-4064</v>
      </c>
      <c r="L569" s="258">
        <f t="shared" si="109"/>
        <v>14286</v>
      </c>
      <c r="M569" s="316">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1"/>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2"/>
        <v>3</v>
      </c>
      <c r="ES569" s="72">
        <f t="shared" si="113"/>
        <v>1</v>
      </c>
      <c r="ET569" s="72" t="s">
        <v>1120</v>
      </c>
      <c r="EU569" s="7" t="s">
        <v>2882</v>
      </c>
      <c r="EV569" s="7" t="s">
        <v>1111</v>
      </c>
      <c r="EW569" s="7" t="s">
        <v>1830</v>
      </c>
      <c r="EX569" s="183" t="s">
        <v>1954</v>
      </c>
      <c r="EY569" s="314">
        <v>46181</v>
      </c>
      <c r="EZ569" s="314"/>
      <c r="FA569" s="183"/>
      <c r="FB569" s="314"/>
      <c r="FC569" s="7" t="s">
        <v>1130</v>
      </c>
      <c r="FD569" s="7" t="s">
        <v>3424</v>
      </c>
      <c r="FE569" s="7">
        <f t="shared" si="114"/>
        <v>-4064</v>
      </c>
      <c r="FF569" s="72">
        <f t="shared" si="115"/>
        <v>14286</v>
      </c>
      <c r="FG569" t="s">
        <v>3517</v>
      </c>
      <c r="FH569">
        <v>462126435</v>
      </c>
    </row>
    <row r="570" spans="1:164" ht="17.25" hidden="1">
      <c r="A570" s="72">
        <v>458203657</v>
      </c>
      <c r="B570" s="304" t="s">
        <v>1339</v>
      </c>
      <c r="C570" s="72"/>
      <c r="D570" s="72"/>
      <c r="E570" s="72"/>
      <c r="F570" s="72"/>
      <c r="G570" s="307"/>
      <c r="H570" s="307"/>
      <c r="I570" s="72">
        <v>3038</v>
      </c>
      <c r="J570" s="72">
        <v>6076</v>
      </c>
      <c r="K570" s="258">
        <f t="shared" si="119"/>
        <v>3093</v>
      </c>
      <c r="L570" s="258">
        <f t="shared" si="109"/>
        <v>9278</v>
      </c>
      <c r="M570" s="316">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1"/>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2"/>
        <v>1</v>
      </c>
      <c r="ES570" s="72">
        <f t="shared" si="113"/>
        <v>1</v>
      </c>
      <c r="ET570" s="72" t="s">
        <v>1115</v>
      </c>
      <c r="EU570" s="7" t="s">
        <v>2883</v>
      </c>
      <c r="EV570" s="7" t="s">
        <v>1111</v>
      </c>
      <c r="EW570" s="7" t="s">
        <v>1830</v>
      </c>
      <c r="EX570" s="183" t="s">
        <v>1898</v>
      </c>
      <c r="EY570" s="314">
        <v>46175</v>
      </c>
      <c r="EZ570" s="314"/>
      <c r="FA570" s="183"/>
      <c r="FB570" s="314"/>
      <c r="FC570" s="7" t="s">
        <v>1130</v>
      </c>
      <c r="FD570" s="7" t="s">
        <v>3425</v>
      </c>
      <c r="FE570" s="7">
        <f t="shared" si="114"/>
        <v>3093</v>
      </c>
      <c r="FF570" s="72">
        <f t="shared" si="115"/>
        <v>9278</v>
      </c>
      <c r="FG570" t="s">
        <v>3517</v>
      </c>
      <c r="FH570">
        <v>458203657</v>
      </c>
    </row>
    <row r="571" spans="1:164" ht="17.25" hidden="1">
      <c r="A571" s="72">
        <v>129682413</v>
      </c>
      <c r="B571" s="304" t="s">
        <v>945</v>
      </c>
      <c r="C571" s="72"/>
      <c r="D571" s="72"/>
      <c r="E571" s="72"/>
      <c r="F571" s="72"/>
      <c r="G571" s="307"/>
      <c r="H571" s="307"/>
      <c r="I571" s="72">
        <v>4521</v>
      </c>
      <c r="J571" s="72">
        <v>4120</v>
      </c>
      <c r="K571" s="258">
        <f t="shared" si="119"/>
        <v>4223</v>
      </c>
      <c r="L571" s="258">
        <f t="shared" si="109"/>
        <v>8837</v>
      </c>
      <c r="M571" s="308">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1"/>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2"/>
        <v>2</v>
      </c>
      <c r="ES571" s="72">
        <f t="shared" si="113"/>
        <v>1</v>
      </c>
      <c r="ET571" s="72" t="s">
        <v>1128</v>
      </c>
      <c r="EU571" s="7" t="s">
        <v>2884</v>
      </c>
      <c r="EV571" s="7" t="s">
        <v>1111</v>
      </c>
      <c r="EW571" s="7" t="s">
        <v>1807</v>
      </c>
      <c r="EX571" s="183" t="s">
        <v>2018</v>
      </c>
      <c r="EY571" s="314">
        <v>46197</v>
      </c>
      <c r="EZ571" s="314"/>
      <c r="FA571" s="183"/>
      <c r="FB571" s="314"/>
      <c r="FC571" s="7" t="s">
        <v>1130</v>
      </c>
      <c r="FD571" s="7" t="s">
        <v>3426</v>
      </c>
      <c r="FE571" s="7">
        <f t="shared" si="114"/>
        <v>4223</v>
      </c>
      <c r="FF571" s="72">
        <f t="shared" si="115"/>
        <v>8837</v>
      </c>
      <c r="FG571" t="s">
        <v>3517</v>
      </c>
      <c r="FH571">
        <v>129682413</v>
      </c>
    </row>
    <row r="572" spans="1:164" ht="17.25" hidden="1">
      <c r="A572" s="72">
        <v>463865582</v>
      </c>
      <c r="B572" s="304" t="s">
        <v>702</v>
      </c>
      <c r="C572" s="72"/>
      <c r="D572" s="72"/>
      <c r="E572" s="72"/>
      <c r="F572" s="72"/>
      <c r="G572" s="307"/>
      <c r="H572" s="307"/>
      <c r="I572" s="72">
        <v>2918</v>
      </c>
      <c r="J572" s="72">
        <v>8754</v>
      </c>
      <c r="K572" s="258">
        <f t="shared" si="119"/>
        <v>-4591</v>
      </c>
      <c r="L572" s="258">
        <f t="shared" si="109"/>
        <v>13104</v>
      </c>
      <c r="M572" s="316">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3556</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1"/>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2"/>
        <v>4</v>
      </c>
      <c r="ES572" s="72">
        <f t="shared" si="113"/>
        <v>1</v>
      </c>
      <c r="ET572" s="72" t="s">
        <v>1128</v>
      </c>
      <c r="EU572" s="7" t="s">
        <v>2885</v>
      </c>
      <c r="EV572" s="7" t="s">
        <v>1111</v>
      </c>
      <c r="EW572" s="7" t="s">
        <v>1802</v>
      </c>
      <c r="EX572" s="183" t="s">
        <v>2019</v>
      </c>
      <c r="EY572" s="314">
        <v>46181</v>
      </c>
      <c r="EZ572" s="314"/>
      <c r="FA572" s="183"/>
      <c r="FB572" s="314"/>
      <c r="FC572" s="7" t="s">
        <v>1130</v>
      </c>
      <c r="FD572" s="7" t="s">
        <v>3427</v>
      </c>
      <c r="FE572" s="7">
        <f t="shared" si="114"/>
        <v>-4591</v>
      </c>
      <c r="FF572" s="72">
        <f t="shared" si="115"/>
        <v>13104</v>
      </c>
      <c r="FG572" t="s">
        <v>3517</v>
      </c>
      <c r="FH572">
        <v>463865582</v>
      </c>
    </row>
    <row r="573" spans="1:164" ht="17.25" hidden="1">
      <c r="A573" s="315">
        <v>464666998</v>
      </c>
      <c r="B573" s="304" t="s">
        <v>1587</v>
      </c>
      <c r="C573" s="72"/>
      <c r="D573" s="72"/>
      <c r="E573" s="72"/>
      <c r="F573" s="72"/>
      <c r="G573" s="307"/>
      <c r="H573" s="307"/>
      <c r="I573" s="72">
        <v>8521</v>
      </c>
      <c r="J573" s="72">
        <v>8521</v>
      </c>
      <c r="K573" s="258">
        <f t="shared" si="119"/>
        <v>8521</v>
      </c>
      <c r="L573" s="258">
        <f t="shared" si="109"/>
        <v>17143</v>
      </c>
      <c r="M573" s="308">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1"/>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2"/>
        <v>1</v>
      </c>
      <c r="ES573" s="72">
        <f t="shared" si="113"/>
        <v>1</v>
      </c>
      <c r="ET573" s="72" t="s">
        <v>1121</v>
      </c>
      <c r="EU573" s="7" t="s">
        <v>2886</v>
      </c>
      <c r="EV573" s="7" t="s">
        <v>1111</v>
      </c>
      <c r="EW573" s="7" t="s">
        <v>1804</v>
      </c>
      <c r="EX573" s="183" t="s">
        <v>1812</v>
      </c>
      <c r="EY573" s="314">
        <v>46181</v>
      </c>
      <c r="EZ573" s="314"/>
      <c r="FA573" s="183"/>
      <c r="FB573" s="314"/>
      <c r="FC573" s="7" t="s">
        <v>1130</v>
      </c>
      <c r="FD573" s="7" t="s">
        <v>3308</v>
      </c>
      <c r="FE573" s="7">
        <f t="shared" si="114"/>
        <v>8521</v>
      </c>
      <c r="FF573" s="72">
        <f t="shared" si="115"/>
        <v>17143</v>
      </c>
      <c r="FG573" t="s">
        <v>3517</v>
      </c>
      <c r="FH573">
        <v>464666998</v>
      </c>
    </row>
    <row r="574" spans="1:164" ht="17.25" hidden="1">
      <c r="A574" s="72">
        <v>461320967</v>
      </c>
      <c r="B574" s="304" t="s">
        <v>624</v>
      </c>
      <c r="C574" s="72"/>
      <c r="D574" s="72"/>
      <c r="E574" s="72"/>
      <c r="F574" s="72"/>
      <c r="G574" s="307"/>
      <c r="H574" s="307"/>
      <c r="I574" s="72">
        <v>4610</v>
      </c>
      <c r="J574" s="72">
        <v>8421</v>
      </c>
      <c r="K574" s="258">
        <f t="shared" si="119"/>
        <v>-13706</v>
      </c>
      <c r="L574" s="258">
        <f t="shared" si="109"/>
        <v>14084</v>
      </c>
      <c r="M574" s="316">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1"/>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2"/>
        <v>1</v>
      </c>
      <c r="ES574" s="72">
        <f t="shared" si="113"/>
        <v>1</v>
      </c>
      <c r="ET574" s="72" t="s">
        <v>1124</v>
      </c>
      <c r="EU574" s="7" t="s">
        <v>2887</v>
      </c>
      <c r="EV574" s="7" t="s">
        <v>1111</v>
      </c>
      <c r="EW574" s="7" t="s">
        <v>1809</v>
      </c>
      <c r="EX574" s="183" t="s">
        <v>1890</v>
      </c>
      <c r="EY574" s="314">
        <v>46176</v>
      </c>
      <c r="EZ574" s="314"/>
      <c r="FA574" s="183"/>
      <c r="FB574" s="314"/>
      <c r="FC574" s="7" t="s">
        <v>1130</v>
      </c>
      <c r="FD574" s="7" t="s">
        <v>3428</v>
      </c>
      <c r="FE574" s="7">
        <f t="shared" si="114"/>
        <v>-13706</v>
      </c>
      <c r="FF574" s="72">
        <f t="shared" si="115"/>
        <v>14084</v>
      </c>
      <c r="FG574" t="s">
        <v>3517</v>
      </c>
      <c r="FH574">
        <v>461320967</v>
      </c>
    </row>
    <row r="575" spans="1:164" ht="17.25" hidden="1">
      <c r="A575" s="72">
        <v>457824962</v>
      </c>
      <c r="B575" s="304" t="s">
        <v>2071</v>
      </c>
      <c r="C575" s="72" t="s">
        <v>1776</v>
      </c>
      <c r="D575" s="72" t="s">
        <v>3499</v>
      </c>
      <c r="E575" s="72">
        <v>8993</v>
      </c>
      <c r="F575" s="72"/>
      <c r="G575" s="307"/>
      <c r="H575" s="307" t="s">
        <v>3513</v>
      </c>
      <c r="I575" s="72">
        <v>8383</v>
      </c>
      <c r="J575" s="72">
        <v>8383</v>
      </c>
      <c r="K575" s="258">
        <f t="shared" si="119"/>
        <v>8445</v>
      </c>
      <c r="L575" s="258">
        <f t="shared" si="109"/>
        <v>7933</v>
      </c>
      <c r="M575" s="308">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1"/>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2"/>
        <v>1</v>
      </c>
      <c r="ES575" s="72">
        <f t="shared" si="113"/>
        <v>1</v>
      </c>
      <c r="ET575" s="72" t="s">
        <v>1122</v>
      </c>
      <c r="EU575" s="7" t="s">
        <v>2888</v>
      </c>
      <c r="EV575" s="7" t="s">
        <v>1111</v>
      </c>
      <c r="EW575" s="7" t="s">
        <v>1807</v>
      </c>
      <c r="EX575" s="183" t="s">
        <v>3612</v>
      </c>
      <c r="EY575" s="314">
        <v>46189</v>
      </c>
      <c r="EZ575" s="314"/>
      <c r="FA575" s="183"/>
      <c r="FB575" s="314"/>
      <c r="FC575" s="7" t="s">
        <v>1130</v>
      </c>
      <c r="FD575" s="7" t="s">
        <v>3058</v>
      </c>
      <c r="FE575" s="7">
        <f t="shared" si="114"/>
        <v>8445</v>
      </c>
      <c r="FF575" s="72">
        <f t="shared" si="115"/>
        <v>16926</v>
      </c>
      <c r="FG575" t="s">
        <v>3518</v>
      </c>
      <c r="FH575">
        <v>457824962</v>
      </c>
    </row>
    <row r="576" spans="1:164" ht="17.25" hidden="1">
      <c r="A576" s="72">
        <v>453843150</v>
      </c>
      <c r="B576" s="304" t="s">
        <v>1588</v>
      </c>
      <c r="C576" s="72"/>
      <c r="D576" s="72"/>
      <c r="E576" s="72"/>
      <c r="F576" s="72"/>
      <c r="G576" s="307"/>
      <c r="H576" s="307"/>
      <c r="I576" s="72">
        <v>2805</v>
      </c>
      <c r="J576" s="72">
        <v>2805</v>
      </c>
      <c r="K576" s="258">
        <f t="shared" si="119"/>
        <v>2842</v>
      </c>
      <c r="L576" s="258">
        <f t="shared" ref="L576:L639" si="121">FF576-E576</f>
        <v>5691</v>
      </c>
      <c r="M576" s="308">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23">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4">
        <v>46179</v>
      </c>
      <c r="EZ576" s="314"/>
      <c r="FA576" s="183"/>
      <c r="FB576" s="314"/>
      <c r="FC576" s="7" t="s">
        <v>1130</v>
      </c>
      <c r="FD576" s="7" t="s">
        <v>3146</v>
      </c>
      <c r="FE576" s="7">
        <f t="shared" si="114"/>
        <v>2842</v>
      </c>
      <c r="FF576" s="72">
        <f t="shared" si="115"/>
        <v>5691</v>
      </c>
      <c r="FG576" t="s">
        <v>3517</v>
      </c>
      <c r="FH576">
        <v>453843150</v>
      </c>
    </row>
    <row r="577" spans="1:164" ht="17.25" hidden="1">
      <c r="A577" s="72">
        <v>139863935</v>
      </c>
      <c r="B577" s="304" t="s">
        <v>422</v>
      </c>
      <c r="C577" s="72"/>
      <c r="D577" s="72"/>
      <c r="E577" s="72"/>
      <c r="F577" s="72"/>
      <c r="G577" s="307"/>
      <c r="H577" s="307"/>
      <c r="I577" s="72">
        <v>3047</v>
      </c>
      <c r="J577" s="72">
        <v>8147</v>
      </c>
      <c r="K577" s="258">
        <f t="shared" si="119"/>
        <v>-3249</v>
      </c>
      <c r="L577" s="258">
        <f t="shared" si="121"/>
        <v>12139</v>
      </c>
      <c r="M577" s="316">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23"/>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24"/>
        <v>1</v>
      </c>
      <c r="ES577" s="72">
        <f t="shared" si="125"/>
        <v>1</v>
      </c>
      <c r="ET577" s="72" t="s">
        <v>1116</v>
      </c>
      <c r="EU577" s="7" t="s">
        <v>2890</v>
      </c>
      <c r="EV577" s="7" t="s">
        <v>1111</v>
      </c>
      <c r="EW577" s="7" t="s">
        <v>1807</v>
      </c>
      <c r="EX577" s="183" t="s">
        <v>1816</v>
      </c>
      <c r="EY577" s="314">
        <v>46203</v>
      </c>
      <c r="EZ577" s="314"/>
      <c r="FA577" s="183"/>
      <c r="FB577" s="314"/>
      <c r="FC577" s="7" t="s">
        <v>1130</v>
      </c>
      <c r="FD577" s="7" t="s">
        <v>3429</v>
      </c>
      <c r="FE577" s="7">
        <f t="shared" ref="FE577:FE640" si="127">IF((J577+R577)&lt;=I577+R577,(J577+R577),((I577-(I577*(M577+1)-(I577+J577)))+R577))</f>
        <v>-3249</v>
      </c>
      <c r="FF577" s="72">
        <f t="shared" ref="FF577:FF640" si="128">I577+J577+FD577</f>
        <v>12139</v>
      </c>
      <c r="FG577" t="s">
        <v>3517</v>
      </c>
      <c r="FH577">
        <v>139863935</v>
      </c>
    </row>
    <row r="578" spans="1:164" ht="17.25" hidden="1">
      <c r="A578" s="72">
        <v>140085711</v>
      </c>
      <c r="B578" s="304" t="s">
        <v>808</v>
      </c>
      <c r="C578" s="72"/>
      <c r="D578" s="72"/>
      <c r="E578" s="72"/>
      <c r="F578" s="72"/>
      <c r="G578" s="307"/>
      <c r="H578" s="307"/>
      <c r="I578" s="72">
        <v>3881</v>
      </c>
      <c r="J578" s="72">
        <v>7951</v>
      </c>
      <c r="K578" s="258">
        <f t="shared" si="119"/>
        <v>-3372</v>
      </c>
      <c r="L578" s="258">
        <f t="shared" si="121"/>
        <v>12264</v>
      </c>
      <c r="M578" s="316">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PTP</v>
      </c>
      <c r="Z578" s="72" t="s">
        <v>1330</v>
      </c>
      <c r="AA578" s="72" t="s">
        <v>1330</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23"/>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24"/>
        <v>0</v>
      </c>
      <c r="ES578" s="72" t="str">
        <f t="shared" si="125"/>
        <v/>
      </c>
      <c r="ET578" s="72" t="s">
        <v>1112</v>
      </c>
      <c r="EU578" s="7" t="s">
        <v>2891</v>
      </c>
      <c r="EV578" s="7" t="s">
        <v>1111</v>
      </c>
      <c r="EW578" s="7" t="e">
        <v>#N/A</v>
      </c>
      <c r="EX578" s="183" t="e">
        <v>#N/A</v>
      </c>
      <c r="EY578" s="314" t="e">
        <v>#N/A</v>
      </c>
      <c r="EZ578" s="314"/>
      <c r="FA578" s="183"/>
      <c r="FB578" s="314"/>
      <c r="FC578" s="7" t="s">
        <v>1130</v>
      </c>
      <c r="FD578" s="7" t="s">
        <v>3430</v>
      </c>
      <c r="FE578" s="7">
        <f t="shared" si="127"/>
        <v>-3372</v>
      </c>
      <c r="FF578" s="72">
        <f t="shared" si="128"/>
        <v>12264</v>
      </c>
      <c r="FG578" t="s">
        <v>3518</v>
      </c>
      <c r="FH578">
        <v>140085711</v>
      </c>
    </row>
    <row r="579" spans="1:164" ht="17.25" hidden="1">
      <c r="A579" s="72">
        <v>458769121</v>
      </c>
      <c r="B579" s="304" t="s">
        <v>1589</v>
      </c>
      <c r="C579" s="72"/>
      <c r="D579" s="72"/>
      <c r="E579" s="72"/>
      <c r="F579" s="72"/>
      <c r="G579" s="307"/>
      <c r="H579" s="307"/>
      <c r="I579" s="72">
        <v>3858</v>
      </c>
      <c r="J579" s="72">
        <v>7716</v>
      </c>
      <c r="K579" s="258">
        <f t="shared" si="119"/>
        <v>-11000</v>
      </c>
      <c r="L579" s="258">
        <f t="shared" si="121"/>
        <v>12275</v>
      </c>
      <c r="M579" s="316">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23"/>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24"/>
        <v>1</v>
      </c>
      <c r="ES579" s="72">
        <f t="shared" si="125"/>
        <v>1</v>
      </c>
      <c r="ET579" s="72" t="s">
        <v>1118</v>
      </c>
      <c r="EU579" s="7" t="s">
        <v>2892</v>
      </c>
      <c r="EV579" s="7" t="s">
        <v>1111</v>
      </c>
      <c r="EW579" s="7" t="s">
        <v>1830</v>
      </c>
      <c r="EX579" s="183" t="s">
        <v>1831</v>
      </c>
      <c r="EY579" s="314">
        <v>46182</v>
      </c>
      <c r="EZ579" s="314"/>
      <c r="FA579" s="183"/>
      <c r="FB579" s="314"/>
      <c r="FC579" s="7" t="s">
        <v>1130</v>
      </c>
      <c r="FD579" s="7" t="s">
        <v>3431</v>
      </c>
      <c r="FE579" s="7">
        <f t="shared" si="127"/>
        <v>-11000</v>
      </c>
      <c r="FF579" s="72">
        <f t="shared" si="128"/>
        <v>12275</v>
      </c>
      <c r="FG579" t="s">
        <v>3517</v>
      </c>
      <c r="FH579">
        <v>458769121</v>
      </c>
    </row>
    <row r="580" spans="1:164" ht="17.25" hidden="1">
      <c r="A580" s="72">
        <v>465073670</v>
      </c>
      <c r="B580" s="304" t="s">
        <v>2161</v>
      </c>
      <c r="C580" s="72"/>
      <c r="D580" s="72"/>
      <c r="E580" s="72"/>
      <c r="F580" s="72"/>
      <c r="G580" s="307"/>
      <c r="H580" s="307"/>
      <c r="I580" s="72">
        <v>914</v>
      </c>
      <c r="J580" s="72">
        <v>914</v>
      </c>
      <c r="K580" s="258">
        <f t="shared" si="119"/>
        <v>915</v>
      </c>
      <c r="L580" s="258">
        <f t="shared" si="121"/>
        <v>1847</v>
      </c>
      <c r="M580" s="308">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23"/>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24"/>
        <v>3</v>
      </c>
      <c r="ES580" s="72">
        <f t="shared" si="125"/>
        <v>1</v>
      </c>
      <c r="ET580" s="72" t="s">
        <v>1125</v>
      </c>
      <c r="EU580" s="7" t="s">
        <v>2893</v>
      </c>
      <c r="EV580" s="7" t="s">
        <v>1111</v>
      </c>
      <c r="EW580" s="7" t="s">
        <v>1851</v>
      </c>
      <c r="EX580" s="183" t="s">
        <v>3596</v>
      </c>
      <c r="EY580" s="314">
        <v>46188</v>
      </c>
      <c r="EZ580" s="314"/>
      <c r="FA580" s="183"/>
      <c r="FB580" s="314"/>
      <c r="FC580" s="7" t="s">
        <v>3555</v>
      </c>
      <c r="FD580" s="7" t="s">
        <v>1251</v>
      </c>
      <c r="FE580" s="7">
        <f t="shared" si="127"/>
        <v>915</v>
      </c>
      <c r="FF580" s="72">
        <f t="shared" si="128"/>
        <v>1847</v>
      </c>
      <c r="FG580" t="s">
        <v>3517</v>
      </c>
      <c r="FH580">
        <v>465073670</v>
      </c>
    </row>
    <row r="581" spans="1:164" ht="17.25" hidden="1">
      <c r="A581" s="72">
        <v>460407116</v>
      </c>
      <c r="B581" s="304" t="s">
        <v>964</v>
      </c>
      <c r="C581" s="72"/>
      <c r="D581" s="72"/>
      <c r="E581" s="72"/>
      <c r="F581" s="72"/>
      <c r="G581" s="307"/>
      <c r="H581" s="307"/>
      <c r="I581" s="72">
        <v>3806</v>
      </c>
      <c r="J581" s="72">
        <v>7612</v>
      </c>
      <c r="K581" s="258">
        <f t="shared" si="119"/>
        <v>3986</v>
      </c>
      <c r="L581" s="258">
        <f t="shared" si="121"/>
        <v>11715</v>
      </c>
      <c r="M581" s="316">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23"/>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24"/>
        <v>1</v>
      </c>
      <c r="ES581" s="72">
        <f t="shared" si="125"/>
        <v>1</v>
      </c>
      <c r="ET581" s="72" t="s">
        <v>1117</v>
      </c>
      <c r="EU581" s="7" t="s">
        <v>2894</v>
      </c>
      <c r="EV581" s="7" t="s">
        <v>1111</v>
      </c>
      <c r="EW581" s="7" t="s">
        <v>1802</v>
      </c>
      <c r="EX581" s="183" t="s">
        <v>1897</v>
      </c>
      <c r="EY581" s="314">
        <v>46178</v>
      </c>
      <c r="EZ581" s="314"/>
      <c r="FA581" s="183"/>
      <c r="FB581" s="314"/>
      <c r="FC581" s="7" t="s">
        <v>1130</v>
      </c>
      <c r="FD581" s="7" t="s">
        <v>3150</v>
      </c>
      <c r="FE581" s="7">
        <f t="shared" si="127"/>
        <v>3986</v>
      </c>
      <c r="FF581" s="72">
        <f t="shared" si="128"/>
        <v>11715</v>
      </c>
      <c r="FG581" t="s">
        <v>3517</v>
      </c>
      <c r="FH581">
        <v>460407116</v>
      </c>
    </row>
    <row r="582" spans="1:164" ht="17.25" hidden="1">
      <c r="A582" s="72">
        <v>141806383</v>
      </c>
      <c r="B582" s="304" t="s">
        <v>2168</v>
      </c>
      <c r="C582" s="72" t="s">
        <v>1776</v>
      </c>
      <c r="D582" s="72" t="s">
        <v>3519</v>
      </c>
      <c r="E582" s="72">
        <v>4003</v>
      </c>
      <c r="F582" s="72"/>
      <c r="G582" s="307"/>
      <c r="H582" s="307"/>
      <c r="I582" s="72">
        <v>3865</v>
      </c>
      <c r="J582" s="72">
        <v>3614</v>
      </c>
      <c r="K582" s="258">
        <f t="shared" si="119"/>
        <v>3763</v>
      </c>
      <c r="L582" s="258">
        <f t="shared" si="121"/>
        <v>3683</v>
      </c>
      <c r="M582" s="308">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23"/>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24"/>
        <v>1</v>
      </c>
      <c r="ES582" s="72">
        <f t="shared" si="125"/>
        <v>1</v>
      </c>
      <c r="ET582" s="72" t="s">
        <v>1119</v>
      </c>
      <c r="EU582" s="7" t="s">
        <v>2895</v>
      </c>
      <c r="EV582" s="7" t="s">
        <v>1111</v>
      </c>
      <c r="EW582" s="7" t="s">
        <v>1807</v>
      </c>
      <c r="EX582" s="183" t="s">
        <v>1819</v>
      </c>
      <c r="EY582" s="314">
        <v>46190</v>
      </c>
      <c r="EZ582" s="314"/>
      <c r="FA582" s="183"/>
      <c r="FB582" s="314"/>
      <c r="FC582" s="7" t="s">
        <v>1130</v>
      </c>
      <c r="FD582" s="7" t="s">
        <v>3052</v>
      </c>
      <c r="FE582" s="7">
        <f t="shared" si="127"/>
        <v>3763</v>
      </c>
      <c r="FF582" s="72">
        <f t="shared" si="128"/>
        <v>7686</v>
      </c>
      <c r="FG582" t="s">
        <v>3518</v>
      </c>
      <c r="FH582">
        <v>141806383</v>
      </c>
    </row>
    <row r="583" spans="1:164" ht="17.25" hidden="1">
      <c r="A583" s="72">
        <v>463209020</v>
      </c>
      <c r="B583" s="304" t="s">
        <v>2165</v>
      </c>
      <c r="C583" s="72" t="s">
        <v>1776</v>
      </c>
      <c r="D583" s="72" t="s">
        <v>3561</v>
      </c>
      <c r="E583" s="72">
        <f>3806+71</f>
        <v>3877</v>
      </c>
      <c r="F583" s="72"/>
      <c r="G583" s="307"/>
      <c r="H583" s="307"/>
      <c r="I583" s="72">
        <v>3806</v>
      </c>
      <c r="J583" s="72">
        <v>3806</v>
      </c>
      <c r="K583" s="258">
        <f t="shared" si="119"/>
        <v>3877</v>
      </c>
      <c r="L583" s="258">
        <f t="shared" si="121"/>
        <v>3877</v>
      </c>
      <c r="M583" s="308">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23"/>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24"/>
        <v>1</v>
      </c>
      <c r="ES583" s="72">
        <f t="shared" si="125"/>
        <v>1</v>
      </c>
      <c r="ET583" s="72" t="s">
        <v>1114</v>
      </c>
      <c r="EU583" s="7" t="s">
        <v>2896</v>
      </c>
      <c r="EV583" s="7" t="s">
        <v>1111</v>
      </c>
      <c r="EW583" s="7" t="s">
        <v>1830</v>
      </c>
      <c r="EX583" s="183" t="s">
        <v>3613</v>
      </c>
      <c r="EY583" s="314">
        <v>46184</v>
      </c>
      <c r="EZ583" s="314"/>
      <c r="FA583" s="183"/>
      <c r="FB583" s="314"/>
      <c r="FC583" s="7" t="s">
        <v>1130</v>
      </c>
      <c r="FD583" s="7" t="s">
        <v>3369</v>
      </c>
      <c r="FE583" s="7">
        <f t="shared" si="127"/>
        <v>3877</v>
      </c>
      <c r="FF583" s="72">
        <f t="shared" si="128"/>
        <v>7754</v>
      </c>
      <c r="FG583" t="s">
        <v>3517</v>
      </c>
      <c r="FH583">
        <v>463209020</v>
      </c>
    </row>
    <row r="584" spans="1:164" ht="17.25" hidden="1">
      <c r="A584" s="72">
        <v>457860684</v>
      </c>
      <c r="B584" s="304" t="s">
        <v>602</v>
      </c>
      <c r="C584" s="72"/>
      <c r="D584" s="72"/>
      <c r="E584" s="72"/>
      <c r="F584" s="72"/>
      <c r="G584" s="307"/>
      <c r="H584" s="307"/>
      <c r="I584" s="72">
        <v>3786</v>
      </c>
      <c r="J584" s="72">
        <v>7497</v>
      </c>
      <c r="K584" s="258">
        <f t="shared" si="119"/>
        <v>4005</v>
      </c>
      <c r="L584" s="258">
        <f t="shared" si="121"/>
        <v>11745</v>
      </c>
      <c r="M584" s="316">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23"/>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24"/>
        <v>1</v>
      </c>
      <c r="ES584" s="72">
        <f t="shared" si="125"/>
        <v>1</v>
      </c>
      <c r="ET584" s="72" t="s">
        <v>1115</v>
      </c>
      <c r="EU584" s="7" t="s">
        <v>2897</v>
      </c>
      <c r="EV584" s="7" t="s">
        <v>1111</v>
      </c>
      <c r="EW584" s="7" t="s">
        <v>1802</v>
      </c>
      <c r="EX584" s="183" t="s">
        <v>2021</v>
      </c>
      <c r="EY584" s="314">
        <v>46178</v>
      </c>
      <c r="EZ584" s="314"/>
      <c r="FA584" s="183"/>
      <c r="FB584" s="314"/>
      <c r="FC584" s="7" t="s">
        <v>1130</v>
      </c>
      <c r="FD584" s="7" t="s">
        <v>3432</v>
      </c>
      <c r="FE584" s="7">
        <f t="shared" si="127"/>
        <v>4005</v>
      </c>
      <c r="FF584" s="72">
        <f t="shared" si="128"/>
        <v>11745</v>
      </c>
      <c r="FG584" t="s">
        <v>3517</v>
      </c>
      <c r="FH584">
        <v>457860684</v>
      </c>
    </row>
    <row r="585" spans="1:164" ht="17.25" hidden="1">
      <c r="A585" s="72">
        <v>459019869</v>
      </c>
      <c r="B585" s="304" t="s">
        <v>2111</v>
      </c>
      <c r="C585" s="72"/>
      <c r="D585" s="72"/>
      <c r="E585" s="72"/>
      <c r="F585" s="72"/>
      <c r="G585" s="307"/>
      <c r="H585" s="307" t="s">
        <v>3553</v>
      </c>
      <c r="I585" s="72">
        <v>3352</v>
      </c>
      <c r="J585" s="72">
        <v>852</v>
      </c>
      <c r="K585" s="258">
        <f t="shared" si="119"/>
        <v>869</v>
      </c>
      <c r="L585" s="258">
        <f t="shared" si="121"/>
        <v>4238</v>
      </c>
      <c r="M585" s="308">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23"/>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24"/>
        <v>1</v>
      </c>
      <c r="ES585" s="72">
        <f t="shared" si="125"/>
        <v>1</v>
      </c>
      <c r="ET585" s="72" t="s">
        <v>1117</v>
      </c>
      <c r="EU585" s="7" t="s">
        <v>2898</v>
      </c>
      <c r="EV585" s="7" t="s">
        <v>1111</v>
      </c>
      <c r="EW585" s="7" t="s">
        <v>1802</v>
      </c>
      <c r="EX585" s="183" t="s">
        <v>1838</v>
      </c>
      <c r="EY585" s="314">
        <v>46186</v>
      </c>
      <c r="EZ585" s="314"/>
      <c r="FA585" s="183"/>
      <c r="FB585" s="314"/>
      <c r="FC585" s="7" t="s">
        <v>1130</v>
      </c>
      <c r="FD585" s="7" t="s">
        <v>3433</v>
      </c>
      <c r="FE585" s="7">
        <f t="shared" si="127"/>
        <v>869</v>
      </c>
      <c r="FF585" s="72">
        <f t="shared" si="128"/>
        <v>4238</v>
      </c>
      <c r="FG585" t="s">
        <v>3517</v>
      </c>
      <c r="FH585">
        <v>459019869</v>
      </c>
    </row>
    <row r="586" spans="1:164" ht="17.25" hidden="1">
      <c r="A586" s="72">
        <v>462289057</v>
      </c>
      <c r="B586" s="304" t="s">
        <v>752</v>
      </c>
      <c r="C586" s="72"/>
      <c r="D586" s="72"/>
      <c r="E586" s="72"/>
      <c r="F586" s="72"/>
      <c r="G586" s="307"/>
      <c r="H586" s="307"/>
      <c r="I586" s="72">
        <v>3932</v>
      </c>
      <c r="J586" s="72">
        <v>7337</v>
      </c>
      <c r="K586" s="258">
        <f t="shared" si="119"/>
        <v>-3814</v>
      </c>
      <c r="L586" s="258">
        <f t="shared" si="121"/>
        <v>12048</v>
      </c>
      <c r="M586" s="316">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23"/>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24"/>
        <v>1</v>
      </c>
      <c r="ES586" s="72">
        <f t="shared" si="125"/>
        <v>1</v>
      </c>
      <c r="ET586" s="72" t="s">
        <v>1117</v>
      </c>
      <c r="EU586" s="7" t="s">
        <v>2899</v>
      </c>
      <c r="EV586" s="7" t="s">
        <v>1111</v>
      </c>
      <c r="EW586" s="7" t="s">
        <v>1802</v>
      </c>
      <c r="EX586" s="183" t="s">
        <v>1811</v>
      </c>
      <c r="EY586" s="314">
        <v>46179</v>
      </c>
      <c r="EZ586" s="314"/>
      <c r="FA586" s="183"/>
      <c r="FB586" s="314"/>
      <c r="FC586" s="7" t="s">
        <v>1130</v>
      </c>
      <c r="FD586" s="7" t="s">
        <v>3434</v>
      </c>
      <c r="FE586" s="7">
        <f t="shared" si="127"/>
        <v>-3814</v>
      </c>
      <c r="FF586" s="72">
        <f t="shared" si="128"/>
        <v>12048</v>
      </c>
      <c r="FG586" t="s">
        <v>3517</v>
      </c>
      <c r="FH586">
        <v>462289057</v>
      </c>
    </row>
    <row r="587" spans="1:164" ht="17.25" hidden="1">
      <c r="A587" s="72">
        <v>460946914</v>
      </c>
      <c r="B587" s="304" t="s">
        <v>2096</v>
      </c>
      <c r="C587" s="72"/>
      <c r="D587" s="72"/>
      <c r="E587" s="72"/>
      <c r="F587" s="72"/>
      <c r="G587" s="307"/>
      <c r="H587" s="307"/>
      <c r="I587" s="72">
        <v>3694</v>
      </c>
      <c r="J587" s="72">
        <v>3595</v>
      </c>
      <c r="K587" s="258">
        <f t="shared" si="119"/>
        <v>3660</v>
      </c>
      <c r="L587" s="258">
        <f t="shared" si="121"/>
        <v>7414</v>
      </c>
      <c r="M587" s="308">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23"/>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24"/>
        <v>3</v>
      </c>
      <c r="ES587" s="72">
        <f t="shared" si="125"/>
        <v>1</v>
      </c>
      <c r="ET587" s="72" t="s">
        <v>1125</v>
      </c>
      <c r="EU587" s="7" t="s">
        <v>2900</v>
      </c>
      <c r="EV587" s="7" t="s">
        <v>1111</v>
      </c>
      <c r="EW587" s="7" t="s">
        <v>1802</v>
      </c>
      <c r="EX587" s="183" t="s">
        <v>3614</v>
      </c>
      <c r="EY587" s="314">
        <v>46191</v>
      </c>
      <c r="EZ587" s="314"/>
      <c r="FA587" s="183"/>
      <c r="FB587" s="314"/>
      <c r="FC587" s="7" t="s">
        <v>1130</v>
      </c>
      <c r="FD587" s="7" t="s">
        <v>3167</v>
      </c>
      <c r="FE587" s="7">
        <f t="shared" si="127"/>
        <v>3660</v>
      </c>
      <c r="FF587" s="72">
        <f t="shared" si="128"/>
        <v>7414</v>
      </c>
      <c r="FG587" t="s">
        <v>3517</v>
      </c>
      <c r="FH587">
        <v>460946914</v>
      </c>
    </row>
    <row r="588" spans="1:164" ht="17.25" hidden="1">
      <c r="A588" s="72">
        <v>459816044</v>
      </c>
      <c r="B588" s="304" t="s">
        <v>1467</v>
      </c>
      <c r="C588" s="72"/>
      <c r="D588" s="72"/>
      <c r="E588" s="72"/>
      <c r="F588" s="72"/>
      <c r="G588" s="307"/>
      <c r="H588" s="307"/>
      <c r="I588" s="72">
        <v>3709</v>
      </c>
      <c r="J588" s="72">
        <v>7202</v>
      </c>
      <c r="K588" s="258">
        <f t="shared" si="119"/>
        <v>-3322</v>
      </c>
      <c r="L588" s="258">
        <f t="shared" si="121"/>
        <v>11646</v>
      </c>
      <c r="M588" s="316">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23"/>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24"/>
        <v>1</v>
      </c>
      <c r="ES588" s="72">
        <f t="shared" si="125"/>
        <v>1</v>
      </c>
      <c r="ET588" s="72" t="s">
        <v>1127</v>
      </c>
      <c r="EU588" s="7" t="s">
        <v>2901</v>
      </c>
      <c r="EV588" s="7" t="s">
        <v>1111</v>
      </c>
      <c r="EW588" s="7" t="s">
        <v>1804</v>
      </c>
      <c r="EX588" s="183" t="s">
        <v>1812</v>
      </c>
      <c r="EY588" s="314">
        <v>46177</v>
      </c>
      <c r="EZ588" s="314"/>
      <c r="FA588" s="183"/>
      <c r="FB588" s="314"/>
      <c r="FC588" s="7" t="s">
        <v>1130</v>
      </c>
      <c r="FD588" s="7" t="s">
        <v>3162</v>
      </c>
      <c r="FE588" s="7">
        <f t="shared" si="127"/>
        <v>-3322</v>
      </c>
      <c r="FF588" s="72">
        <f t="shared" si="128"/>
        <v>11646</v>
      </c>
      <c r="FG588" t="s">
        <v>3517</v>
      </c>
      <c r="FH588">
        <v>459816044</v>
      </c>
    </row>
    <row r="589" spans="1:164" ht="17.25" hidden="1">
      <c r="A589" s="72">
        <v>466444305</v>
      </c>
      <c r="B589" s="304" t="s">
        <v>621</v>
      </c>
      <c r="C589" s="72"/>
      <c r="D589" s="72"/>
      <c r="E589" s="72"/>
      <c r="F589" s="72"/>
      <c r="G589" s="307"/>
      <c r="H589" s="307"/>
      <c r="I589" s="72">
        <v>1880</v>
      </c>
      <c r="J589" s="72">
        <v>3539</v>
      </c>
      <c r="K589" s="258">
        <f t="shared" si="119"/>
        <v>1806</v>
      </c>
      <c r="L589" s="258">
        <f t="shared" si="121"/>
        <v>5653</v>
      </c>
      <c r="M589" s="316">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23"/>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24"/>
        <v>1</v>
      </c>
      <c r="ES589" s="72">
        <f t="shared" si="125"/>
        <v>1</v>
      </c>
      <c r="ET589" s="72" t="s">
        <v>1127</v>
      </c>
      <c r="EU589" s="7" t="s">
        <v>2902</v>
      </c>
      <c r="EV589" s="7" t="s">
        <v>1111</v>
      </c>
      <c r="EW589" s="7" t="s">
        <v>1804</v>
      </c>
      <c r="EX589" s="183" t="s">
        <v>1812</v>
      </c>
      <c r="EY589" s="314">
        <v>46177</v>
      </c>
      <c r="EZ589" s="314"/>
      <c r="FA589" s="183"/>
      <c r="FB589" s="314"/>
      <c r="FC589" s="7" t="s">
        <v>1130</v>
      </c>
      <c r="FD589" s="7" t="s">
        <v>3106</v>
      </c>
      <c r="FE589" s="7">
        <f t="shared" si="127"/>
        <v>1806</v>
      </c>
      <c r="FF589" s="72">
        <f t="shared" si="128"/>
        <v>5653</v>
      </c>
      <c r="FG589" t="s">
        <v>3517</v>
      </c>
      <c r="FH589">
        <v>466444305</v>
      </c>
    </row>
    <row r="590" spans="1:164" ht="17.25" hidden="1">
      <c r="A590" s="72">
        <v>140231764</v>
      </c>
      <c r="B590" s="304" t="s">
        <v>307</v>
      </c>
      <c r="C590" s="72"/>
      <c r="D590" s="72"/>
      <c r="E590" s="72"/>
      <c r="F590" s="72"/>
      <c r="G590" s="307"/>
      <c r="H590" s="307"/>
      <c r="I590" s="72">
        <v>3653</v>
      </c>
      <c r="J590" s="72">
        <v>7306</v>
      </c>
      <c r="K590" s="258">
        <f t="shared" si="119"/>
        <v>228</v>
      </c>
      <c r="L590" s="258">
        <f t="shared" si="121"/>
        <v>11324</v>
      </c>
      <c r="M590" s="316">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23"/>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24"/>
        <v>1</v>
      </c>
      <c r="ES590" s="72">
        <f t="shared" si="125"/>
        <v>1</v>
      </c>
      <c r="ET590" s="72" t="s">
        <v>1115</v>
      </c>
      <c r="EU590" s="7" t="s">
        <v>2903</v>
      </c>
      <c r="EV590" s="7" t="s">
        <v>1111</v>
      </c>
      <c r="EW590" s="7" t="s">
        <v>1809</v>
      </c>
      <c r="EX590" s="183" t="s">
        <v>2022</v>
      </c>
      <c r="EY590" s="314">
        <v>46174</v>
      </c>
      <c r="EZ590" s="314"/>
      <c r="FA590" s="183"/>
      <c r="FB590" s="314"/>
      <c r="FC590" s="7" t="s">
        <v>1130</v>
      </c>
      <c r="FD590" s="7" t="s">
        <v>3344</v>
      </c>
      <c r="FE590" s="7">
        <f t="shared" si="127"/>
        <v>228</v>
      </c>
      <c r="FF590" s="72">
        <f t="shared" si="128"/>
        <v>11324</v>
      </c>
      <c r="FG590" t="s">
        <v>3517</v>
      </c>
      <c r="FH590">
        <v>140231764</v>
      </c>
    </row>
    <row r="591" spans="1:164" ht="17.25" hidden="1">
      <c r="A591" s="72">
        <v>458212981</v>
      </c>
      <c r="B591" s="304" t="s">
        <v>100</v>
      </c>
      <c r="C591" s="72"/>
      <c r="D591" s="72"/>
      <c r="E591" s="72"/>
      <c r="F591" s="72"/>
      <c r="G591" s="307"/>
      <c r="H591" s="307"/>
      <c r="I591" s="72">
        <v>3623</v>
      </c>
      <c r="J591" s="72">
        <v>3656</v>
      </c>
      <c r="K591" s="258">
        <f t="shared" si="119"/>
        <v>3788</v>
      </c>
      <c r="L591" s="258">
        <f t="shared" si="121"/>
        <v>7505</v>
      </c>
      <c r="M591" s="308">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23"/>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24"/>
        <v>1</v>
      </c>
      <c r="ES591" s="72">
        <f t="shared" si="125"/>
        <v>1</v>
      </c>
      <c r="ET591" s="72" t="s">
        <v>1121</v>
      </c>
      <c r="EU591" s="7" t="s">
        <v>2904</v>
      </c>
      <c r="EV591" s="7" t="s">
        <v>1111</v>
      </c>
      <c r="EW591" s="7" t="s">
        <v>1807</v>
      </c>
      <c r="EX591" s="183" t="s">
        <v>1846</v>
      </c>
      <c r="EY591" s="314">
        <v>46188</v>
      </c>
      <c r="EZ591" s="314"/>
      <c r="FA591" s="183"/>
      <c r="FB591" s="314"/>
      <c r="FC591" s="7" t="s">
        <v>1130</v>
      </c>
      <c r="FD591" s="7" t="s">
        <v>3260</v>
      </c>
      <c r="FE591" s="7">
        <f t="shared" si="127"/>
        <v>3788</v>
      </c>
      <c r="FF591" s="72">
        <f t="shared" si="128"/>
        <v>7505</v>
      </c>
      <c r="FG591" t="s">
        <v>3517</v>
      </c>
      <c r="FH591">
        <v>458212981</v>
      </c>
    </row>
    <row r="592" spans="1:164" ht="17.25" hidden="1">
      <c r="A592" s="72">
        <v>139827641</v>
      </c>
      <c r="B592" s="304" t="s">
        <v>245</v>
      </c>
      <c r="C592" s="72"/>
      <c r="D592" s="72"/>
      <c r="E592" s="72"/>
      <c r="F592" s="72"/>
      <c r="G592" s="307"/>
      <c r="H592" s="307" t="s">
        <v>3512</v>
      </c>
      <c r="I592" s="72">
        <v>3621</v>
      </c>
      <c r="J592" s="72">
        <v>7280</v>
      </c>
      <c r="K592" s="258">
        <f t="shared" si="119"/>
        <v>-2903</v>
      </c>
      <c r="L592" s="258">
        <f t="shared" si="121"/>
        <v>11644</v>
      </c>
      <c r="M592" s="316">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23"/>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24"/>
        <v>1</v>
      </c>
      <c r="ES592" s="72">
        <f t="shared" si="125"/>
        <v>1</v>
      </c>
      <c r="ET592" s="72" t="s">
        <v>1114</v>
      </c>
      <c r="EU592" s="7" t="s">
        <v>2905</v>
      </c>
      <c r="EV592" s="7" t="s">
        <v>1111</v>
      </c>
      <c r="EW592" s="7" t="s">
        <v>1809</v>
      </c>
      <c r="EX592" s="183" t="s">
        <v>2023</v>
      </c>
      <c r="EY592" s="314">
        <v>46179</v>
      </c>
      <c r="EZ592" s="314"/>
      <c r="FA592" s="183"/>
      <c r="FB592" s="314"/>
      <c r="FC592" s="7" t="s">
        <v>3554</v>
      </c>
      <c r="FD592" s="7" t="s">
        <v>3435</v>
      </c>
      <c r="FE592" s="7">
        <f t="shared" si="127"/>
        <v>-2903</v>
      </c>
      <c r="FF592" s="72">
        <f t="shared" si="128"/>
        <v>11644</v>
      </c>
      <c r="FG592" t="s">
        <v>3517</v>
      </c>
      <c r="FH592">
        <v>139827641</v>
      </c>
    </row>
    <row r="593" spans="1:164" ht="17.25" hidden="1">
      <c r="A593" s="72">
        <v>463791527</v>
      </c>
      <c r="B593" s="304" t="s">
        <v>650</v>
      </c>
      <c r="C593" s="72"/>
      <c r="D593" s="72"/>
      <c r="E593" s="72"/>
      <c r="F593" s="72"/>
      <c r="G593" s="307"/>
      <c r="H593" s="307"/>
      <c r="I593" s="72">
        <v>1237</v>
      </c>
      <c r="J593" s="72">
        <v>3756</v>
      </c>
      <c r="K593" s="258">
        <f t="shared" si="119"/>
        <v>533</v>
      </c>
      <c r="L593" s="258">
        <f t="shared" si="121"/>
        <v>5573</v>
      </c>
      <c r="M593" s="316">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23"/>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24"/>
        <v>1</v>
      </c>
      <c r="ES593" s="72">
        <f t="shared" si="125"/>
        <v>1</v>
      </c>
      <c r="ET593" s="72" t="s">
        <v>1114</v>
      </c>
      <c r="EU593" s="7" t="s">
        <v>2906</v>
      </c>
      <c r="EV593" s="7" t="s">
        <v>1111</v>
      </c>
      <c r="EW593" s="7" t="s">
        <v>1830</v>
      </c>
      <c r="EX593" s="183" t="s">
        <v>1945</v>
      </c>
      <c r="EY593" s="314">
        <v>46178</v>
      </c>
      <c r="EZ593" s="314"/>
      <c r="FA593" s="183"/>
      <c r="FB593" s="314"/>
      <c r="FC593" s="7" t="s">
        <v>1130</v>
      </c>
      <c r="FD593" s="7" t="s">
        <v>3436</v>
      </c>
      <c r="FE593" s="7">
        <f t="shared" si="127"/>
        <v>533</v>
      </c>
      <c r="FF593" s="72">
        <f t="shared" si="128"/>
        <v>5573</v>
      </c>
      <c r="FG593" t="s">
        <v>3517</v>
      </c>
      <c r="FH593">
        <v>463791527</v>
      </c>
    </row>
    <row r="594" spans="1:164" ht="17.25" hidden="1">
      <c r="A594" s="72">
        <v>458205452</v>
      </c>
      <c r="B594" s="304" t="s">
        <v>2073</v>
      </c>
      <c r="C594" s="72"/>
      <c r="D594" s="72"/>
      <c r="E594" s="72"/>
      <c r="F594" s="72"/>
      <c r="G594" s="307"/>
      <c r="H594" s="307"/>
      <c r="I594" s="72">
        <v>3476</v>
      </c>
      <c r="J594" s="72">
        <v>3418</v>
      </c>
      <c r="K594" s="258">
        <f t="shared" si="119"/>
        <v>3488</v>
      </c>
      <c r="L594" s="258">
        <f t="shared" si="121"/>
        <v>7047</v>
      </c>
      <c r="M594" s="308">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23"/>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24"/>
        <v>1</v>
      </c>
      <c r="ES594" s="72">
        <f t="shared" si="125"/>
        <v>1</v>
      </c>
      <c r="ET594" s="72" t="s">
        <v>1123</v>
      </c>
      <c r="EU594" s="7" t="s">
        <v>2907</v>
      </c>
      <c r="EV594" s="7" t="s">
        <v>1111</v>
      </c>
      <c r="EW594" s="7" t="s">
        <v>1804</v>
      </c>
      <c r="EX594" s="183" t="s">
        <v>3615</v>
      </c>
      <c r="EY594" s="314">
        <v>46185</v>
      </c>
      <c r="EZ594" s="314"/>
      <c r="FA594" s="183"/>
      <c r="FB594" s="314"/>
      <c r="FC594" s="7" t="s">
        <v>1130</v>
      </c>
      <c r="FD594" s="7" t="s">
        <v>3201</v>
      </c>
      <c r="FE594" s="7">
        <f t="shared" si="127"/>
        <v>3488</v>
      </c>
      <c r="FF594" s="72">
        <f t="shared" si="128"/>
        <v>7047</v>
      </c>
      <c r="FG594" t="s">
        <v>3517</v>
      </c>
      <c r="FH594">
        <v>458205452</v>
      </c>
    </row>
    <row r="595" spans="1:164" ht="17.25" hidden="1">
      <c r="A595" s="72">
        <v>457887935</v>
      </c>
      <c r="B595" s="304" t="s">
        <v>235</v>
      </c>
      <c r="C595" s="72"/>
      <c r="D595" s="72"/>
      <c r="E595" s="72"/>
      <c r="F595" s="72"/>
      <c r="G595" s="307"/>
      <c r="H595" s="307"/>
      <c r="I595" s="72">
        <v>3445</v>
      </c>
      <c r="J595" s="72">
        <v>6842</v>
      </c>
      <c r="K595" s="258">
        <f t="shared" si="119"/>
        <v>3616</v>
      </c>
      <c r="L595" s="258">
        <f t="shared" si="121"/>
        <v>10629</v>
      </c>
      <c r="M595" s="316">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23"/>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24"/>
        <v>1</v>
      </c>
      <c r="ES595" s="72">
        <f t="shared" si="125"/>
        <v>1</v>
      </c>
      <c r="ET595" s="72" t="s">
        <v>1115</v>
      </c>
      <c r="EU595" s="7" t="s">
        <v>2908</v>
      </c>
      <c r="EV595" s="7" t="s">
        <v>1111</v>
      </c>
      <c r="EW595" s="7" t="s">
        <v>1809</v>
      </c>
      <c r="EX595" s="183" t="s">
        <v>2024</v>
      </c>
      <c r="EY595" s="314">
        <v>46175</v>
      </c>
      <c r="EZ595" s="314"/>
      <c r="FA595" s="183"/>
      <c r="FB595" s="314"/>
      <c r="FC595" s="7" t="s">
        <v>1130</v>
      </c>
      <c r="FD595" s="7" t="s">
        <v>3437</v>
      </c>
      <c r="FE595" s="7">
        <f t="shared" si="127"/>
        <v>3616</v>
      </c>
      <c r="FF595" s="72">
        <f t="shared" si="128"/>
        <v>10629</v>
      </c>
      <c r="FG595" t="s">
        <v>3517</v>
      </c>
      <c r="FH595">
        <v>457887935</v>
      </c>
    </row>
    <row r="596" spans="1:164" ht="17.25" hidden="1">
      <c r="A596" s="72">
        <v>462502133</v>
      </c>
      <c r="B596" s="304" t="s">
        <v>1462</v>
      </c>
      <c r="C596" s="72" t="s">
        <v>1776</v>
      </c>
      <c r="D596" s="72" t="s">
        <v>3018</v>
      </c>
      <c r="E596" s="72">
        <v>6800</v>
      </c>
      <c r="F596" s="72"/>
      <c r="G596" s="307"/>
      <c r="H596" s="307" t="s">
        <v>3513</v>
      </c>
      <c r="I596" s="72">
        <v>6856</v>
      </c>
      <c r="J596" s="72">
        <v>6522</v>
      </c>
      <c r="K596" s="258">
        <f t="shared" si="119"/>
        <v>6707</v>
      </c>
      <c r="L596" s="258">
        <f t="shared" si="121"/>
        <v>6856</v>
      </c>
      <c r="M596" s="316">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23"/>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24"/>
        <v>1</v>
      </c>
      <c r="ES596" s="72">
        <f t="shared" si="125"/>
        <v>1</v>
      </c>
      <c r="ET596" s="72" t="s">
        <v>1126</v>
      </c>
      <c r="EU596" s="7" t="s">
        <v>2909</v>
      </c>
      <c r="EV596" s="7" t="s">
        <v>1111</v>
      </c>
      <c r="EW596" s="7" t="s">
        <v>1804</v>
      </c>
      <c r="EX596" s="183" t="s">
        <v>1810</v>
      </c>
      <c r="EY596" s="314">
        <v>46177</v>
      </c>
      <c r="EZ596" s="314"/>
      <c r="FA596" s="183"/>
      <c r="FB596" s="314"/>
      <c r="FC596" s="7" t="s">
        <v>1130</v>
      </c>
      <c r="FD596" s="7" t="s">
        <v>3325</v>
      </c>
      <c r="FE596" s="7">
        <f t="shared" si="127"/>
        <v>6707</v>
      </c>
      <c r="FF596" s="72">
        <f t="shared" si="128"/>
        <v>13656</v>
      </c>
      <c r="FG596" t="s">
        <v>3517</v>
      </c>
      <c r="FH596">
        <v>462502133</v>
      </c>
    </row>
    <row r="597" spans="1:164" ht="17.25" hidden="1">
      <c r="A597" s="72">
        <v>463298684</v>
      </c>
      <c r="B597" s="304" t="s">
        <v>789</v>
      </c>
      <c r="C597" s="72"/>
      <c r="D597" s="72"/>
      <c r="E597" s="72"/>
      <c r="F597" s="72"/>
      <c r="G597" s="307"/>
      <c r="H597" s="307"/>
      <c r="I597" s="72">
        <v>7568</v>
      </c>
      <c r="J597" s="72">
        <v>6466</v>
      </c>
      <c r="K597" s="258">
        <f t="shared" si="119"/>
        <v>7859</v>
      </c>
      <c r="L597" s="258">
        <f t="shared" si="121"/>
        <v>15627</v>
      </c>
      <c r="M597" s="316">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23"/>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24"/>
        <v>1</v>
      </c>
      <c r="ES597" s="72">
        <f t="shared" si="125"/>
        <v>1</v>
      </c>
      <c r="ET597" s="72" t="s">
        <v>1117</v>
      </c>
      <c r="EU597" s="7" t="s">
        <v>2910</v>
      </c>
      <c r="EV597" s="7" t="s">
        <v>1111</v>
      </c>
      <c r="EW597" s="7" t="s">
        <v>1802</v>
      </c>
      <c r="EX597" s="183" t="s">
        <v>1934</v>
      </c>
      <c r="EY597" s="314">
        <v>46177</v>
      </c>
      <c r="EZ597" s="314"/>
      <c r="FA597" s="183"/>
      <c r="FB597" s="314"/>
      <c r="FC597" s="7" t="s">
        <v>1130</v>
      </c>
      <c r="FD597" s="7" t="s">
        <v>3242</v>
      </c>
      <c r="FE597" s="7">
        <f t="shared" si="127"/>
        <v>7859</v>
      </c>
      <c r="FF597" s="72">
        <f t="shared" si="128"/>
        <v>15627</v>
      </c>
      <c r="FG597" t="s">
        <v>3517</v>
      </c>
      <c r="FH597">
        <v>463298684</v>
      </c>
    </row>
    <row r="598" spans="1:164" ht="17.25" hidden="1">
      <c r="A598" s="72">
        <v>137632312</v>
      </c>
      <c r="B598" s="304" t="s">
        <v>584</v>
      </c>
      <c r="C598" s="72"/>
      <c r="D598" s="72"/>
      <c r="E598" s="72"/>
      <c r="F598" s="72"/>
      <c r="G598" s="307"/>
      <c r="H598" s="307"/>
      <c r="I598" s="72">
        <v>3302</v>
      </c>
      <c r="J598" s="72">
        <v>6593</v>
      </c>
      <c r="K598" s="258">
        <f t="shared" si="119"/>
        <v>-6143</v>
      </c>
      <c r="L598" s="258">
        <f t="shared" si="121"/>
        <v>10477</v>
      </c>
      <c r="M598" s="316">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23"/>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24"/>
        <v>1</v>
      </c>
      <c r="ES598" s="72">
        <f t="shared" si="125"/>
        <v>1</v>
      </c>
      <c r="ET598" s="72" t="s">
        <v>1112</v>
      </c>
      <c r="EU598" s="7" t="s">
        <v>2911</v>
      </c>
      <c r="EV598" s="7" t="s">
        <v>1111</v>
      </c>
      <c r="EW598" s="7" t="s">
        <v>1802</v>
      </c>
      <c r="EX598" s="183" t="s">
        <v>1991</v>
      </c>
      <c r="EY598" s="314">
        <v>46177</v>
      </c>
      <c r="EZ598" s="314"/>
      <c r="FA598" s="183"/>
      <c r="FB598" s="314"/>
      <c r="FC598" s="7" t="s">
        <v>1130</v>
      </c>
      <c r="FD598" s="7" t="s">
        <v>3438</v>
      </c>
      <c r="FE598" s="7">
        <f t="shared" si="127"/>
        <v>-6143</v>
      </c>
      <c r="FF598" s="72">
        <f t="shared" si="128"/>
        <v>10477</v>
      </c>
      <c r="FG598" t="s">
        <v>3517</v>
      </c>
      <c r="FH598">
        <v>137632312</v>
      </c>
    </row>
    <row r="599" spans="1:164" ht="17.25" hidden="1">
      <c r="A599" s="72">
        <v>462636667</v>
      </c>
      <c r="B599" s="304" t="s">
        <v>935</v>
      </c>
      <c r="C599" s="72"/>
      <c r="D599" s="72"/>
      <c r="E599" s="72"/>
      <c r="F599" s="72"/>
      <c r="G599" s="307"/>
      <c r="H599" s="307"/>
      <c r="I599" s="72">
        <v>3247</v>
      </c>
      <c r="J599" s="72">
        <v>6494</v>
      </c>
      <c r="K599" s="258">
        <f t="shared" si="119"/>
        <v>191</v>
      </c>
      <c r="L599" s="258">
        <f t="shared" si="121"/>
        <v>10059</v>
      </c>
      <c r="M599" s="316">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23"/>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24"/>
        <v>1</v>
      </c>
      <c r="ES599" s="72">
        <f t="shared" si="125"/>
        <v>1</v>
      </c>
      <c r="ET599" s="72" t="s">
        <v>1126</v>
      </c>
      <c r="EU599" s="7" t="s">
        <v>2912</v>
      </c>
      <c r="EV599" s="7" t="s">
        <v>1111</v>
      </c>
      <c r="EW599" s="7" t="s">
        <v>1802</v>
      </c>
      <c r="EX599" s="183" t="s">
        <v>1871</v>
      </c>
      <c r="EY599" s="314">
        <v>46175</v>
      </c>
      <c r="EZ599" s="314"/>
      <c r="FA599" s="183"/>
      <c r="FB599" s="314"/>
      <c r="FC599" s="7" t="s">
        <v>1130</v>
      </c>
      <c r="FD599" s="7" t="s">
        <v>3173</v>
      </c>
      <c r="FE599" s="7">
        <f t="shared" si="127"/>
        <v>191</v>
      </c>
      <c r="FF599" s="72">
        <f t="shared" si="128"/>
        <v>10059</v>
      </c>
      <c r="FG599" t="s">
        <v>3517</v>
      </c>
      <c r="FH599">
        <v>462636667</v>
      </c>
    </row>
    <row r="600" spans="1:164" ht="17.25" hidden="1">
      <c r="A600" s="72">
        <v>464044897</v>
      </c>
      <c r="B600" s="304" t="s">
        <v>587</v>
      </c>
      <c r="C600" s="72"/>
      <c r="D600" s="72"/>
      <c r="E600" s="72"/>
      <c r="F600" s="72"/>
      <c r="G600" s="307"/>
      <c r="H600" s="307"/>
      <c r="I600" s="72">
        <v>874</v>
      </c>
      <c r="J600" s="72">
        <v>3264</v>
      </c>
      <c r="K600" s="258">
        <f t="shared" si="119"/>
        <v>829</v>
      </c>
      <c r="L600" s="258">
        <f t="shared" si="121"/>
        <v>4389</v>
      </c>
      <c r="M600" s="316">
        <v>4</v>
      </c>
      <c r="N600" s="72" t="s">
        <v>1232</v>
      </c>
      <c r="O600" s="72" t="s">
        <v>1233</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PTP</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23"/>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24"/>
        <v>1</v>
      </c>
      <c r="ES600" s="72">
        <f t="shared" si="125"/>
        <v>1</v>
      </c>
      <c r="ET600" s="72" t="s">
        <v>1112</v>
      </c>
      <c r="EU600" s="7" t="s">
        <v>2913</v>
      </c>
      <c r="EV600" s="7" t="s">
        <v>1111</v>
      </c>
      <c r="EW600" s="7" t="s">
        <v>1807</v>
      </c>
      <c r="EX600" s="183" t="s">
        <v>1816</v>
      </c>
      <c r="EY600" s="314">
        <v>46185</v>
      </c>
      <c r="EZ600" s="314"/>
      <c r="FA600" s="183"/>
      <c r="FB600" s="314"/>
      <c r="FC600" s="7" t="s">
        <v>1130</v>
      </c>
      <c r="FD600" s="7" t="s">
        <v>3439</v>
      </c>
      <c r="FE600" s="7">
        <f t="shared" si="127"/>
        <v>829</v>
      </c>
      <c r="FF600" s="72">
        <f t="shared" si="128"/>
        <v>4389</v>
      </c>
      <c r="FG600" t="s">
        <v>3517</v>
      </c>
      <c r="FH600">
        <v>464044897</v>
      </c>
    </row>
    <row r="601" spans="1:164" ht="17.25" hidden="1">
      <c r="A601" s="72">
        <v>463361916</v>
      </c>
      <c r="B601" s="304" t="s">
        <v>1454</v>
      </c>
      <c r="C601" s="72"/>
      <c r="D601" s="72"/>
      <c r="E601" s="72"/>
      <c r="F601" s="72"/>
      <c r="G601" s="307"/>
      <c r="H601" s="307"/>
      <c r="I601" s="72">
        <v>2179</v>
      </c>
      <c r="J601" s="72">
        <v>2179</v>
      </c>
      <c r="K601" s="258">
        <f t="shared" si="119"/>
        <v>2222</v>
      </c>
      <c r="L601" s="258">
        <f t="shared" si="121"/>
        <v>4468</v>
      </c>
      <c r="M601" s="308">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23"/>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24"/>
        <v>3</v>
      </c>
      <c r="ES601" s="72">
        <f t="shared" si="125"/>
        <v>1</v>
      </c>
      <c r="ET601" s="72" t="s">
        <v>1117</v>
      </c>
      <c r="EU601" s="7" t="s">
        <v>2914</v>
      </c>
      <c r="EV601" s="7" t="s">
        <v>1111</v>
      </c>
      <c r="EW601" s="7" t="s">
        <v>1802</v>
      </c>
      <c r="EX601" s="183" t="s">
        <v>1811</v>
      </c>
      <c r="EY601" s="314">
        <v>46178</v>
      </c>
      <c r="EZ601" s="314"/>
      <c r="FA601" s="183"/>
      <c r="FB601" s="314"/>
      <c r="FC601" s="7" t="s">
        <v>1130</v>
      </c>
      <c r="FD601" s="7" t="s">
        <v>3118</v>
      </c>
      <c r="FE601" s="7">
        <f t="shared" si="127"/>
        <v>2222</v>
      </c>
      <c r="FF601" s="72">
        <f t="shared" si="128"/>
        <v>4468</v>
      </c>
      <c r="FG601" t="s">
        <v>3517</v>
      </c>
      <c r="FH601">
        <v>463361916</v>
      </c>
    </row>
    <row r="602" spans="1:164" ht="17.25" hidden="1">
      <c r="A602" s="72">
        <v>458337144</v>
      </c>
      <c r="B602" s="304" t="s">
        <v>1590</v>
      </c>
      <c r="C602" s="72"/>
      <c r="D602" s="72"/>
      <c r="E602" s="72"/>
      <c r="F602" s="72"/>
      <c r="G602" s="307"/>
      <c r="H602" s="307"/>
      <c r="I602" s="72">
        <v>3228</v>
      </c>
      <c r="J602" s="72">
        <v>3228</v>
      </c>
      <c r="K602" s="258">
        <f t="shared" ref="K602:K665" si="131">IF((J602+R602)&lt;=I602+R602,(J602+R602),((I602-(I602*(M602+1)-(I602+J602)))+R602))</f>
        <v>3258</v>
      </c>
      <c r="L602" s="258">
        <f t="shared" si="121"/>
        <v>6544</v>
      </c>
      <c r="M602" s="308">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23"/>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24"/>
        <v>1</v>
      </c>
      <c r="ES602" s="72">
        <f t="shared" si="125"/>
        <v>1</v>
      </c>
      <c r="ET602" s="72" t="s">
        <v>1117</v>
      </c>
      <c r="EU602" s="7" t="s">
        <v>2915</v>
      </c>
      <c r="EV602" s="7" t="s">
        <v>1111</v>
      </c>
      <c r="EW602" s="7" t="s">
        <v>1804</v>
      </c>
      <c r="EX602" s="183" t="s">
        <v>1812</v>
      </c>
      <c r="EY602" s="314">
        <v>46178</v>
      </c>
      <c r="EZ602" s="314"/>
      <c r="FA602" s="183"/>
      <c r="FB602" s="314"/>
      <c r="FC602" s="7" t="s">
        <v>1130</v>
      </c>
      <c r="FD602" s="7" t="s">
        <v>3285</v>
      </c>
      <c r="FE602" s="7">
        <f t="shared" si="127"/>
        <v>3258</v>
      </c>
      <c r="FF602" s="72">
        <f t="shared" si="128"/>
        <v>6544</v>
      </c>
      <c r="FG602" t="s">
        <v>3517</v>
      </c>
      <c r="FH602">
        <v>458337144</v>
      </c>
    </row>
    <row r="603" spans="1:164" ht="17.25" hidden="1">
      <c r="A603" s="72">
        <v>457999507</v>
      </c>
      <c r="B603" s="304" t="s">
        <v>1375</v>
      </c>
      <c r="C603" s="72"/>
      <c r="D603" s="72"/>
      <c r="E603" s="72"/>
      <c r="F603" s="72"/>
      <c r="G603" s="307"/>
      <c r="H603" s="307"/>
      <c r="I603" s="72">
        <v>6372</v>
      </c>
      <c r="J603" s="72">
        <v>6361</v>
      </c>
      <c r="K603" s="258">
        <f t="shared" si="131"/>
        <v>6450</v>
      </c>
      <c r="L603" s="258">
        <f t="shared" si="121"/>
        <v>12958</v>
      </c>
      <c r="M603" s="308">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23"/>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24"/>
        <v>3</v>
      </c>
      <c r="ES603" s="72">
        <f t="shared" si="125"/>
        <v>1</v>
      </c>
      <c r="ET603" s="72" t="s">
        <v>1125</v>
      </c>
      <c r="EU603" s="7" t="s">
        <v>2916</v>
      </c>
      <c r="EV603" s="7" t="s">
        <v>1111</v>
      </c>
      <c r="EW603" s="7" t="s">
        <v>1804</v>
      </c>
      <c r="EX603" s="183" t="s">
        <v>1937</v>
      </c>
      <c r="EY603" s="314">
        <v>46178</v>
      </c>
      <c r="EZ603" s="314"/>
      <c r="FA603" s="183"/>
      <c r="FB603" s="314"/>
      <c r="FC603" s="7" t="s">
        <v>1130</v>
      </c>
      <c r="FD603" s="7" t="s">
        <v>3440</v>
      </c>
      <c r="FE603" s="7">
        <f t="shared" si="127"/>
        <v>6450</v>
      </c>
      <c r="FF603" s="72">
        <f t="shared" si="128"/>
        <v>12958</v>
      </c>
      <c r="FG603" t="s">
        <v>3517</v>
      </c>
      <c r="FH603">
        <v>457999507</v>
      </c>
    </row>
    <row r="604" spans="1:164" ht="17.25" hidden="1">
      <c r="A604" s="72">
        <v>459996600</v>
      </c>
      <c r="B604" s="304" t="s">
        <v>3028</v>
      </c>
      <c r="C604" s="72" t="s">
        <v>1776</v>
      </c>
      <c r="D604" s="72" t="s">
        <v>3018</v>
      </c>
      <c r="E604" s="72">
        <v>3350</v>
      </c>
      <c r="F604" s="72"/>
      <c r="G604" s="307"/>
      <c r="H604" s="307"/>
      <c r="I604" s="72">
        <v>3305</v>
      </c>
      <c r="J604" s="72">
        <v>6270</v>
      </c>
      <c r="K604" s="258">
        <f t="shared" si="131"/>
        <v>45</v>
      </c>
      <c r="L604" s="258">
        <f t="shared" si="121"/>
        <v>6595</v>
      </c>
      <c r="M604" s="316">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23"/>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24"/>
        <v>1</v>
      </c>
      <c r="ES604" s="72">
        <f t="shared" si="125"/>
        <v>1</v>
      </c>
      <c r="ET604" s="72" t="s">
        <v>1114</v>
      </c>
      <c r="EU604" s="7" t="s">
        <v>3498</v>
      </c>
      <c r="EV604" s="7" t="s">
        <v>1111</v>
      </c>
      <c r="EW604" s="7" t="s">
        <v>1807</v>
      </c>
      <c r="EX604" s="183" t="s">
        <v>3616</v>
      </c>
      <c r="EY604" s="314">
        <v>46186</v>
      </c>
      <c r="EZ604" s="314"/>
      <c r="FA604" s="183"/>
      <c r="FB604" s="314"/>
      <c r="FC604" s="7" t="s">
        <v>1130</v>
      </c>
      <c r="FD604" s="7" t="s">
        <v>3441</v>
      </c>
      <c r="FE604" s="7">
        <f t="shared" si="127"/>
        <v>45</v>
      </c>
      <c r="FF604" s="72">
        <f t="shared" si="128"/>
        <v>9945</v>
      </c>
      <c r="FG604" t="e">
        <v>#N/A</v>
      </c>
      <c r="FH604" t="e">
        <v>#N/A</v>
      </c>
    </row>
    <row r="605" spans="1:164" ht="17.25" hidden="1">
      <c r="A605" s="72">
        <v>458039157</v>
      </c>
      <c r="B605" s="304" t="s">
        <v>1591</v>
      </c>
      <c r="C605" s="72"/>
      <c r="D605" s="72"/>
      <c r="E605" s="72"/>
      <c r="F605" s="72"/>
      <c r="G605" s="307"/>
      <c r="H605" s="307"/>
      <c r="I605" s="72">
        <v>6126</v>
      </c>
      <c r="J605" s="72">
        <v>6126</v>
      </c>
      <c r="K605" s="258">
        <f t="shared" si="131"/>
        <v>6132</v>
      </c>
      <c r="L605" s="258">
        <f t="shared" si="121"/>
        <v>12342</v>
      </c>
      <c r="M605" s="308">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23"/>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24"/>
        <v>2</v>
      </c>
      <c r="ES605" s="72">
        <f t="shared" si="125"/>
        <v>1</v>
      </c>
      <c r="ET605" s="72" t="s">
        <v>1122</v>
      </c>
      <c r="EU605" s="7" t="s">
        <v>2917</v>
      </c>
      <c r="EV605" s="7" t="s">
        <v>1111</v>
      </c>
      <c r="EW605" s="7" t="s">
        <v>1942</v>
      </c>
      <c r="EX605" s="183" t="s">
        <v>2025</v>
      </c>
      <c r="EY605" s="314">
        <v>46179</v>
      </c>
      <c r="EZ605" s="314"/>
      <c r="FA605" s="183"/>
      <c r="FB605" s="314"/>
      <c r="FC605" s="7" t="s">
        <v>1130</v>
      </c>
      <c r="FD605" s="7" t="s">
        <v>3442</v>
      </c>
      <c r="FE605" s="7">
        <f t="shared" si="127"/>
        <v>6132</v>
      </c>
      <c r="FF605" s="72">
        <f t="shared" si="128"/>
        <v>12342</v>
      </c>
      <c r="FG605" t="s">
        <v>3517</v>
      </c>
      <c r="FH605">
        <v>458039157</v>
      </c>
    </row>
    <row r="606" spans="1:164" ht="17.25" hidden="1">
      <c r="A606" s="72">
        <v>458432366</v>
      </c>
      <c r="B606" s="304" t="s">
        <v>2117</v>
      </c>
      <c r="C606" s="72"/>
      <c r="D606" s="72"/>
      <c r="E606" s="72"/>
      <c r="F606" s="72"/>
      <c r="G606" s="307"/>
      <c r="H606" s="307"/>
      <c r="I606" s="72">
        <v>3105</v>
      </c>
      <c r="J606" s="72">
        <v>3105</v>
      </c>
      <c r="K606" s="258">
        <f t="shared" si="131"/>
        <v>3161</v>
      </c>
      <c r="L606" s="258">
        <f t="shared" si="121"/>
        <v>6322</v>
      </c>
      <c r="M606" s="308">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23"/>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24"/>
        <v>1</v>
      </c>
      <c r="ES606" s="72">
        <f t="shared" si="125"/>
        <v>1</v>
      </c>
      <c r="ET606" s="72" t="s">
        <v>1117</v>
      </c>
      <c r="EU606" s="7" t="s">
        <v>2918</v>
      </c>
      <c r="EV606" s="7" t="s">
        <v>1111</v>
      </c>
      <c r="EW606" s="7" t="s">
        <v>1802</v>
      </c>
      <c r="EX606" s="183" t="s">
        <v>1838</v>
      </c>
      <c r="EY606" s="314">
        <v>46185</v>
      </c>
      <c r="EZ606" s="314"/>
      <c r="FA606" s="183"/>
      <c r="FB606" s="314"/>
      <c r="FC606" s="7" t="s">
        <v>1130</v>
      </c>
      <c r="FD606" s="7" t="s">
        <v>3221</v>
      </c>
      <c r="FE606" s="7">
        <f t="shared" si="127"/>
        <v>3161</v>
      </c>
      <c r="FF606" s="72">
        <f t="shared" si="128"/>
        <v>6322</v>
      </c>
      <c r="FG606" t="s">
        <v>3517</v>
      </c>
      <c r="FH606">
        <v>458432366</v>
      </c>
    </row>
    <row r="607" spans="1:164" ht="17.25" hidden="1">
      <c r="A607" s="72">
        <v>139640918</v>
      </c>
      <c r="B607" s="304" t="s">
        <v>782</v>
      </c>
      <c r="C607" s="72"/>
      <c r="D607" s="72"/>
      <c r="E607" s="72"/>
      <c r="F607" s="72"/>
      <c r="G607" s="307"/>
      <c r="H607" s="307"/>
      <c r="I607" s="72">
        <v>2814</v>
      </c>
      <c r="J607" s="72">
        <v>6138</v>
      </c>
      <c r="K607" s="258">
        <f t="shared" si="131"/>
        <v>-4433</v>
      </c>
      <c r="L607" s="258">
        <f t="shared" si="121"/>
        <v>9751</v>
      </c>
      <c r="M607" s="316">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23"/>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24"/>
        <v>1</v>
      </c>
      <c r="ES607" s="72">
        <f t="shared" si="125"/>
        <v>1</v>
      </c>
      <c r="ET607" s="72" t="s">
        <v>1117</v>
      </c>
      <c r="EU607" s="7" t="s">
        <v>2919</v>
      </c>
      <c r="EV607" s="7" t="s">
        <v>1111</v>
      </c>
      <c r="EW607" s="7" t="s">
        <v>1802</v>
      </c>
      <c r="EX607" s="183" t="s">
        <v>2026</v>
      </c>
      <c r="EY607" s="314">
        <v>46179</v>
      </c>
      <c r="EZ607" s="314"/>
      <c r="FA607" s="183"/>
      <c r="FB607" s="314"/>
      <c r="FC607" s="7" t="s">
        <v>1130</v>
      </c>
      <c r="FD607" s="7" t="s">
        <v>3443</v>
      </c>
      <c r="FE607" s="7">
        <f t="shared" si="127"/>
        <v>-4433</v>
      </c>
      <c r="FF607" s="72">
        <f t="shared" si="128"/>
        <v>9751</v>
      </c>
      <c r="FG607" t="s">
        <v>3517</v>
      </c>
      <c r="FH607">
        <v>139640918</v>
      </c>
    </row>
    <row r="608" spans="1:164" ht="17.25" hidden="1">
      <c r="A608" s="72">
        <v>140383146</v>
      </c>
      <c r="B608" s="304" t="s">
        <v>619</v>
      </c>
      <c r="C608" s="72"/>
      <c r="D608" s="72"/>
      <c r="E608" s="72"/>
      <c r="F608" s="72"/>
      <c r="G608" s="307"/>
      <c r="H608" s="307"/>
      <c r="I608" s="72">
        <v>3191</v>
      </c>
      <c r="J608" s="72">
        <v>5887</v>
      </c>
      <c r="K608" s="258">
        <f t="shared" si="131"/>
        <v>-87</v>
      </c>
      <c r="L608" s="258">
        <f t="shared" si="121"/>
        <v>9597</v>
      </c>
      <c r="M608" s="316">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23"/>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24"/>
        <v>1</v>
      </c>
      <c r="ES608" s="72">
        <f t="shared" si="125"/>
        <v>1</v>
      </c>
      <c r="ET608" s="72" t="s">
        <v>1127</v>
      </c>
      <c r="EU608" s="7" t="s">
        <v>2920</v>
      </c>
      <c r="EV608" s="7" t="s">
        <v>1111</v>
      </c>
      <c r="EW608" s="7" t="s">
        <v>1851</v>
      </c>
      <c r="EX608" s="183" t="s">
        <v>2027</v>
      </c>
      <c r="EY608" s="314">
        <v>46177</v>
      </c>
      <c r="EZ608" s="314"/>
      <c r="FA608" s="183"/>
      <c r="FB608" s="314"/>
      <c r="FC608" s="7" t="s">
        <v>1130</v>
      </c>
      <c r="FD608" s="7" t="s">
        <v>3444</v>
      </c>
      <c r="FE608" s="7">
        <f t="shared" si="127"/>
        <v>-87</v>
      </c>
      <c r="FF608" s="72">
        <f t="shared" si="128"/>
        <v>9597</v>
      </c>
      <c r="FG608" t="s">
        <v>3517</v>
      </c>
      <c r="FH608">
        <v>140383146</v>
      </c>
    </row>
    <row r="609" spans="1:164" ht="17.25" hidden="1">
      <c r="A609" s="72">
        <v>139563434</v>
      </c>
      <c r="B609" s="304" t="s">
        <v>725</v>
      </c>
      <c r="C609" s="72" t="s">
        <v>1776</v>
      </c>
      <c r="D609" s="72" t="s">
        <v>2348</v>
      </c>
      <c r="E609" s="72">
        <v>6343</v>
      </c>
      <c r="F609" s="72"/>
      <c r="G609" s="307"/>
      <c r="H609" s="307"/>
      <c r="I609" s="72">
        <v>2712</v>
      </c>
      <c r="J609" s="72">
        <v>5951</v>
      </c>
      <c r="K609" s="258">
        <f t="shared" si="131"/>
        <v>-4505</v>
      </c>
      <c r="L609" s="258">
        <f t="shared" si="121"/>
        <v>2419</v>
      </c>
      <c r="M609" s="316">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23"/>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24"/>
        <v>1</v>
      </c>
      <c r="ES609" s="72">
        <f t="shared" si="125"/>
        <v>1</v>
      </c>
      <c r="ET609" s="72" t="s">
        <v>1119</v>
      </c>
      <c r="EU609" s="7" t="s">
        <v>2921</v>
      </c>
      <c r="EV609" s="7" t="s">
        <v>1111</v>
      </c>
      <c r="EW609" s="7" t="s">
        <v>1807</v>
      </c>
      <c r="EX609" s="183" t="s">
        <v>1819</v>
      </c>
      <c r="EY609" s="314">
        <v>46178</v>
      </c>
      <c r="EZ609" s="314"/>
      <c r="FA609" s="183"/>
      <c r="FB609" s="314"/>
      <c r="FC609" s="7" t="s">
        <v>1130</v>
      </c>
      <c r="FD609" s="7" t="s">
        <v>3445</v>
      </c>
      <c r="FE609" s="7">
        <f t="shared" si="127"/>
        <v>-4505</v>
      </c>
      <c r="FF609" s="72">
        <f t="shared" si="128"/>
        <v>8762</v>
      </c>
      <c r="FG609" t="s">
        <v>3517</v>
      </c>
      <c r="FH609">
        <v>139563434</v>
      </c>
    </row>
    <row r="610" spans="1:164" ht="17.25" hidden="1">
      <c r="A610" s="72">
        <v>140583201</v>
      </c>
      <c r="B610" s="304" t="s">
        <v>697</v>
      </c>
      <c r="C610" s="72" t="s">
        <v>1776</v>
      </c>
      <c r="D610" s="72" t="s">
        <v>1788</v>
      </c>
      <c r="E610" s="72">
        <v>3700</v>
      </c>
      <c r="F610" s="72"/>
      <c r="G610" s="307"/>
      <c r="H610" s="307"/>
      <c r="I610" s="72">
        <v>3495</v>
      </c>
      <c r="J610" s="72">
        <v>5867</v>
      </c>
      <c r="K610" s="258">
        <f t="shared" si="131"/>
        <v>-760</v>
      </c>
      <c r="L610" s="258">
        <f t="shared" si="121"/>
        <v>6016</v>
      </c>
      <c r="M610" s="316">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23"/>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24"/>
        <v>3</v>
      </c>
      <c r="ES610" s="72">
        <f t="shared" si="125"/>
        <v>1</v>
      </c>
      <c r="ET610" s="72" t="s">
        <v>1128</v>
      </c>
      <c r="EU610" s="7" t="s">
        <v>2922</v>
      </c>
      <c r="EV610" s="7" t="s">
        <v>1111</v>
      </c>
      <c r="EW610" s="7" t="s">
        <v>1807</v>
      </c>
      <c r="EX610" s="183" t="s">
        <v>2028</v>
      </c>
      <c r="EY610" s="314">
        <v>46195</v>
      </c>
      <c r="EZ610" s="314"/>
      <c r="FA610" s="183"/>
      <c r="FB610" s="314"/>
      <c r="FC610" s="7" t="s">
        <v>1130</v>
      </c>
      <c r="FD610" s="7" t="s">
        <v>3446</v>
      </c>
      <c r="FE610" s="7">
        <f t="shared" si="127"/>
        <v>-760</v>
      </c>
      <c r="FF610" s="72">
        <f t="shared" si="128"/>
        <v>9716</v>
      </c>
      <c r="FG610" t="s">
        <v>3517</v>
      </c>
      <c r="FH610">
        <v>140583201</v>
      </c>
    </row>
    <row r="611" spans="1:164" ht="17.25" hidden="1">
      <c r="A611" s="72">
        <v>140106553</v>
      </c>
      <c r="B611" s="304" t="s">
        <v>399</v>
      </c>
      <c r="C611" s="72" t="s">
        <v>1800</v>
      </c>
      <c r="D611" s="72" t="s">
        <v>3561</v>
      </c>
      <c r="E611" s="72">
        <v>3000</v>
      </c>
      <c r="F611" s="72"/>
      <c r="G611" s="307"/>
      <c r="H611" s="307" t="s">
        <v>3553</v>
      </c>
      <c r="I611" s="72">
        <v>2978</v>
      </c>
      <c r="J611" s="72">
        <v>5956</v>
      </c>
      <c r="K611" s="258">
        <f t="shared" si="131"/>
        <v>-2591</v>
      </c>
      <c r="L611" s="258">
        <f t="shared" si="121"/>
        <v>6420</v>
      </c>
      <c r="M611" s="316">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23"/>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24"/>
        <v>2</v>
      </c>
      <c r="ES611" s="72">
        <f t="shared" si="125"/>
        <v>1</v>
      </c>
      <c r="ET611" s="72" t="s">
        <v>1116</v>
      </c>
      <c r="EU611" s="7" t="s">
        <v>2923</v>
      </c>
      <c r="EV611" s="7" t="s">
        <v>1111</v>
      </c>
      <c r="EW611" s="7" t="s">
        <v>1807</v>
      </c>
      <c r="EX611" s="183" t="s">
        <v>1816</v>
      </c>
      <c r="EY611" s="314">
        <v>46196</v>
      </c>
      <c r="EZ611" s="314"/>
      <c r="FA611" s="183"/>
      <c r="FB611" s="314"/>
      <c r="FC611" s="7" t="s">
        <v>1130</v>
      </c>
      <c r="FD611" s="7" t="s">
        <v>3447</v>
      </c>
      <c r="FE611" s="7">
        <f t="shared" si="127"/>
        <v>-2591</v>
      </c>
      <c r="FF611" s="72">
        <f t="shared" si="128"/>
        <v>9420</v>
      </c>
      <c r="FG611" t="s">
        <v>3517</v>
      </c>
      <c r="FH611">
        <v>140106553</v>
      </c>
    </row>
    <row r="612" spans="1:164" ht="17.25" hidden="1">
      <c r="A612" s="72">
        <v>138346312</v>
      </c>
      <c r="B612" s="304" t="s">
        <v>1592</v>
      </c>
      <c r="C612" s="72"/>
      <c r="D612" s="72"/>
      <c r="E612" s="72"/>
      <c r="F612" s="72"/>
      <c r="G612" s="307"/>
      <c r="H612" s="307"/>
      <c r="I612" s="72">
        <v>3035</v>
      </c>
      <c r="J612" s="72">
        <v>5805</v>
      </c>
      <c r="K612" s="258">
        <f t="shared" si="131"/>
        <v>-5796</v>
      </c>
      <c r="L612" s="258">
        <f t="shared" si="121"/>
        <v>9486</v>
      </c>
      <c r="M612" s="316">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23"/>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24"/>
        <v>1</v>
      </c>
      <c r="ES612" s="72">
        <f t="shared" si="125"/>
        <v>1</v>
      </c>
      <c r="ET612" s="72" t="s">
        <v>1118</v>
      </c>
      <c r="EU612" s="7" t="s">
        <v>2924</v>
      </c>
      <c r="EV612" s="7" t="s">
        <v>1111</v>
      </c>
      <c r="EW612" s="7" t="e">
        <v>#N/A</v>
      </c>
      <c r="EX612" s="183" t="e">
        <v>#N/A</v>
      </c>
      <c r="EY612" s="314" t="e">
        <v>#N/A</v>
      </c>
      <c r="EZ612" s="314"/>
      <c r="FA612" s="183"/>
      <c r="FB612" s="314"/>
      <c r="FC612" s="7" t="s">
        <v>1130</v>
      </c>
      <c r="FD612" s="7" t="s">
        <v>3448</v>
      </c>
      <c r="FE612" s="7">
        <f t="shared" si="127"/>
        <v>-5796</v>
      </c>
      <c r="FF612" s="72">
        <f t="shared" si="128"/>
        <v>9486</v>
      </c>
      <c r="FG612" t="s">
        <v>3518</v>
      </c>
      <c r="FH612">
        <v>138346312</v>
      </c>
    </row>
    <row r="613" spans="1:164" ht="17.25" hidden="1">
      <c r="A613" s="72">
        <v>463492200</v>
      </c>
      <c r="B613" s="304" t="s">
        <v>1593</v>
      </c>
      <c r="C613" s="72"/>
      <c r="D613" s="72"/>
      <c r="E613" s="72"/>
      <c r="F613" s="72"/>
      <c r="G613" s="307"/>
      <c r="H613" s="307"/>
      <c r="I613" s="72">
        <v>5741</v>
      </c>
      <c r="J613" s="72">
        <v>5731</v>
      </c>
      <c r="K613" s="258">
        <f t="shared" si="131"/>
        <v>6373</v>
      </c>
      <c r="L613" s="258">
        <f t="shared" si="121"/>
        <v>12224</v>
      </c>
      <c r="M613" s="316">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23"/>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24"/>
        <v>1</v>
      </c>
      <c r="ES613" s="72">
        <f t="shared" si="125"/>
        <v>1</v>
      </c>
      <c r="ET613" s="72" t="s">
        <v>1127</v>
      </c>
      <c r="EU613" s="7" t="s">
        <v>2925</v>
      </c>
      <c r="EV613" s="7" t="s">
        <v>1111</v>
      </c>
      <c r="EW613" s="7" t="s">
        <v>1830</v>
      </c>
      <c r="EX613" s="183" t="s">
        <v>1891</v>
      </c>
      <c r="EY613" s="314">
        <v>46176</v>
      </c>
      <c r="EZ613" s="314"/>
      <c r="FA613" s="183"/>
      <c r="FB613" s="314"/>
      <c r="FC613" s="7" t="s">
        <v>3555</v>
      </c>
      <c r="FD613" s="7" t="s">
        <v>3449</v>
      </c>
      <c r="FE613" s="7">
        <f t="shared" si="127"/>
        <v>6373</v>
      </c>
      <c r="FF613" s="72">
        <f t="shared" si="128"/>
        <v>12224</v>
      </c>
      <c r="FG613" t="s">
        <v>3517</v>
      </c>
      <c r="FH613">
        <v>463492200</v>
      </c>
    </row>
    <row r="614" spans="1:164" ht="17.25" hidden="1">
      <c r="A614" s="72">
        <v>457235804</v>
      </c>
      <c r="B614" s="304" t="s">
        <v>112</v>
      </c>
      <c r="C614" s="72"/>
      <c r="D614" s="72"/>
      <c r="E614" s="72"/>
      <c r="F614" s="72"/>
      <c r="G614" s="307"/>
      <c r="H614" s="307"/>
      <c r="I614" s="72">
        <v>6427</v>
      </c>
      <c r="J614" s="72">
        <v>5536</v>
      </c>
      <c r="K614" s="258">
        <f t="shared" si="131"/>
        <v>6084</v>
      </c>
      <c r="L614" s="258">
        <f t="shared" si="121"/>
        <v>12627</v>
      </c>
      <c r="M614" s="316">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23"/>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24"/>
        <v>1</v>
      </c>
      <c r="ES614" s="72">
        <f t="shared" si="125"/>
        <v>1</v>
      </c>
      <c r="ET614" s="72" t="s">
        <v>1122</v>
      </c>
      <c r="EU614" s="7" t="s">
        <v>2926</v>
      </c>
      <c r="EV614" s="7" t="s">
        <v>1111</v>
      </c>
      <c r="EW614" s="7" t="s">
        <v>1807</v>
      </c>
      <c r="EX614" s="183" t="s">
        <v>2029</v>
      </c>
      <c r="EY614" s="314">
        <v>46188</v>
      </c>
      <c r="EZ614" s="314"/>
      <c r="FA614" s="183"/>
      <c r="FB614" s="314"/>
      <c r="FC614" s="7" t="s">
        <v>1130</v>
      </c>
      <c r="FD614" s="7" t="s">
        <v>3450</v>
      </c>
      <c r="FE614" s="7">
        <f t="shared" si="127"/>
        <v>6084</v>
      </c>
      <c r="FF614" s="72">
        <f t="shared" si="128"/>
        <v>12627</v>
      </c>
      <c r="FG614" t="s">
        <v>3517</v>
      </c>
      <c r="FH614">
        <v>457235804</v>
      </c>
    </row>
    <row r="615" spans="1:164" ht="17.25" hidden="1">
      <c r="A615" s="72">
        <v>137168563</v>
      </c>
      <c r="B615" s="304" t="s">
        <v>508</v>
      </c>
      <c r="C615" s="72"/>
      <c r="D615" s="72"/>
      <c r="E615" s="72"/>
      <c r="F615" s="72"/>
      <c r="G615" s="307"/>
      <c r="H615" s="307"/>
      <c r="I615" s="72">
        <v>3263</v>
      </c>
      <c r="J615" s="72">
        <v>5293</v>
      </c>
      <c r="K615" s="258">
        <f t="shared" si="131"/>
        <v>-10301</v>
      </c>
      <c r="L615" s="258">
        <f t="shared" si="121"/>
        <v>9374</v>
      </c>
      <c r="M615" s="316">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23"/>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24"/>
        <v>1</v>
      </c>
      <c r="ES615" s="72">
        <f t="shared" si="125"/>
        <v>1</v>
      </c>
      <c r="ET615" s="72" t="s">
        <v>1126</v>
      </c>
      <c r="EU615" s="7" t="s">
        <v>2927</v>
      </c>
      <c r="EV615" s="7" t="s">
        <v>1111</v>
      </c>
      <c r="EW615" s="7" t="s">
        <v>1804</v>
      </c>
      <c r="EX615" s="183" t="s">
        <v>1810</v>
      </c>
      <c r="EY615" s="314">
        <v>46183</v>
      </c>
      <c r="EZ615" s="314"/>
      <c r="FA615" s="183"/>
      <c r="FB615" s="314"/>
      <c r="FC615" s="7" t="s">
        <v>1130</v>
      </c>
      <c r="FD615" s="7" t="s">
        <v>3451</v>
      </c>
      <c r="FE615" s="7">
        <f t="shared" si="127"/>
        <v>-10301</v>
      </c>
      <c r="FF615" s="72">
        <f t="shared" si="128"/>
        <v>9374</v>
      </c>
      <c r="FG615" t="s">
        <v>3517</v>
      </c>
      <c r="FH615">
        <v>137168563</v>
      </c>
    </row>
    <row r="616" spans="1:164" ht="17.25" hidden="1">
      <c r="A616" s="72">
        <v>458301374</v>
      </c>
      <c r="B616" s="304" t="s">
        <v>1441</v>
      </c>
      <c r="C616" s="72" t="s">
        <v>1776</v>
      </c>
      <c r="D616" s="72" t="s">
        <v>1793</v>
      </c>
      <c r="E616" s="72">
        <f>2682+100</f>
        <v>2782</v>
      </c>
      <c r="F616" s="72"/>
      <c r="G616" s="307"/>
      <c r="H616" s="307"/>
      <c r="I616" s="72">
        <v>2682</v>
      </c>
      <c r="J616" s="72">
        <v>2682</v>
      </c>
      <c r="K616" s="258">
        <f t="shared" si="131"/>
        <v>2773</v>
      </c>
      <c r="L616" s="258">
        <f t="shared" si="121"/>
        <v>2630</v>
      </c>
      <c r="M616" s="316">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23"/>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24"/>
        <v>2</v>
      </c>
      <c r="ES616" s="72">
        <f t="shared" si="125"/>
        <v>1</v>
      </c>
      <c r="ET616" s="72" t="s">
        <v>1125</v>
      </c>
      <c r="EU616" s="7" t="s">
        <v>2928</v>
      </c>
      <c r="EV616" s="7" t="s">
        <v>1111</v>
      </c>
      <c r="EW616" s="7" t="s">
        <v>1821</v>
      </c>
      <c r="EX616" s="183" t="s">
        <v>2030</v>
      </c>
      <c r="EY616" s="314">
        <v>46178</v>
      </c>
      <c r="EZ616" s="314"/>
      <c r="FA616" s="183"/>
      <c r="FB616" s="314"/>
      <c r="FC616" s="7" t="s">
        <v>1130</v>
      </c>
      <c r="FD616" s="7" t="s">
        <v>3340</v>
      </c>
      <c r="FE616" s="7">
        <f t="shared" si="127"/>
        <v>2773</v>
      </c>
      <c r="FF616" s="72">
        <f t="shared" si="128"/>
        <v>5412</v>
      </c>
      <c r="FG616" t="s">
        <v>3517</v>
      </c>
      <c r="FH616">
        <v>458301374</v>
      </c>
    </row>
    <row r="617" spans="1:164" ht="17.25" hidden="1">
      <c r="A617" s="72">
        <v>462480094</v>
      </c>
      <c r="B617" s="304" t="s">
        <v>1399</v>
      </c>
      <c r="C617" s="72"/>
      <c r="D617" s="72"/>
      <c r="E617" s="72"/>
      <c r="F617" s="72"/>
      <c r="G617" s="307"/>
      <c r="H617" s="307"/>
      <c r="I617" s="72">
        <v>5223</v>
      </c>
      <c r="J617" s="72">
        <v>5167</v>
      </c>
      <c r="K617" s="258">
        <f t="shared" si="131"/>
        <v>5309</v>
      </c>
      <c r="L617" s="258">
        <f t="shared" si="121"/>
        <v>10609</v>
      </c>
      <c r="M617" s="316">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23"/>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24"/>
        <v>1</v>
      </c>
      <c r="ES617" s="72">
        <f t="shared" si="125"/>
        <v>1</v>
      </c>
      <c r="ET617" s="72" t="s">
        <v>1124</v>
      </c>
      <c r="EU617" s="7" t="s">
        <v>2929</v>
      </c>
      <c r="EV617" s="7" t="s">
        <v>1111</v>
      </c>
      <c r="EW617" s="7" t="s">
        <v>1809</v>
      </c>
      <c r="EX617" s="183" t="s">
        <v>1890</v>
      </c>
      <c r="EY617" s="314">
        <v>46177</v>
      </c>
      <c r="EZ617" s="314"/>
      <c r="FA617" s="183"/>
      <c r="FB617" s="314"/>
      <c r="FC617" s="7" t="s">
        <v>1130</v>
      </c>
      <c r="FD617" s="7" t="s">
        <v>3136</v>
      </c>
      <c r="FE617" s="7">
        <f t="shared" si="127"/>
        <v>5309</v>
      </c>
      <c r="FF617" s="72">
        <f t="shared" si="128"/>
        <v>10609</v>
      </c>
      <c r="FG617" t="s">
        <v>3517</v>
      </c>
      <c r="FH617">
        <v>462480094</v>
      </c>
    </row>
    <row r="618" spans="1:164" ht="17.25" hidden="1">
      <c r="A618" s="72">
        <v>460443378</v>
      </c>
      <c r="B618" s="304" t="s">
        <v>965</v>
      </c>
      <c r="C618" s="72"/>
      <c r="D618" s="72"/>
      <c r="E618" s="72"/>
      <c r="F618" s="72"/>
      <c r="G618" s="307"/>
      <c r="H618" s="307"/>
      <c r="I618" s="72">
        <v>3174</v>
      </c>
      <c r="J618" s="72">
        <v>5120</v>
      </c>
      <c r="K618" s="258">
        <f t="shared" si="131"/>
        <v>2063</v>
      </c>
      <c r="L618" s="258">
        <f t="shared" si="121"/>
        <v>8526</v>
      </c>
      <c r="M618" s="316">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23"/>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24"/>
        <v>1</v>
      </c>
      <c r="ES618" s="72">
        <f t="shared" si="125"/>
        <v>1</v>
      </c>
      <c r="ET618" s="72" t="s">
        <v>1117</v>
      </c>
      <c r="EU618" s="7" t="s">
        <v>2930</v>
      </c>
      <c r="EV618" s="7" t="s">
        <v>1111</v>
      </c>
      <c r="EW618" s="7" t="s">
        <v>1802</v>
      </c>
      <c r="EX618" s="183" t="s">
        <v>1842</v>
      </c>
      <c r="EY618" s="314">
        <v>46178</v>
      </c>
      <c r="EZ618" s="314"/>
      <c r="FA618" s="183"/>
      <c r="FB618" s="314"/>
      <c r="FC618" s="7" t="s">
        <v>1130</v>
      </c>
      <c r="FD618" s="7" t="s">
        <v>3063</v>
      </c>
      <c r="FE618" s="7">
        <f t="shared" si="127"/>
        <v>2063</v>
      </c>
      <c r="FF618" s="72">
        <f t="shared" si="128"/>
        <v>8526</v>
      </c>
      <c r="FG618" t="s">
        <v>3517</v>
      </c>
      <c r="FH618">
        <v>460443378</v>
      </c>
    </row>
    <row r="619" spans="1:164" ht="17.25" hidden="1">
      <c r="A619" s="72">
        <v>458253431</v>
      </c>
      <c r="B619" s="304" t="s">
        <v>2083</v>
      </c>
      <c r="C619" s="72"/>
      <c r="D619" s="72"/>
      <c r="E619" s="72"/>
      <c r="F619" s="72"/>
      <c r="G619" s="307"/>
      <c r="H619" s="307"/>
      <c r="I619" s="72">
        <v>2543</v>
      </c>
      <c r="J619" s="72">
        <v>2613</v>
      </c>
      <c r="K619" s="258">
        <f t="shared" si="131"/>
        <v>141</v>
      </c>
      <c r="L619" s="258">
        <f t="shared" si="121"/>
        <v>5263</v>
      </c>
      <c r="M619" s="316">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23"/>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24"/>
        <v>1</v>
      </c>
      <c r="ES619" s="72">
        <f t="shared" si="125"/>
        <v>1</v>
      </c>
      <c r="ET619" s="72" t="s">
        <v>1115</v>
      </c>
      <c r="EU619" s="7" t="s">
        <v>2931</v>
      </c>
      <c r="EV619" s="7" t="s">
        <v>1111</v>
      </c>
      <c r="EW619" s="7" t="s">
        <v>1802</v>
      </c>
      <c r="EX619" s="183" t="s">
        <v>2021</v>
      </c>
      <c r="EY619" s="314">
        <v>46184</v>
      </c>
      <c r="EZ619" s="314"/>
      <c r="FA619" s="183"/>
      <c r="FB619" s="314"/>
      <c r="FC619" s="7" t="s">
        <v>1130</v>
      </c>
      <c r="FD619" s="7" t="s">
        <v>3099</v>
      </c>
      <c r="FE619" s="7">
        <f t="shared" si="127"/>
        <v>141</v>
      </c>
      <c r="FF619" s="72">
        <f t="shared" si="128"/>
        <v>5263</v>
      </c>
      <c r="FG619" t="s">
        <v>3517</v>
      </c>
      <c r="FH619">
        <v>458253431</v>
      </c>
    </row>
    <row r="620" spans="1:164" ht="17.25" hidden="1">
      <c r="A620" s="72">
        <v>462525757</v>
      </c>
      <c r="B620" s="304" t="s">
        <v>1435</v>
      </c>
      <c r="C620" s="72" t="s">
        <v>1776</v>
      </c>
      <c r="D620" s="72" t="s">
        <v>1801</v>
      </c>
      <c r="E620" s="72">
        <v>4979</v>
      </c>
      <c r="F620" s="72"/>
      <c r="G620" s="307"/>
      <c r="H620" s="307"/>
      <c r="I620" s="72">
        <v>4979</v>
      </c>
      <c r="J620" s="72">
        <v>4979</v>
      </c>
      <c r="K620" s="258">
        <f t="shared" si="131"/>
        <v>5066</v>
      </c>
      <c r="L620" s="258">
        <f t="shared" si="121"/>
        <v>5153</v>
      </c>
      <c r="M620" s="316">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23"/>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24"/>
        <v>1</v>
      </c>
      <c r="ES620" s="72">
        <f t="shared" si="125"/>
        <v>1</v>
      </c>
      <c r="ET620" s="72" t="s">
        <v>1119</v>
      </c>
      <c r="EU620" s="7" t="s">
        <v>2932</v>
      </c>
      <c r="EV620" s="7" t="s">
        <v>1111</v>
      </c>
      <c r="EW620" s="7" t="s">
        <v>1807</v>
      </c>
      <c r="EX620" s="183" t="s">
        <v>1819</v>
      </c>
      <c r="EY620" s="314">
        <v>46182</v>
      </c>
      <c r="EZ620" s="314"/>
      <c r="FA620" s="183"/>
      <c r="FB620" s="314"/>
      <c r="FC620" s="7" t="s">
        <v>1130</v>
      </c>
      <c r="FD620" s="7" t="s">
        <v>3452</v>
      </c>
      <c r="FE620" s="7">
        <f t="shared" si="127"/>
        <v>5066</v>
      </c>
      <c r="FF620" s="72">
        <f t="shared" si="128"/>
        <v>10132</v>
      </c>
      <c r="FG620" t="s">
        <v>3517</v>
      </c>
      <c r="FH620">
        <v>462525757</v>
      </c>
    </row>
    <row r="621" spans="1:164" ht="17.25" hidden="1">
      <c r="A621" s="72">
        <v>462832504</v>
      </c>
      <c r="B621" s="304" t="s">
        <v>2143</v>
      </c>
      <c r="C621" s="72"/>
      <c r="D621" s="72"/>
      <c r="E621" s="72"/>
      <c r="F621" s="72"/>
      <c r="G621" s="307"/>
      <c r="H621" s="307"/>
      <c r="I621" s="72">
        <v>4919</v>
      </c>
      <c r="J621" s="72">
        <v>4919</v>
      </c>
      <c r="K621" s="258">
        <f t="shared" si="131"/>
        <v>5008</v>
      </c>
      <c r="L621" s="258">
        <f t="shared" si="121"/>
        <v>10016</v>
      </c>
      <c r="M621" s="308">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23"/>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24"/>
        <v>0</v>
      </c>
      <c r="ES621" s="72" t="str">
        <f t="shared" si="125"/>
        <v/>
      </c>
      <c r="ET621" s="72" t="s">
        <v>1119</v>
      </c>
      <c r="EU621" s="7" t="s">
        <v>2933</v>
      </c>
      <c r="EV621" s="7" t="s">
        <v>1111</v>
      </c>
      <c r="EW621" s="7" t="e">
        <v>#N/A</v>
      </c>
      <c r="EX621" s="183" t="e">
        <v>#N/A</v>
      </c>
      <c r="EY621" s="314" t="e">
        <v>#N/A</v>
      </c>
      <c r="EZ621" s="314"/>
      <c r="FA621" s="183"/>
      <c r="FB621" s="314"/>
      <c r="FC621" s="7" t="s">
        <v>1130</v>
      </c>
      <c r="FD621" s="7" t="s">
        <v>3453</v>
      </c>
      <c r="FE621" s="7">
        <f t="shared" si="127"/>
        <v>5008</v>
      </c>
      <c r="FF621" s="72">
        <f t="shared" si="128"/>
        <v>10016</v>
      </c>
      <c r="FG621" t="s">
        <v>3518</v>
      </c>
      <c r="FH621">
        <v>462832504</v>
      </c>
    </row>
    <row r="622" spans="1:164" ht="17.25" hidden="1">
      <c r="A622" s="72">
        <v>461943547</v>
      </c>
      <c r="B622" s="304" t="s">
        <v>1594</v>
      </c>
      <c r="C622" s="72"/>
      <c r="D622" s="72"/>
      <c r="E622" s="72"/>
      <c r="F622" s="72"/>
      <c r="G622" s="307"/>
      <c r="H622" s="307"/>
      <c r="I622" s="72">
        <v>5816</v>
      </c>
      <c r="J622" s="72">
        <v>4670.18</v>
      </c>
      <c r="K622" s="258">
        <f t="shared" si="131"/>
        <v>5159.18</v>
      </c>
      <c r="L622" s="258">
        <f t="shared" si="121"/>
        <v>11039.18</v>
      </c>
      <c r="M622" s="316">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23"/>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24"/>
        <v>1</v>
      </c>
      <c r="ES622" s="72">
        <f t="shared" si="125"/>
        <v>1</v>
      </c>
      <c r="ET622" s="72" t="s">
        <v>1117</v>
      </c>
      <c r="EU622" s="7" t="s">
        <v>2934</v>
      </c>
      <c r="EV622" s="7" t="s">
        <v>1111</v>
      </c>
      <c r="EW622" s="7" t="s">
        <v>1802</v>
      </c>
      <c r="EX622" s="183" t="s">
        <v>1811</v>
      </c>
      <c r="EY622" s="314">
        <v>46179</v>
      </c>
      <c r="EZ622" s="314"/>
      <c r="FA622" s="183"/>
      <c r="FB622" s="314"/>
      <c r="FC622" s="7" t="s">
        <v>1130</v>
      </c>
      <c r="FD622" s="7" t="s">
        <v>3454</v>
      </c>
      <c r="FE622" s="7">
        <f t="shared" si="127"/>
        <v>5159.18</v>
      </c>
      <c r="FF622" s="72">
        <f t="shared" si="128"/>
        <v>11039.18</v>
      </c>
      <c r="FG622" t="s">
        <v>3517</v>
      </c>
      <c r="FH622">
        <v>461943547</v>
      </c>
    </row>
    <row r="623" spans="1:164" ht="17.25" hidden="1">
      <c r="A623" s="72">
        <v>140002557</v>
      </c>
      <c r="B623" s="304" t="s">
        <v>950</v>
      </c>
      <c r="C623" s="72" t="s">
        <v>1776</v>
      </c>
      <c r="D623" s="72" t="s">
        <v>1788</v>
      </c>
      <c r="E623" s="72">
        <v>1000</v>
      </c>
      <c r="F623" s="72"/>
      <c r="G623" s="307"/>
      <c r="H623" s="307"/>
      <c r="I623" s="72">
        <v>4537</v>
      </c>
      <c r="J623" s="72">
        <v>4727</v>
      </c>
      <c r="K623" s="258">
        <f t="shared" si="131"/>
        <v>-4144</v>
      </c>
      <c r="L623" s="258">
        <f t="shared" si="121"/>
        <v>8460</v>
      </c>
      <c r="M623" s="316">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23"/>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24"/>
        <v>1</v>
      </c>
      <c r="ES623" s="72">
        <f t="shared" si="125"/>
        <v>1</v>
      </c>
      <c r="ET623" s="72" t="s">
        <v>1122</v>
      </c>
      <c r="EU623" s="7" t="s">
        <v>2935</v>
      </c>
      <c r="EV623" s="7" t="s">
        <v>1111</v>
      </c>
      <c r="EW623" s="7" t="s">
        <v>1807</v>
      </c>
      <c r="EX623" s="183" t="s">
        <v>2031</v>
      </c>
      <c r="EY623" s="314">
        <v>46188</v>
      </c>
      <c r="EZ623" s="314"/>
      <c r="FA623" s="183"/>
      <c r="FB623" s="314"/>
      <c r="FC623" s="7" t="s">
        <v>1130</v>
      </c>
      <c r="FD623" s="7" t="s">
        <v>3426</v>
      </c>
      <c r="FE623" s="7">
        <f t="shared" si="127"/>
        <v>-4144</v>
      </c>
      <c r="FF623" s="72">
        <f t="shared" si="128"/>
        <v>9460</v>
      </c>
      <c r="FG623" t="s">
        <v>3517</v>
      </c>
      <c r="FH623">
        <v>140002557</v>
      </c>
    </row>
    <row r="624" spans="1:164" ht="17.25" hidden="1">
      <c r="A624" s="72">
        <v>138395859</v>
      </c>
      <c r="B624" s="304" t="s">
        <v>396</v>
      </c>
      <c r="C624" s="72"/>
      <c r="D624" s="72"/>
      <c r="E624" s="72"/>
      <c r="F624" s="72"/>
      <c r="G624" s="307"/>
      <c r="H624" s="307"/>
      <c r="I624" s="72">
        <v>3573</v>
      </c>
      <c r="J624" s="72">
        <v>4699</v>
      </c>
      <c r="K624" s="258">
        <f t="shared" si="131"/>
        <v>-8488</v>
      </c>
      <c r="L624" s="258">
        <f t="shared" si="121"/>
        <v>9472</v>
      </c>
      <c r="M624" s="316">
        <v>5</v>
      </c>
      <c r="N624" s="72" t="s">
        <v>1232</v>
      </c>
      <c r="O624" s="72" t="s">
        <v>1233</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PTP</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23"/>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24"/>
        <v>1</v>
      </c>
      <c r="ES624" s="72">
        <f t="shared" si="125"/>
        <v>1</v>
      </c>
      <c r="ET624" s="72" t="s">
        <v>1116</v>
      </c>
      <c r="EU624" s="7" t="s">
        <v>2936</v>
      </c>
      <c r="EV624" s="7" t="s">
        <v>1111</v>
      </c>
      <c r="EW624" s="7" t="s">
        <v>1807</v>
      </c>
      <c r="EX624" s="183" t="s">
        <v>1816</v>
      </c>
      <c r="EY624" s="314">
        <v>46199</v>
      </c>
      <c r="EZ624" s="314"/>
      <c r="FA624" s="183"/>
      <c r="FB624" s="314"/>
      <c r="FC624" s="7" t="s">
        <v>1130</v>
      </c>
      <c r="FD624" s="7" t="s">
        <v>3455</v>
      </c>
      <c r="FE624" s="7">
        <f t="shared" si="127"/>
        <v>-8488</v>
      </c>
      <c r="FF624" s="72">
        <f t="shared" si="128"/>
        <v>9472</v>
      </c>
      <c r="FG624" t="s">
        <v>3517</v>
      </c>
      <c r="FH624">
        <v>138395859</v>
      </c>
    </row>
    <row r="625" spans="1:164" ht="17.25" hidden="1">
      <c r="A625" s="72">
        <v>461495371</v>
      </c>
      <c r="B625" s="304" t="s">
        <v>249</v>
      </c>
      <c r="C625" s="72"/>
      <c r="D625" s="72"/>
      <c r="E625" s="72"/>
      <c r="F625" s="72"/>
      <c r="G625" s="307"/>
      <c r="H625" s="307"/>
      <c r="I625" s="72">
        <v>4828</v>
      </c>
      <c r="J625" s="72">
        <v>4496.01</v>
      </c>
      <c r="K625" s="258">
        <f t="shared" si="131"/>
        <v>4975.01</v>
      </c>
      <c r="L625" s="258">
        <f t="shared" si="121"/>
        <v>9877.01</v>
      </c>
      <c r="M625" s="316">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23"/>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24"/>
        <v>1</v>
      </c>
      <c r="ES625" s="72">
        <f t="shared" si="125"/>
        <v>1</v>
      </c>
      <c r="ET625" s="72" t="s">
        <v>1114</v>
      </c>
      <c r="EU625" s="7" t="s">
        <v>2937</v>
      </c>
      <c r="EV625" s="7" t="s">
        <v>1111</v>
      </c>
      <c r="EW625" s="7" t="s">
        <v>1809</v>
      </c>
      <c r="EX625" s="183" t="s">
        <v>1893</v>
      </c>
      <c r="EY625" s="314">
        <v>46179</v>
      </c>
      <c r="EZ625" s="314"/>
      <c r="FA625" s="183"/>
      <c r="FB625" s="314"/>
      <c r="FC625" s="7" t="s">
        <v>1130</v>
      </c>
      <c r="FD625" s="7" t="s">
        <v>3454</v>
      </c>
      <c r="FE625" s="7">
        <f t="shared" si="127"/>
        <v>4975.01</v>
      </c>
      <c r="FF625" s="72">
        <f t="shared" si="128"/>
        <v>9877.01</v>
      </c>
      <c r="FG625" t="s">
        <v>3517</v>
      </c>
      <c r="FH625">
        <v>461495371</v>
      </c>
    </row>
    <row r="626" spans="1:164" ht="17.25" hidden="1">
      <c r="A626" s="72">
        <v>463259758</v>
      </c>
      <c r="B626" s="304" t="s">
        <v>1595</v>
      </c>
      <c r="C626" s="72" t="s">
        <v>1778</v>
      </c>
      <c r="D626" s="72" t="s">
        <v>1799</v>
      </c>
      <c r="E626" s="72">
        <v>2600</v>
      </c>
      <c r="F626" s="72"/>
      <c r="G626" s="307"/>
      <c r="H626" s="307"/>
      <c r="I626" s="72">
        <v>2467</v>
      </c>
      <c r="J626" s="72">
        <v>2074</v>
      </c>
      <c r="K626" s="258">
        <f t="shared" si="131"/>
        <v>2075</v>
      </c>
      <c r="L626" s="258">
        <f t="shared" si="121"/>
        <v>1982</v>
      </c>
      <c r="M626" s="308">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23"/>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24"/>
        <v>2</v>
      </c>
      <c r="ES626" s="72">
        <f t="shared" si="125"/>
        <v>1</v>
      </c>
      <c r="ET626" s="72" t="s">
        <v>1126</v>
      </c>
      <c r="EU626" s="7" t="s">
        <v>2938</v>
      </c>
      <c r="EV626" s="7" t="s">
        <v>1111</v>
      </c>
      <c r="EW626" s="7" t="s">
        <v>1821</v>
      </c>
      <c r="EX626" s="183" t="s">
        <v>1821</v>
      </c>
      <c r="EY626" s="314">
        <v>46181</v>
      </c>
      <c r="EZ626" s="314"/>
      <c r="FA626" s="183"/>
      <c r="FB626" s="314"/>
      <c r="FC626" s="7" t="s">
        <v>1130</v>
      </c>
      <c r="FD626" s="7" t="s">
        <v>3456</v>
      </c>
      <c r="FE626" s="7">
        <f t="shared" si="127"/>
        <v>2075</v>
      </c>
      <c r="FF626" s="72">
        <f t="shared" si="128"/>
        <v>4582</v>
      </c>
      <c r="FG626" t="s">
        <v>3517</v>
      </c>
      <c r="FH626">
        <v>463259758</v>
      </c>
    </row>
    <row r="627" spans="1:164" ht="17.25" hidden="1">
      <c r="A627" s="72">
        <v>462896762</v>
      </c>
      <c r="B627" s="304" t="s">
        <v>1596</v>
      </c>
      <c r="C627" s="72"/>
      <c r="D627" s="72"/>
      <c r="E627" s="72"/>
      <c r="F627" s="72"/>
      <c r="G627" s="307"/>
      <c r="H627" s="307"/>
      <c r="I627" s="72">
        <v>4379</v>
      </c>
      <c r="J627" s="72">
        <v>4490</v>
      </c>
      <c r="K627" s="258">
        <f t="shared" si="131"/>
        <v>411</v>
      </c>
      <c r="L627" s="258">
        <f t="shared" si="121"/>
        <v>9255</v>
      </c>
      <c r="M627" s="316">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23"/>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24"/>
        <v>2</v>
      </c>
      <c r="ES627" s="72">
        <f t="shared" si="125"/>
        <v>1</v>
      </c>
      <c r="ET627" s="72" t="s">
        <v>1120</v>
      </c>
      <c r="EU627" s="7" t="s">
        <v>2939</v>
      </c>
      <c r="EV627" s="7" t="s">
        <v>1111</v>
      </c>
      <c r="EW627" s="7" t="s">
        <v>1809</v>
      </c>
      <c r="EX627" s="183" t="s">
        <v>1912</v>
      </c>
      <c r="EY627" s="314">
        <v>46179</v>
      </c>
      <c r="EZ627" s="314"/>
      <c r="FA627" s="183"/>
      <c r="FB627" s="314"/>
      <c r="FC627" s="7" t="s">
        <v>1130</v>
      </c>
      <c r="FD627" s="7" t="s">
        <v>3457</v>
      </c>
      <c r="FE627" s="7">
        <f t="shared" si="127"/>
        <v>411</v>
      </c>
      <c r="FF627" s="72">
        <f t="shared" si="128"/>
        <v>9255</v>
      </c>
      <c r="FG627" t="s">
        <v>3517</v>
      </c>
      <c r="FH627">
        <v>462896762</v>
      </c>
    </row>
    <row r="628" spans="1:164" ht="17.25" hidden="1">
      <c r="A628" s="72">
        <v>466623159</v>
      </c>
      <c r="B628" s="304" t="s">
        <v>1530</v>
      </c>
      <c r="C628" s="72"/>
      <c r="D628" s="72"/>
      <c r="E628" s="72"/>
      <c r="F628" s="72"/>
      <c r="G628" s="307"/>
      <c r="H628" s="307" t="s">
        <v>2351</v>
      </c>
      <c r="I628" s="72">
        <v>1141</v>
      </c>
      <c r="J628" s="72">
        <v>1141</v>
      </c>
      <c r="K628" s="258">
        <f t="shared" si="131"/>
        <v>1151</v>
      </c>
      <c r="L628" s="258">
        <f t="shared" si="121"/>
        <v>2292</v>
      </c>
      <c r="M628" s="308">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23"/>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24"/>
        <v>1</v>
      </c>
      <c r="ES628" s="72">
        <f t="shared" si="125"/>
        <v>1</v>
      </c>
      <c r="ET628" s="72" t="s">
        <v>1113</v>
      </c>
      <c r="EU628" s="7" t="s">
        <v>2940</v>
      </c>
      <c r="EV628" s="7" t="s">
        <v>1111</v>
      </c>
      <c r="EW628" s="7" t="s">
        <v>1809</v>
      </c>
      <c r="EX628" s="183" t="s">
        <v>1913</v>
      </c>
      <c r="EY628" s="314">
        <v>46177</v>
      </c>
      <c r="EZ628" s="314"/>
      <c r="FA628" s="183"/>
      <c r="FB628" s="314"/>
      <c r="FC628" s="7" t="s">
        <v>1130</v>
      </c>
      <c r="FD628" s="7" t="s">
        <v>1260</v>
      </c>
      <c r="FE628" s="7">
        <f t="shared" si="127"/>
        <v>1151</v>
      </c>
      <c r="FF628" s="72">
        <f t="shared" si="128"/>
        <v>2292</v>
      </c>
      <c r="FG628" t="s">
        <v>3517</v>
      </c>
      <c r="FH628">
        <v>466623159</v>
      </c>
    </row>
    <row r="629" spans="1:164" ht="17.25" hidden="1">
      <c r="A629" s="72">
        <v>461449222</v>
      </c>
      <c r="B629" s="304" t="s">
        <v>970</v>
      </c>
      <c r="C629" s="72"/>
      <c r="D629" s="72"/>
      <c r="E629" s="72"/>
      <c r="F629" s="72"/>
      <c r="G629" s="307"/>
      <c r="H629" s="307"/>
      <c r="I629" s="72">
        <v>3185</v>
      </c>
      <c r="J629" s="72">
        <v>4287.91</v>
      </c>
      <c r="K629" s="258">
        <f t="shared" si="131"/>
        <v>-11303.09</v>
      </c>
      <c r="L629" s="258">
        <f t="shared" si="121"/>
        <v>7876.91</v>
      </c>
      <c r="M629" s="316">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23"/>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24"/>
        <v>0</v>
      </c>
      <c r="ES629" s="72" t="str">
        <f t="shared" si="125"/>
        <v/>
      </c>
      <c r="ET629" s="72" t="s">
        <v>1119</v>
      </c>
      <c r="EU629" s="7" t="s">
        <v>2941</v>
      </c>
      <c r="EV629" s="7" t="s">
        <v>1111</v>
      </c>
      <c r="EW629" s="7" t="e">
        <v>#N/A</v>
      </c>
      <c r="EX629" s="183" t="e">
        <v>#N/A</v>
      </c>
      <c r="EY629" s="314" t="e">
        <v>#N/A</v>
      </c>
      <c r="EZ629" s="314"/>
      <c r="FA629" s="183"/>
      <c r="FB629" s="314"/>
      <c r="FC629" s="7" t="s">
        <v>1130</v>
      </c>
      <c r="FD629" s="7" t="s">
        <v>3458</v>
      </c>
      <c r="FE629" s="7">
        <f t="shared" si="127"/>
        <v>-11303.09</v>
      </c>
      <c r="FF629" s="72">
        <f t="shared" si="128"/>
        <v>7876.91</v>
      </c>
      <c r="FG629" t="s">
        <v>3518</v>
      </c>
      <c r="FH629">
        <v>461449222</v>
      </c>
    </row>
    <row r="630" spans="1:164" ht="17.25" hidden="1">
      <c r="A630" s="72">
        <v>460327068</v>
      </c>
      <c r="B630" s="304" t="s">
        <v>1363</v>
      </c>
      <c r="C630" s="72" t="s">
        <v>1776</v>
      </c>
      <c r="D630" s="72" t="s">
        <v>3499</v>
      </c>
      <c r="E630" s="72">
        <v>4500</v>
      </c>
      <c r="F630" s="72"/>
      <c r="G630" s="307"/>
      <c r="H630" s="307" t="s">
        <v>3552</v>
      </c>
      <c r="I630" s="72">
        <v>4573</v>
      </c>
      <c r="J630" s="72">
        <v>4208</v>
      </c>
      <c r="K630" s="258">
        <f t="shared" si="131"/>
        <v>4277</v>
      </c>
      <c r="L630" s="258">
        <f t="shared" si="121"/>
        <v>4438</v>
      </c>
      <c r="M630" s="308">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23"/>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24"/>
        <v>2</v>
      </c>
      <c r="ES630" s="72">
        <f t="shared" si="125"/>
        <v>1</v>
      </c>
      <c r="ET630" s="72" t="s">
        <v>1124</v>
      </c>
      <c r="EU630" s="7" t="s">
        <v>2942</v>
      </c>
      <c r="EV630" s="7" t="s">
        <v>1111</v>
      </c>
      <c r="EW630" s="7" t="s">
        <v>1802</v>
      </c>
      <c r="EX630" s="183" t="s">
        <v>2008</v>
      </c>
      <c r="EY630" s="314">
        <v>46176</v>
      </c>
      <c r="EZ630" s="314"/>
      <c r="FA630" s="183"/>
      <c r="FB630" s="314"/>
      <c r="FC630" s="7" t="s">
        <v>1130</v>
      </c>
      <c r="FD630" s="7" t="s">
        <v>3459</v>
      </c>
      <c r="FE630" s="7">
        <f t="shared" si="127"/>
        <v>4277</v>
      </c>
      <c r="FF630" s="72">
        <f t="shared" si="128"/>
        <v>8938</v>
      </c>
      <c r="FG630" t="s">
        <v>3517</v>
      </c>
      <c r="FH630">
        <v>460327068</v>
      </c>
    </row>
    <row r="631" spans="1:164" ht="17.25" hidden="1">
      <c r="A631" s="72">
        <v>460501590</v>
      </c>
      <c r="B631" s="304" t="s">
        <v>1597</v>
      </c>
      <c r="C631" s="72"/>
      <c r="D631" s="72"/>
      <c r="E631" s="72"/>
      <c r="F631" s="72"/>
      <c r="G631" s="307"/>
      <c r="H631" s="307" t="s">
        <v>2350</v>
      </c>
      <c r="I631" s="72">
        <v>3837</v>
      </c>
      <c r="J631" s="72">
        <v>4211</v>
      </c>
      <c r="K631" s="258">
        <f t="shared" si="131"/>
        <v>487</v>
      </c>
      <c r="L631" s="258">
        <f t="shared" si="121"/>
        <v>8164</v>
      </c>
      <c r="M631" s="316">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23"/>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24"/>
        <v>2</v>
      </c>
      <c r="ES631" s="72">
        <f t="shared" si="125"/>
        <v>1</v>
      </c>
      <c r="ET631" s="72" t="s">
        <v>1113</v>
      </c>
      <c r="EU631" s="7" t="s">
        <v>2943</v>
      </c>
      <c r="EV631" s="7" t="s">
        <v>1111</v>
      </c>
      <c r="EW631" s="7" t="s">
        <v>1804</v>
      </c>
      <c r="EX631" s="183" t="s">
        <v>1874</v>
      </c>
      <c r="EY631" s="314">
        <v>46182</v>
      </c>
      <c r="EZ631" s="314"/>
      <c r="FA631" s="183"/>
      <c r="FB631" s="314"/>
      <c r="FC631" s="7" t="s">
        <v>1130</v>
      </c>
      <c r="FD631" s="7" t="s">
        <v>3268</v>
      </c>
      <c r="FE631" s="7">
        <f t="shared" si="127"/>
        <v>487</v>
      </c>
      <c r="FF631" s="72">
        <f t="shared" si="128"/>
        <v>8164</v>
      </c>
      <c r="FG631" t="s">
        <v>3517</v>
      </c>
      <c r="FH631">
        <v>460501590</v>
      </c>
    </row>
    <row r="632" spans="1:164" ht="17.25" hidden="1">
      <c r="A632" s="72">
        <v>461282227</v>
      </c>
      <c r="B632" s="304" t="s">
        <v>484</v>
      </c>
      <c r="C632" s="72" t="s">
        <v>1778</v>
      </c>
      <c r="D632" s="72" t="s">
        <v>1793</v>
      </c>
      <c r="E632" s="72">
        <v>5000</v>
      </c>
      <c r="F632" s="72"/>
      <c r="G632" s="307"/>
      <c r="H632" s="307"/>
      <c r="I632" s="72">
        <v>4535</v>
      </c>
      <c r="J632" s="72">
        <v>4125</v>
      </c>
      <c r="K632" s="258">
        <f t="shared" si="131"/>
        <v>4679</v>
      </c>
      <c r="L632" s="258">
        <f t="shared" si="121"/>
        <v>3660</v>
      </c>
      <c r="M632" s="316">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23"/>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24"/>
        <v>1</v>
      </c>
      <c r="ES632" s="72">
        <f t="shared" si="125"/>
        <v>1</v>
      </c>
      <c r="ET632" s="72" t="s">
        <v>1120</v>
      </c>
      <c r="EU632" s="7" t="s">
        <v>2944</v>
      </c>
      <c r="EV632" s="7" t="s">
        <v>1111</v>
      </c>
      <c r="EW632" s="7" t="s">
        <v>1821</v>
      </c>
      <c r="EX632" s="183" t="s">
        <v>2032</v>
      </c>
      <c r="EY632" s="314">
        <v>46178</v>
      </c>
      <c r="EZ632" s="314"/>
      <c r="FA632" s="183"/>
      <c r="FB632" s="314"/>
      <c r="FC632" s="7" t="s">
        <v>1130</v>
      </c>
      <c r="FD632" s="7" t="s">
        <v>3123</v>
      </c>
      <c r="FE632" s="7">
        <f t="shared" si="127"/>
        <v>4679</v>
      </c>
      <c r="FF632" s="72">
        <f t="shared" si="128"/>
        <v>8660</v>
      </c>
      <c r="FG632" t="s">
        <v>3517</v>
      </c>
      <c r="FH632">
        <v>461282227</v>
      </c>
    </row>
    <row r="633" spans="1:164" ht="17.25" hidden="1">
      <c r="A633" s="72">
        <v>464698828</v>
      </c>
      <c r="B633" s="304" t="s">
        <v>1407</v>
      </c>
      <c r="C633" s="72"/>
      <c r="D633" s="72"/>
      <c r="E633" s="72"/>
      <c r="F633" s="72"/>
      <c r="G633" s="307"/>
      <c r="H633" s="307"/>
      <c r="I633" s="72">
        <v>2107</v>
      </c>
      <c r="J633" s="72">
        <v>4214</v>
      </c>
      <c r="K633" s="258">
        <f t="shared" si="131"/>
        <v>2189</v>
      </c>
      <c r="L633" s="258">
        <f t="shared" si="121"/>
        <v>6486</v>
      </c>
      <c r="M633" s="316">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23"/>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24"/>
        <v>1</v>
      </c>
      <c r="ES633" s="72">
        <f t="shared" si="125"/>
        <v>1</v>
      </c>
      <c r="ET633" s="72" t="s">
        <v>1127</v>
      </c>
      <c r="EU633" s="7" t="s">
        <v>2945</v>
      </c>
      <c r="EV633" s="7" t="s">
        <v>1111</v>
      </c>
      <c r="EW633" s="7" t="s">
        <v>1830</v>
      </c>
      <c r="EX633" s="183" t="s">
        <v>1891</v>
      </c>
      <c r="EY633" s="314">
        <v>46177</v>
      </c>
      <c r="EZ633" s="314"/>
      <c r="FA633" s="183"/>
      <c r="FB633" s="314"/>
      <c r="FC633" s="7" t="s">
        <v>1130</v>
      </c>
      <c r="FD633" s="7" t="s">
        <v>3316</v>
      </c>
      <c r="FE633" s="7">
        <f t="shared" si="127"/>
        <v>2189</v>
      </c>
      <c r="FF633" s="72">
        <f t="shared" si="128"/>
        <v>6486</v>
      </c>
      <c r="FG633" t="s">
        <v>3517</v>
      </c>
      <c r="FH633">
        <v>464698828</v>
      </c>
    </row>
    <row r="634" spans="1:164" ht="17.25" hidden="1">
      <c r="A634" s="72">
        <v>462216543</v>
      </c>
      <c r="B634" s="304" t="s">
        <v>836</v>
      </c>
      <c r="C634" s="72"/>
      <c r="D634" s="72"/>
      <c r="E634" s="72"/>
      <c r="F634" s="72"/>
      <c r="G634" s="307"/>
      <c r="H634" s="307"/>
      <c r="I634" s="72">
        <v>4121</v>
      </c>
      <c r="J634" s="72">
        <v>4112</v>
      </c>
      <c r="K634" s="258">
        <f t="shared" si="131"/>
        <v>4510</v>
      </c>
      <c r="L634" s="258">
        <f t="shared" si="121"/>
        <v>8748</v>
      </c>
      <c r="M634" s="316">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23"/>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24"/>
        <v>1</v>
      </c>
      <c r="ES634" s="72">
        <f t="shared" si="125"/>
        <v>1</v>
      </c>
      <c r="ET634" s="72" t="s">
        <v>1114</v>
      </c>
      <c r="EU634" s="7" t="s">
        <v>2946</v>
      </c>
      <c r="EV634" s="7" t="s">
        <v>1111</v>
      </c>
      <c r="EW634" s="7" t="s">
        <v>1809</v>
      </c>
      <c r="EX634" s="183" t="s">
        <v>2033</v>
      </c>
      <c r="EY634" s="314">
        <v>46176</v>
      </c>
      <c r="EZ634" s="314"/>
      <c r="FA634" s="183"/>
      <c r="FB634" s="314"/>
      <c r="FC634" s="7" t="s">
        <v>1130</v>
      </c>
      <c r="FD634" s="7" t="s">
        <v>3460</v>
      </c>
      <c r="FE634" s="7">
        <f t="shared" si="127"/>
        <v>4510</v>
      </c>
      <c r="FF634" s="72">
        <f t="shared" si="128"/>
        <v>8748</v>
      </c>
      <c r="FG634" t="s">
        <v>3517</v>
      </c>
      <c r="FH634">
        <v>462216543</v>
      </c>
    </row>
    <row r="635" spans="1:164" ht="17.25" hidden="1">
      <c r="A635" s="72">
        <v>462670629</v>
      </c>
      <c r="B635" s="304" t="s">
        <v>2124</v>
      </c>
      <c r="C635" s="72" t="s">
        <v>1776</v>
      </c>
      <c r="D635" s="72" t="s">
        <v>3026</v>
      </c>
      <c r="E635" s="72">
        <v>4152</v>
      </c>
      <c r="F635" s="72"/>
      <c r="G635" s="307"/>
      <c r="H635" s="307" t="s">
        <v>3513</v>
      </c>
      <c r="I635" s="72">
        <v>4029</v>
      </c>
      <c r="J635" s="72">
        <v>3992</v>
      </c>
      <c r="K635" s="258">
        <f t="shared" si="131"/>
        <v>4063</v>
      </c>
      <c r="L635" s="258">
        <f t="shared" si="121"/>
        <v>4026</v>
      </c>
      <c r="M635" s="308">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23"/>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24"/>
        <v>1</v>
      </c>
      <c r="ES635" s="72">
        <f t="shared" si="125"/>
        <v>1</v>
      </c>
      <c r="ET635" s="72" t="s">
        <v>1115</v>
      </c>
      <c r="EU635" s="7" t="s">
        <v>2947</v>
      </c>
      <c r="EV635" s="7" t="s">
        <v>1111</v>
      </c>
      <c r="EW635" s="7" t="s">
        <v>1807</v>
      </c>
      <c r="EX635" s="183" t="s">
        <v>3617</v>
      </c>
      <c r="EY635" s="314">
        <v>46188</v>
      </c>
      <c r="EZ635" s="314"/>
      <c r="FA635" s="183"/>
      <c r="FB635" s="314"/>
      <c r="FC635" s="7" t="s">
        <v>1130</v>
      </c>
      <c r="FD635" s="7" t="s">
        <v>3459</v>
      </c>
      <c r="FE635" s="7">
        <f t="shared" si="127"/>
        <v>4063</v>
      </c>
      <c r="FF635" s="72">
        <f t="shared" si="128"/>
        <v>8178</v>
      </c>
      <c r="FG635" t="s">
        <v>3517</v>
      </c>
      <c r="FH635">
        <v>462670629</v>
      </c>
    </row>
    <row r="636" spans="1:164" ht="17.25" hidden="1">
      <c r="A636" s="72">
        <v>140313978</v>
      </c>
      <c r="B636" s="304" t="s">
        <v>952</v>
      </c>
      <c r="C636" s="72"/>
      <c r="D636" s="72"/>
      <c r="E636" s="72"/>
      <c r="F636" s="72"/>
      <c r="G636" s="307"/>
      <c r="H636" s="307"/>
      <c r="I636" s="72">
        <v>3102</v>
      </c>
      <c r="J636" s="72">
        <v>3985</v>
      </c>
      <c r="K636" s="258">
        <f t="shared" si="131"/>
        <v>-2085</v>
      </c>
      <c r="L636" s="258">
        <f t="shared" si="121"/>
        <v>7289</v>
      </c>
      <c r="M636" s="316">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23"/>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24"/>
        <v>1</v>
      </c>
      <c r="ES636" s="72">
        <f t="shared" si="125"/>
        <v>1</v>
      </c>
      <c r="ET636" s="72" t="s">
        <v>1112</v>
      </c>
      <c r="EU636" s="7" t="s">
        <v>2948</v>
      </c>
      <c r="EV636" s="7" t="s">
        <v>1111</v>
      </c>
      <c r="EW636" s="7" t="s">
        <v>1807</v>
      </c>
      <c r="EX636" s="183" t="s">
        <v>1816</v>
      </c>
      <c r="EY636" s="314">
        <v>46185</v>
      </c>
      <c r="EZ636" s="314"/>
      <c r="FA636" s="183"/>
      <c r="FB636" s="314"/>
      <c r="FC636" s="7" t="s">
        <v>1130</v>
      </c>
      <c r="FD636" s="7" t="s">
        <v>3224</v>
      </c>
      <c r="FE636" s="7">
        <f t="shared" si="127"/>
        <v>-2085</v>
      </c>
      <c r="FF636" s="72">
        <f t="shared" si="128"/>
        <v>7289</v>
      </c>
      <c r="FG636" t="s">
        <v>3517</v>
      </c>
      <c r="FH636">
        <v>140313978</v>
      </c>
    </row>
    <row r="637" spans="1:164" ht="17.25" hidden="1">
      <c r="A637" s="72">
        <v>460504076</v>
      </c>
      <c r="B637" s="304" t="s">
        <v>439</v>
      </c>
      <c r="C637" s="72"/>
      <c r="D637" s="72"/>
      <c r="E637" s="72"/>
      <c r="F637" s="72"/>
      <c r="G637" s="307"/>
      <c r="H637" s="307"/>
      <c r="I637" s="72">
        <v>3991</v>
      </c>
      <c r="J637" s="72">
        <v>3910</v>
      </c>
      <c r="K637" s="258">
        <f t="shared" si="131"/>
        <v>3994</v>
      </c>
      <c r="L637" s="258">
        <f t="shared" si="121"/>
        <v>8050</v>
      </c>
      <c r="M637" s="308">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23"/>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24"/>
        <v>3</v>
      </c>
      <c r="ES637" s="72">
        <f t="shared" si="125"/>
        <v>1</v>
      </c>
      <c r="ET637" s="72" t="s">
        <v>1128</v>
      </c>
      <c r="EU637" s="7" t="s">
        <v>2949</v>
      </c>
      <c r="EV637" s="7" t="s">
        <v>1111</v>
      </c>
      <c r="EW637" s="7" t="s">
        <v>1807</v>
      </c>
      <c r="EX637" s="183" t="s">
        <v>2034</v>
      </c>
      <c r="EY637" s="314">
        <v>46189</v>
      </c>
      <c r="EZ637" s="314"/>
      <c r="FA637" s="183"/>
      <c r="FB637" s="314"/>
      <c r="FC637" s="7" t="s">
        <v>1130</v>
      </c>
      <c r="FD637" s="7" t="s">
        <v>3159</v>
      </c>
      <c r="FE637" s="7">
        <f t="shared" si="127"/>
        <v>3994</v>
      </c>
      <c r="FF637" s="72">
        <f t="shared" si="128"/>
        <v>8050</v>
      </c>
      <c r="FG637" t="s">
        <v>3517</v>
      </c>
      <c r="FH637">
        <v>460504076</v>
      </c>
    </row>
    <row r="638" spans="1:164" ht="17.25" hidden="1">
      <c r="A638" s="72">
        <v>460451199</v>
      </c>
      <c r="B638" s="304" t="s">
        <v>1598</v>
      </c>
      <c r="C638" s="72"/>
      <c r="D638" s="72"/>
      <c r="E638" s="72"/>
      <c r="F638" s="72"/>
      <c r="G638" s="307"/>
      <c r="H638" s="307"/>
      <c r="I638" s="72">
        <v>3690</v>
      </c>
      <c r="J638" s="72">
        <v>3690</v>
      </c>
      <c r="K638" s="258">
        <f t="shared" si="131"/>
        <v>3695</v>
      </c>
      <c r="L638" s="258">
        <f t="shared" si="121"/>
        <v>7434</v>
      </c>
      <c r="M638" s="308">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23"/>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24"/>
        <v>1</v>
      </c>
      <c r="ES638" s="72">
        <f t="shared" si="125"/>
        <v>1</v>
      </c>
      <c r="ET638" s="72" t="s">
        <v>1116</v>
      </c>
      <c r="EU638" s="7" t="s">
        <v>2950</v>
      </c>
      <c r="EV638" s="7" t="s">
        <v>1111</v>
      </c>
      <c r="EW638" s="7" t="s">
        <v>1807</v>
      </c>
      <c r="EX638" s="183" t="s">
        <v>1816</v>
      </c>
      <c r="EY638" s="314">
        <v>46201</v>
      </c>
      <c r="EZ638" s="314"/>
      <c r="FA638" s="183"/>
      <c r="FB638" s="314"/>
      <c r="FC638" s="7" t="s">
        <v>1130</v>
      </c>
      <c r="FD638" s="7" t="s">
        <v>3232</v>
      </c>
      <c r="FE638" s="7">
        <f t="shared" si="127"/>
        <v>3695</v>
      </c>
      <c r="FF638" s="72">
        <f t="shared" si="128"/>
        <v>7434</v>
      </c>
      <c r="FG638" t="s">
        <v>3517</v>
      </c>
      <c r="FH638">
        <v>460451199</v>
      </c>
    </row>
    <row r="639" spans="1:164" ht="17.25" hidden="1">
      <c r="A639" s="72">
        <v>465617157</v>
      </c>
      <c r="B639" s="304" t="s">
        <v>501</v>
      </c>
      <c r="C639" s="72"/>
      <c r="D639" s="72"/>
      <c r="E639" s="72"/>
      <c r="F639" s="72"/>
      <c r="G639" s="307"/>
      <c r="H639" s="307"/>
      <c r="I639" s="72">
        <v>2793</v>
      </c>
      <c r="J639" s="72">
        <v>3638.66</v>
      </c>
      <c r="K639" s="258">
        <f t="shared" si="131"/>
        <v>-4501.34</v>
      </c>
      <c r="L639" s="258">
        <f t="shared" si="121"/>
        <v>6741.66</v>
      </c>
      <c r="M639" s="316">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23"/>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24"/>
        <v>1</v>
      </c>
      <c r="ES639" s="72">
        <f t="shared" si="125"/>
        <v>1</v>
      </c>
      <c r="ET639" s="72" t="s">
        <v>1112</v>
      </c>
      <c r="EU639" s="7" t="s">
        <v>2951</v>
      </c>
      <c r="EV639" s="7" t="s">
        <v>1111</v>
      </c>
      <c r="EW639" s="7" t="s">
        <v>1807</v>
      </c>
      <c r="EX639" s="183" t="s">
        <v>1816</v>
      </c>
      <c r="EY639" s="314">
        <v>46183</v>
      </c>
      <c r="EZ639" s="314"/>
      <c r="FA639" s="183"/>
      <c r="FB639" s="314"/>
      <c r="FC639" s="7" t="s">
        <v>1130</v>
      </c>
      <c r="FD639" s="7" t="s">
        <v>3461</v>
      </c>
      <c r="FE639" s="7">
        <f t="shared" si="127"/>
        <v>-4501.34</v>
      </c>
      <c r="FF639" s="72">
        <f t="shared" si="128"/>
        <v>6741.66</v>
      </c>
      <c r="FG639" t="s">
        <v>3517</v>
      </c>
      <c r="FH639">
        <v>465617157</v>
      </c>
    </row>
    <row r="640" spans="1:164" ht="17.25" hidden="1">
      <c r="A640" s="72">
        <v>466507861</v>
      </c>
      <c r="B640" s="304" t="s">
        <v>2069</v>
      </c>
      <c r="C640" s="72"/>
      <c r="D640" s="72"/>
      <c r="E640" s="72"/>
      <c r="F640" s="72"/>
      <c r="G640" s="307"/>
      <c r="H640" s="307" t="s">
        <v>2350</v>
      </c>
      <c r="I640" s="72">
        <v>1349</v>
      </c>
      <c r="J640" s="72">
        <v>922</v>
      </c>
      <c r="K640" s="258">
        <f t="shared" si="131"/>
        <v>946</v>
      </c>
      <c r="L640" s="258">
        <f t="shared" ref="L640:L706" si="133">FF640-E640</f>
        <v>2295</v>
      </c>
      <c r="M640" s="308">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36">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4">
        <v>46190</v>
      </c>
      <c r="EZ640" s="314"/>
      <c r="FA640" s="183"/>
      <c r="FB640" s="314"/>
      <c r="FC640" s="7" t="s">
        <v>1130</v>
      </c>
      <c r="FD640" s="7" t="s">
        <v>1246</v>
      </c>
      <c r="FE640" s="7">
        <f t="shared" si="127"/>
        <v>946</v>
      </c>
      <c r="FF640" s="72">
        <f t="shared" si="128"/>
        <v>2295</v>
      </c>
      <c r="FG640" t="s">
        <v>3518</v>
      </c>
      <c r="FH640">
        <v>466507861</v>
      </c>
    </row>
    <row r="641" spans="1:164" ht="17.25" hidden="1">
      <c r="A641" s="72">
        <v>457439340</v>
      </c>
      <c r="B641" s="304" t="s">
        <v>784</v>
      </c>
      <c r="C641" s="72"/>
      <c r="D641" s="72"/>
      <c r="E641" s="72"/>
      <c r="F641" s="72"/>
      <c r="G641" s="307"/>
      <c r="H641" s="307"/>
      <c r="I641" s="72">
        <v>3679</v>
      </c>
      <c r="J641" s="72">
        <v>3485.63</v>
      </c>
      <c r="K641" s="258">
        <f t="shared" si="131"/>
        <v>3709.63</v>
      </c>
      <c r="L641" s="258">
        <f t="shared" si="133"/>
        <v>7478.63</v>
      </c>
      <c r="M641" s="316">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36"/>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37"/>
        <v>1</v>
      </c>
      <c r="ES641" s="72">
        <f t="shared" si="138"/>
        <v>1</v>
      </c>
      <c r="ET641" s="72" t="s">
        <v>1117</v>
      </c>
      <c r="EU641" s="7" t="s">
        <v>2953</v>
      </c>
      <c r="EV641" s="7" t="s">
        <v>1111</v>
      </c>
      <c r="EW641" s="7" t="s">
        <v>1802</v>
      </c>
      <c r="EX641" s="183" t="s">
        <v>1838</v>
      </c>
      <c r="EY641" s="314">
        <v>46178</v>
      </c>
      <c r="EZ641" s="314"/>
      <c r="FA641" s="183"/>
      <c r="FB641" s="314"/>
      <c r="FC641" s="7" t="s">
        <v>1130</v>
      </c>
      <c r="FD641" s="7" t="s">
        <v>3462</v>
      </c>
      <c r="FE641" s="7">
        <f t="shared" ref="FE641:FE704" si="139">IF((J641+R641)&lt;=I641+R641,(J641+R641),((I641-(I641*(M641+1)-(I641+J641)))+R641))</f>
        <v>3709.63</v>
      </c>
      <c r="FF641" s="72">
        <f t="shared" ref="FF641:FF704" si="140">I641+J641+FD641</f>
        <v>7478.63</v>
      </c>
      <c r="FG641" t="s">
        <v>3517</v>
      </c>
      <c r="FH641">
        <v>457439340</v>
      </c>
    </row>
    <row r="642" spans="1:164" ht="17.25" hidden="1">
      <c r="A642" s="72">
        <v>457032374</v>
      </c>
      <c r="B642" s="304" t="s">
        <v>196</v>
      </c>
      <c r="C642" s="72"/>
      <c r="D642" s="72"/>
      <c r="E642" s="72"/>
      <c r="F642" s="72"/>
      <c r="G642" s="307"/>
      <c r="H642" s="307"/>
      <c r="I642" s="72">
        <v>3548</v>
      </c>
      <c r="J642" s="72">
        <v>3447</v>
      </c>
      <c r="K642" s="258">
        <f t="shared" si="131"/>
        <v>3782</v>
      </c>
      <c r="L642" s="258">
        <f t="shared" si="133"/>
        <v>7386</v>
      </c>
      <c r="M642" s="316">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36"/>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37"/>
        <v>2</v>
      </c>
      <c r="ES642" s="72">
        <f t="shared" si="138"/>
        <v>1</v>
      </c>
      <c r="ET642" s="72" t="s">
        <v>1115</v>
      </c>
      <c r="EU642" s="7" t="s">
        <v>2954</v>
      </c>
      <c r="EV642" s="7" t="s">
        <v>1111</v>
      </c>
      <c r="EW642" s="7" t="s">
        <v>1809</v>
      </c>
      <c r="EX642" s="183" t="s">
        <v>2035</v>
      </c>
      <c r="EY642" s="314">
        <v>46177</v>
      </c>
      <c r="EZ642" s="314"/>
      <c r="FA642" s="183"/>
      <c r="FB642" s="314"/>
      <c r="FC642" s="7" t="s">
        <v>1130</v>
      </c>
      <c r="FD642" s="7" t="s">
        <v>3463</v>
      </c>
      <c r="FE642" s="7">
        <f t="shared" si="139"/>
        <v>3782</v>
      </c>
      <c r="FF642" s="72">
        <f t="shared" si="140"/>
        <v>7386</v>
      </c>
      <c r="FG642" t="s">
        <v>3517</v>
      </c>
      <c r="FH642">
        <v>457032374</v>
      </c>
    </row>
    <row r="643" spans="1:164" ht="17.25" hidden="1">
      <c r="A643" s="72">
        <v>139178059</v>
      </c>
      <c r="B643" s="304" t="s">
        <v>937</v>
      </c>
      <c r="C643" s="72"/>
      <c r="D643" s="72"/>
      <c r="E643" s="72"/>
      <c r="F643" s="72"/>
      <c r="G643" s="307"/>
      <c r="H643" s="307"/>
      <c r="I643" s="72">
        <v>3535</v>
      </c>
      <c r="J643" s="72">
        <v>3441</v>
      </c>
      <c r="K643" s="258">
        <f t="shared" si="131"/>
        <v>3647</v>
      </c>
      <c r="L643" s="258">
        <f t="shared" si="133"/>
        <v>7247</v>
      </c>
      <c r="M643" s="316">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36"/>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37"/>
        <v>1</v>
      </c>
      <c r="ES643" s="72">
        <f t="shared" si="138"/>
        <v>1</v>
      </c>
      <c r="ET643" s="72" t="s">
        <v>1126</v>
      </c>
      <c r="EU643" s="7" t="s">
        <v>2955</v>
      </c>
      <c r="EV643" s="7" t="s">
        <v>1111</v>
      </c>
      <c r="EW643" s="7" t="s">
        <v>1804</v>
      </c>
      <c r="EX643" s="183" t="s">
        <v>1810</v>
      </c>
      <c r="EY643" s="314">
        <v>46175</v>
      </c>
      <c r="EZ643" s="314"/>
      <c r="FA643" s="183"/>
      <c r="FB643" s="314"/>
      <c r="FC643" s="7" t="s">
        <v>1130</v>
      </c>
      <c r="FD643" s="7" t="s">
        <v>3410</v>
      </c>
      <c r="FE643" s="7">
        <f t="shared" si="139"/>
        <v>3647</v>
      </c>
      <c r="FF643" s="72">
        <f t="shared" si="140"/>
        <v>7247</v>
      </c>
      <c r="FG643" t="s">
        <v>3517</v>
      </c>
      <c r="FH643">
        <v>139178059</v>
      </c>
    </row>
    <row r="644" spans="1:164" ht="17.25" hidden="1">
      <c r="A644" s="72">
        <v>465544507</v>
      </c>
      <c r="B644" s="304" t="s">
        <v>1599</v>
      </c>
      <c r="C644" s="72"/>
      <c r="D644" s="72"/>
      <c r="E644" s="72"/>
      <c r="F644" s="72"/>
      <c r="G644" s="307"/>
      <c r="H644" s="307"/>
      <c r="I644" s="72">
        <v>1141</v>
      </c>
      <c r="J644" s="72">
        <v>3314</v>
      </c>
      <c r="K644" s="258">
        <f t="shared" si="131"/>
        <v>-2119</v>
      </c>
      <c r="L644" s="258">
        <f t="shared" si="133"/>
        <v>4782</v>
      </c>
      <c r="M644" s="316">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36"/>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37"/>
        <v>1</v>
      </c>
      <c r="ES644" s="72">
        <f t="shared" si="138"/>
        <v>1</v>
      </c>
      <c r="ET644" s="72" t="s">
        <v>1128</v>
      </c>
      <c r="EU644" s="7" t="s">
        <v>2956</v>
      </c>
      <c r="EV644" s="7" t="s">
        <v>1111</v>
      </c>
      <c r="EW644" s="7" t="s">
        <v>1849</v>
      </c>
      <c r="EX644" s="183" t="s">
        <v>1997</v>
      </c>
      <c r="EY644" s="314">
        <v>46178</v>
      </c>
      <c r="EZ644" s="314"/>
      <c r="FA644" s="183"/>
      <c r="FB644" s="314"/>
      <c r="FC644" s="7" t="s">
        <v>1130</v>
      </c>
      <c r="FD644" s="7" t="s">
        <v>3464</v>
      </c>
      <c r="FE644" s="7">
        <f t="shared" si="139"/>
        <v>-2119</v>
      </c>
      <c r="FF644" s="72">
        <f t="shared" si="140"/>
        <v>4782</v>
      </c>
      <c r="FG644" t="s">
        <v>3517</v>
      </c>
      <c r="FH644">
        <v>465544507</v>
      </c>
    </row>
    <row r="645" spans="1:164" ht="17.25" hidden="1">
      <c r="A645" s="72">
        <v>140403056</v>
      </c>
      <c r="B645" s="304" t="s">
        <v>1415</v>
      </c>
      <c r="C645" s="72"/>
      <c r="D645" s="72"/>
      <c r="E645" s="72"/>
      <c r="F645" s="72"/>
      <c r="G645" s="307"/>
      <c r="H645" s="307"/>
      <c r="I645" s="72">
        <v>3307</v>
      </c>
      <c r="J645" s="72">
        <v>3286</v>
      </c>
      <c r="K645" s="258">
        <f t="shared" si="131"/>
        <v>3412</v>
      </c>
      <c r="L645" s="258">
        <f t="shared" si="133"/>
        <v>6780</v>
      </c>
      <c r="M645" s="316">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36"/>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37"/>
        <v>1</v>
      </c>
      <c r="ES645" s="72">
        <f t="shared" si="138"/>
        <v>1</v>
      </c>
      <c r="ET645" s="72" t="s">
        <v>1117</v>
      </c>
      <c r="EU645" s="7" t="s">
        <v>2957</v>
      </c>
      <c r="EV645" s="7" t="s">
        <v>1111</v>
      </c>
      <c r="EW645" s="7" t="s">
        <v>1802</v>
      </c>
      <c r="EX645" s="183" t="s">
        <v>1838</v>
      </c>
      <c r="EY645" s="314">
        <v>46178</v>
      </c>
      <c r="EZ645" s="314"/>
      <c r="FA645" s="183"/>
      <c r="FB645" s="314"/>
      <c r="FC645" s="7" t="s">
        <v>1130</v>
      </c>
      <c r="FD645" s="7" t="s">
        <v>3465</v>
      </c>
      <c r="FE645" s="7">
        <f t="shared" si="139"/>
        <v>3412</v>
      </c>
      <c r="FF645" s="72">
        <f t="shared" si="140"/>
        <v>6780</v>
      </c>
      <c r="FG645" t="s">
        <v>3517</v>
      </c>
      <c r="FH645">
        <v>140403056</v>
      </c>
    </row>
    <row r="646" spans="1:164" ht="17.25" hidden="1">
      <c r="A646" s="72">
        <v>457929229</v>
      </c>
      <c r="B646" s="304" t="s">
        <v>1600</v>
      </c>
      <c r="C646" s="72"/>
      <c r="D646" s="72"/>
      <c r="E646" s="72"/>
      <c r="F646" s="72"/>
      <c r="G646" s="307"/>
      <c r="H646" s="307"/>
      <c r="I646" s="72">
        <v>3341</v>
      </c>
      <c r="J646" s="72">
        <v>3310</v>
      </c>
      <c r="K646" s="258">
        <f t="shared" si="131"/>
        <v>3341</v>
      </c>
      <c r="L646" s="258">
        <f t="shared" si="133"/>
        <v>6748</v>
      </c>
      <c r="M646" s="308">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36"/>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37"/>
        <v>1</v>
      </c>
      <c r="ES646" s="72">
        <f t="shared" si="138"/>
        <v>1</v>
      </c>
      <c r="ET646" s="72" t="s">
        <v>1118</v>
      </c>
      <c r="EU646" s="7" t="s">
        <v>2958</v>
      </c>
      <c r="EV646" s="7" t="s">
        <v>1111</v>
      </c>
      <c r="EW646" s="7" t="s">
        <v>1830</v>
      </c>
      <c r="EX646" s="183" t="s">
        <v>1831</v>
      </c>
      <c r="EY646" s="314">
        <v>46184</v>
      </c>
      <c r="EZ646" s="314"/>
      <c r="FA646" s="183"/>
      <c r="FB646" s="314"/>
      <c r="FC646" s="7" t="s">
        <v>1130</v>
      </c>
      <c r="FD646" s="7" t="s">
        <v>3317</v>
      </c>
      <c r="FE646" s="7">
        <f t="shared" si="139"/>
        <v>3341</v>
      </c>
      <c r="FF646" s="72">
        <f t="shared" si="140"/>
        <v>6748</v>
      </c>
      <c r="FG646" t="s">
        <v>3517</v>
      </c>
      <c r="FH646">
        <v>457929229</v>
      </c>
    </row>
    <row r="647" spans="1:164" ht="17.25" hidden="1">
      <c r="A647" s="72">
        <v>138970894</v>
      </c>
      <c r="B647" s="304" t="s">
        <v>948</v>
      </c>
      <c r="C647" s="72"/>
      <c r="D647" s="72"/>
      <c r="E647" s="72"/>
      <c r="F647" s="72"/>
      <c r="G647" s="307"/>
      <c r="H647" s="307"/>
      <c r="I647" s="72">
        <v>3281</v>
      </c>
      <c r="J647" s="72">
        <v>3193</v>
      </c>
      <c r="K647" s="258">
        <f t="shared" si="131"/>
        <v>3948</v>
      </c>
      <c r="L647" s="258">
        <f t="shared" si="133"/>
        <v>6474</v>
      </c>
      <c r="M647" s="316">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36"/>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37"/>
        <v>0</v>
      </c>
      <c r="ES647" s="72" t="str">
        <f t="shared" si="138"/>
        <v/>
      </c>
      <c r="ET647" s="72" t="s">
        <v>1112</v>
      </c>
      <c r="EU647" s="7" t="e">
        <v>#N/A</v>
      </c>
      <c r="EV647" s="7" t="e">
        <v>#N/A</v>
      </c>
      <c r="EW647" s="7" t="e">
        <v>#N/A</v>
      </c>
      <c r="EX647" s="183" t="e">
        <v>#N/A</v>
      </c>
      <c r="EY647" s="314" t="e">
        <v>#N/A</v>
      </c>
      <c r="EZ647" s="314"/>
      <c r="FA647" s="183"/>
      <c r="FB647" s="314"/>
      <c r="FC647" s="7" t="s">
        <v>1130</v>
      </c>
      <c r="FD647" s="7">
        <v>0</v>
      </c>
      <c r="FE647" s="7">
        <f t="shared" si="139"/>
        <v>3948</v>
      </c>
      <c r="FF647" s="72">
        <f t="shared" si="140"/>
        <v>6474</v>
      </c>
      <c r="FG647" t="s">
        <v>3518</v>
      </c>
      <c r="FH647">
        <v>138970894</v>
      </c>
    </row>
    <row r="648" spans="1:164" ht="17.25" hidden="1">
      <c r="A648" s="72">
        <v>137603871</v>
      </c>
      <c r="B648" s="304" t="s">
        <v>1601</v>
      </c>
      <c r="C648" s="72"/>
      <c r="D648" s="72"/>
      <c r="E648" s="72"/>
      <c r="F648" s="72"/>
      <c r="G648" s="307"/>
      <c r="H648" s="307"/>
      <c r="I648" s="72">
        <v>3431</v>
      </c>
      <c r="J648" s="72">
        <v>3095.05</v>
      </c>
      <c r="K648" s="258">
        <f t="shared" si="131"/>
        <v>3541.05</v>
      </c>
      <c r="L648" s="258">
        <f t="shared" si="133"/>
        <v>7023.05</v>
      </c>
      <c r="M648" s="316">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36"/>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37"/>
        <v>1</v>
      </c>
      <c r="ES648" s="72">
        <f t="shared" si="138"/>
        <v>1</v>
      </c>
      <c r="ET648" s="72" t="s">
        <v>1118</v>
      </c>
      <c r="EU648" s="7" t="s">
        <v>2959</v>
      </c>
      <c r="EV648" s="7" t="s">
        <v>1111</v>
      </c>
      <c r="EW648" s="7" t="s">
        <v>1802</v>
      </c>
      <c r="EX648" s="183" t="s">
        <v>1803</v>
      </c>
      <c r="EY648" s="314">
        <v>46178</v>
      </c>
      <c r="EZ648" s="314"/>
      <c r="FA648" s="183"/>
      <c r="FB648" s="314"/>
      <c r="FC648" s="7" t="s">
        <v>1130</v>
      </c>
      <c r="FD648" s="7" t="s">
        <v>3466</v>
      </c>
      <c r="FE648" s="7">
        <f t="shared" si="139"/>
        <v>3541.05</v>
      </c>
      <c r="FF648" s="72">
        <f t="shared" si="140"/>
        <v>7023.05</v>
      </c>
      <c r="FG648" t="s">
        <v>3517</v>
      </c>
      <c r="FH648">
        <v>137603871</v>
      </c>
    </row>
    <row r="649" spans="1:164" ht="17.25" hidden="1">
      <c r="A649" s="72">
        <v>117460395</v>
      </c>
      <c r="B649" s="304" t="s">
        <v>329</v>
      </c>
      <c r="C649" s="72"/>
      <c r="D649" s="72"/>
      <c r="E649" s="72"/>
      <c r="F649" s="72"/>
      <c r="G649" s="307"/>
      <c r="H649" s="307"/>
      <c r="I649" s="72">
        <v>3073</v>
      </c>
      <c r="J649" s="72">
        <v>3058</v>
      </c>
      <c r="K649" s="258">
        <f t="shared" si="131"/>
        <v>3357</v>
      </c>
      <c r="L649" s="258">
        <f t="shared" si="133"/>
        <v>6494</v>
      </c>
      <c r="M649" s="316">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36"/>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37"/>
        <v>1</v>
      </c>
      <c r="ES649" s="72">
        <f t="shared" si="138"/>
        <v>1</v>
      </c>
      <c r="ET649" s="72" t="s">
        <v>1118</v>
      </c>
      <c r="EU649" s="7" t="s">
        <v>2960</v>
      </c>
      <c r="EV649" s="7" t="s">
        <v>1111</v>
      </c>
      <c r="EW649" s="7" t="s">
        <v>1802</v>
      </c>
      <c r="EX649" s="183" t="s">
        <v>1803</v>
      </c>
      <c r="EY649" s="314">
        <v>46176</v>
      </c>
      <c r="EZ649" s="314"/>
      <c r="FA649" s="183"/>
      <c r="FB649" s="314"/>
      <c r="FC649" s="7" t="s">
        <v>1130</v>
      </c>
      <c r="FD649" s="7" t="s">
        <v>3467</v>
      </c>
      <c r="FE649" s="7">
        <f t="shared" si="139"/>
        <v>3357</v>
      </c>
      <c r="FF649" s="72">
        <f t="shared" si="140"/>
        <v>6494</v>
      </c>
      <c r="FG649" t="s">
        <v>3517</v>
      </c>
      <c r="FH649">
        <v>117460395</v>
      </c>
    </row>
    <row r="650" spans="1:164" ht="17.25" hidden="1">
      <c r="A650" s="72">
        <v>140395188</v>
      </c>
      <c r="B650" s="304" t="s">
        <v>939</v>
      </c>
      <c r="C650" s="72"/>
      <c r="D650" s="72"/>
      <c r="E650" s="72"/>
      <c r="F650" s="72"/>
      <c r="G650" s="307"/>
      <c r="H650" s="307"/>
      <c r="I650" s="72">
        <v>3885</v>
      </c>
      <c r="J650" s="72">
        <v>3040</v>
      </c>
      <c r="K650" s="258">
        <f t="shared" si="131"/>
        <v>3228</v>
      </c>
      <c r="L650" s="258">
        <f t="shared" si="133"/>
        <v>7196</v>
      </c>
      <c r="M650" s="316">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36"/>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37"/>
        <v>1</v>
      </c>
      <c r="ES650" s="72">
        <f t="shared" si="138"/>
        <v>1</v>
      </c>
      <c r="ET650" s="72" t="s">
        <v>1118</v>
      </c>
      <c r="EU650" s="7" t="s">
        <v>2961</v>
      </c>
      <c r="EV650" s="7" t="s">
        <v>1111</v>
      </c>
      <c r="EW650" s="7" t="s">
        <v>1802</v>
      </c>
      <c r="EX650" s="183" t="s">
        <v>2036</v>
      </c>
      <c r="EY650" s="314">
        <v>46179</v>
      </c>
      <c r="EZ650" s="314"/>
      <c r="FA650" s="183"/>
      <c r="FB650" s="314"/>
      <c r="FC650" s="7" t="s">
        <v>1130</v>
      </c>
      <c r="FD650" s="7" t="s">
        <v>3410</v>
      </c>
      <c r="FE650" s="7">
        <f t="shared" si="139"/>
        <v>3228</v>
      </c>
      <c r="FF650" s="72">
        <f t="shared" si="140"/>
        <v>7196</v>
      </c>
      <c r="FG650" t="s">
        <v>3517</v>
      </c>
      <c r="FH650">
        <v>140395188</v>
      </c>
    </row>
    <row r="651" spans="1:164" ht="17.25" hidden="1">
      <c r="A651" s="72">
        <v>461809379</v>
      </c>
      <c r="B651" s="304" t="s">
        <v>974</v>
      </c>
      <c r="C651" s="72"/>
      <c r="D651" s="72"/>
      <c r="E651" s="72"/>
      <c r="F651" s="72"/>
      <c r="G651" s="307"/>
      <c r="H651" s="307"/>
      <c r="I651" s="72">
        <v>1052</v>
      </c>
      <c r="J651" s="72">
        <v>3156</v>
      </c>
      <c r="K651" s="258">
        <f t="shared" si="131"/>
        <v>-1857</v>
      </c>
      <c r="L651" s="258">
        <f t="shared" si="133"/>
        <v>4516</v>
      </c>
      <c r="M651" s="316">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36"/>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37"/>
        <v>1</v>
      </c>
      <c r="ES651" s="72">
        <f t="shared" si="138"/>
        <v>1</v>
      </c>
      <c r="ET651" s="72" t="s">
        <v>1124</v>
      </c>
      <c r="EU651" s="7" t="s">
        <v>2962</v>
      </c>
      <c r="EV651" s="7" t="s">
        <v>1111</v>
      </c>
      <c r="EW651" s="7" t="s">
        <v>1809</v>
      </c>
      <c r="EX651" s="183" t="s">
        <v>2037</v>
      </c>
      <c r="EY651" s="314">
        <v>46177</v>
      </c>
      <c r="EZ651" s="314"/>
      <c r="FA651" s="183"/>
      <c r="FB651" s="314"/>
      <c r="FC651" s="7" t="s">
        <v>1130</v>
      </c>
      <c r="FD651" s="7" t="s">
        <v>3217</v>
      </c>
      <c r="FE651" s="7">
        <f t="shared" si="139"/>
        <v>-1857</v>
      </c>
      <c r="FF651" s="72">
        <f t="shared" si="140"/>
        <v>4516</v>
      </c>
      <c r="FG651" t="s">
        <v>3517</v>
      </c>
      <c r="FH651">
        <v>461809379</v>
      </c>
    </row>
    <row r="652" spans="1:164" ht="17.25" hidden="1">
      <c r="A652" s="72">
        <v>457907674</v>
      </c>
      <c r="B652" s="304" t="s">
        <v>1391</v>
      </c>
      <c r="C652" s="72" t="s">
        <v>1776</v>
      </c>
      <c r="D652" s="72" t="s">
        <v>2058</v>
      </c>
      <c r="E652" s="72">
        <v>3666</v>
      </c>
      <c r="F652" s="72"/>
      <c r="G652" s="307"/>
      <c r="H652" s="307"/>
      <c r="I652" s="72">
        <v>3666</v>
      </c>
      <c r="J652" s="72">
        <v>3001</v>
      </c>
      <c r="K652" s="258">
        <f t="shared" si="131"/>
        <v>3073</v>
      </c>
      <c r="L652" s="258">
        <f t="shared" si="133"/>
        <v>3156</v>
      </c>
      <c r="M652" s="308">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36"/>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37"/>
        <v>1</v>
      </c>
      <c r="ES652" s="72">
        <f t="shared" si="138"/>
        <v>1</v>
      </c>
      <c r="ET652" s="72" t="s">
        <v>1123</v>
      </c>
      <c r="EU652" s="7" t="s">
        <v>2963</v>
      </c>
      <c r="EV652" s="7" t="s">
        <v>1111</v>
      </c>
      <c r="EW652" s="7" t="s">
        <v>1807</v>
      </c>
      <c r="EX652" s="183" t="s">
        <v>1808</v>
      </c>
      <c r="EY652" s="314">
        <v>46180</v>
      </c>
      <c r="EZ652" s="314"/>
      <c r="FA652" s="183"/>
      <c r="FB652" s="314"/>
      <c r="FC652" s="7" t="s">
        <v>1130</v>
      </c>
      <c r="FD652" s="7" t="s">
        <v>3468</v>
      </c>
      <c r="FE652" s="7">
        <f t="shared" si="139"/>
        <v>3073</v>
      </c>
      <c r="FF652" s="72">
        <f t="shared" si="140"/>
        <v>6822</v>
      </c>
      <c r="FG652" t="s">
        <v>3517</v>
      </c>
      <c r="FH652">
        <v>457907674</v>
      </c>
    </row>
    <row r="653" spans="1:164" ht="17.25" hidden="1">
      <c r="A653" s="72">
        <v>458076322</v>
      </c>
      <c r="B653" s="304" t="s">
        <v>1602</v>
      </c>
      <c r="C653" s="72"/>
      <c r="D653" s="72"/>
      <c r="E653" s="72"/>
      <c r="F653" s="72"/>
      <c r="G653" s="307"/>
      <c r="H653" s="307"/>
      <c r="I653" s="72">
        <v>2825</v>
      </c>
      <c r="J653" s="72">
        <v>2969</v>
      </c>
      <c r="K653" s="258">
        <f t="shared" si="131"/>
        <v>259</v>
      </c>
      <c r="L653" s="258">
        <f t="shared" si="133"/>
        <v>5968</v>
      </c>
      <c r="M653" s="316">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36"/>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37"/>
        <v>0</v>
      </c>
      <c r="ES653" s="72" t="str">
        <f t="shared" si="138"/>
        <v/>
      </c>
      <c r="ET653" s="72" t="s">
        <v>1119</v>
      </c>
      <c r="EU653" s="7" t="s">
        <v>2964</v>
      </c>
      <c r="EV653" s="7" t="s">
        <v>1111</v>
      </c>
      <c r="EW653" s="7" t="e">
        <v>#N/A</v>
      </c>
      <c r="EX653" s="183" t="e">
        <v>#N/A</v>
      </c>
      <c r="EY653" s="314" t="e">
        <v>#N/A</v>
      </c>
      <c r="EZ653" s="314"/>
      <c r="FA653" s="183"/>
      <c r="FB653" s="314"/>
      <c r="FC653" s="7" t="s">
        <v>1130</v>
      </c>
      <c r="FD653" s="7" t="s">
        <v>3452</v>
      </c>
      <c r="FE653" s="7">
        <f t="shared" si="139"/>
        <v>259</v>
      </c>
      <c r="FF653" s="72">
        <f t="shared" si="140"/>
        <v>5968</v>
      </c>
      <c r="FG653" t="s">
        <v>3518</v>
      </c>
      <c r="FH653">
        <v>458076322</v>
      </c>
    </row>
    <row r="654" spans="1:164" ht="17.25" hidden="1">
      <c r="A654" s="72">
        <v>465932490</v>
      </c>
      <c r="B654" s="304" t="s">
        <v>1006</v>
      </c>
      <c r="C654" s="72"/>
      <c r="D654" s="72"/>
      <c r="E654" s="72"/>
      <c r="F654" s="72"/>
      <c r="G654" s="307"/>
      <c r="H654" s="307"/>
      <c r="I654" s="72">
        <v>2198</v>
      </c>
      <c r="J654" s="72">
        <v>2941</v>
      </c>
      <c r="K654" s="258">
        <f t="shared" si="131"/>
        <v>-1329</v>
      </c>
      <c r="L654" s="258">
        <f t="shared" si="133"/>
        <v>5323</v>
      </c>
      <c r="M654" s="316">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36"/>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37"/>
        <v>1</v>
      </c>
      <c r="ES654" s="72">
        <f t="shared" si="138"/>
        <v>1</v>
      </c>
      <c r="ET654" s="72" t="s">
        <v>1117</v>
      </c>
      <c r="EU654" s="7" t="s">
        <v>2965</v>
      </c>
      <c r="EV654" s="7" t="s">
        <v>1111</v>
      </c>
      <c r="EW654" s="7" t="s">
        <v>1802</v>
      </c>
      <c r="EX654" s="183" t="s">
        <v>2026</v>
      </c>
      <c r="EY654" s="314">
        <v>46178</v>
      </c>
      <c r="EZ654" s="314"/>
      <c r="FA654" s="183"/>
      <c r="FB654" s="314"/>
      <c r="FC654" s="7" t="s">
        <v>1130</v>
      </c>
      <c r="FD654" s="7" t="s">
        <v>3469</v>
      </c>
      <c r="FE654" s="7">
        <f t="shared" si="139"/>
        <v>-1329</v>
      </c>
      <c r="FF654" s="72">
        <f t="shared" si="140"/>
        <v>5323</v>
      </c>
      <c r="FG654" t="s">
        <v>3517</v>
      </c>
      <c r="FH654">
        <v>465932490</v>
      </c>
    </row>
    <row r="655" spans="1:164" ht="17.25" hidden="1">
      <c r="A655" s="72">
        <v>140185045</v>
      </c>
      <c r="B655" s="304" t="s">
        <v>951</v>
      </c>
      <c r="C655" s="72"/>
      <c r="D655" s="72"/>
      <c r="E655" s="72"/>
      <c r="F655" s="72"/>
      <c r="G655" s="307"/>
      <c r="H655" s="307"/>
      <c r="I655" s="72">
        <v>3229</v>
      </c>
      <c r="J655" s="72">
        <v>2885.66</v>
      </c>
      <c r="K655" s="258">
        <f t="shared" si="131"/>
        <v>3055.66</v>
      </c>
      <c r="L655" s="258">
        <f t="shared" si="133"/>
        <v>6377.66</v>
      </c>
      <c r="M655" s="316">
        <v>2</v>
      </c>
      <c r="N655" s="72" t="s">
        <v>1232</v>
      </c>
      <c r="O655" s="72" t="s">
        <v>1233</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4"/>
      <c r="AC655" s="72"/>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36"/>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37"/>
        <v>1</v>
      </c>
      <c r="ES655" s="72">
        <f t="shared" si="138"/>
        <v>1</v>
      </c>
      <c r="ET655" s="72" t="s">
        <v>1112</v>
      </c>
      <c r="EU655" s="7" t="s">
        <v>2966</v>
      </c>
      <c r="EV655" s="7" t="s">
        <v>1111</v>
      </c>
      <c r="EW655" s="7" t="s">
        <v>1807</v>
      </c>
      <c r="EX655" s="183" t="s">
        <v>1819</v>
      </c>
      <c r="EY655" s="314">
        <v>46183</v>
      </c>
      <c r="EZ655" s="314"/>
      <c r="FA655" s="183"/>
      <c r="FB655" s="314"/>
      <c r="FC655" s="7" t="s">
        <v>1130</v>
      </c>
      <c r="FD655" s="7" t="s">
        <v>3190</v>
      </c>
      <c r="FE655" s="7">
        <f t="shared" si="139"/>
        <v>3055.66</v>
      </c>
      <c r="FF655" s="72">
        <f t="shared" si="140"/>
        <v>6377.66</v>
      </c>
      <c r="FG655" t="s">
        <v>3517</v>
      </c>
      <c r="FH655">
        <v>140185045</v>
      </c>
    </row>
    <row r="656" spans="1:164" ht="17.25" hidden="1">
      <c r="A656" s="72">
        <v>140272079</v>
      </c>
      <c r="B656" s="304" t="s">
        <v>599</v>
      </c>
      <c r="C656" s="72"/>
      <c r="D656" s="72"/>
      <c r="E656" s="72"/>
      <c r="F656" s="72"/>
      <c r="G656" s="307"/>
      <c r="H656" s="307"/>
      <c r="I656" s="72">
        <v>2901</v>
      </c>
      <c r="J656" s="72">
        <v>2847</v>
      </c>
      <c r="K656" s="258">
        <f t="shared" si="131"/>
        <v>3045</v>
      </c>
      <c r="L656" s="258">
        <f t="shared" si="133"/>
        <v>6036</v>
      </c>
      <c r="M656" s="316">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36"/>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37"/>
        <v>1</v>
      </c>
      <c r="ES656" s="72">
        <f t="shared" si="138"/>
        <v>1</v>
      </c>
      <c r="ET656" s="72" t="s">
        <v>1115</v>
      </c>
      <c r="EU656" s="7" t="s">
        <v>2967</v>
      </c>
      <c r="EV656" s="7" t="s">
        <v>1111</v>
      </c>
      <c r="EW656" s="7" t="s">
        <v>1807</v>
      </c>
      <c r="EX656" s="183" t="s">
        <v>2038</v>
      </c>
      <c r="EY656" s="314">
        <v>46185</v>
      </c>
      <c r="EZ656" s="314"/>
      <c r="FA656" s="183"/>
      <c r="FB656" s="314"/>
      <c r="FC656" s="7" t="s">
        <v>1130</v>
      </c>
      <c r="FD656" s="7" t="s">
        <v>3470</v>
      </c>
      <c r="FE656" s="7">
        <f t="shared" si="139"/>
        <v>3045</v>
      </c>
      <c r="FF656" s="72">
        <f t="shared" si="140"/>
        <v>6036</v>
      </c>
      <c r="FG656" t="s">
        <v>3517</v>
      </c>
      <c r="FH656">
        <v>140272079</v>
      </c>
    </row>
    <row r="657" spans="1:164" ht="17.25" hidden="1">
      <c r="A657" s="72">
        <v>458109013</v>
      </c>
      <c r="B657" s="304" t="s">
        <v>957</v>
      </c>
      <c r="C657" s="72"/>
      <c r="D657" s="72"/>
      <c r="E657" s="72"/>
      <c r="F657" s="72"/>
      <c r="G657" s="307"/>
      <c r="H657" s="307"/>
      <c r="I657" s="72">
        <v>2917</v>
      </c>
      <c r="J657" s="72">
        <v>2815</v>
      </c>
      <c r="K657" s="258">
        <f t="shared" si="131"/>
        <v>2893</v>
      </c>
      <c r="L657" s="258">
        <f t="shared" si="133"/>
        <v>5901</v>
      </c>
      <c r="M657" s="308">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36"/>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37"/>
        <v>1</v>
      </c>
      <c r="ES657" s="72">
        <f t="shared" si="138"/>
        <v>1</v>
      </c>
      <c r="ET657" s="72" t="s">
        <v>1117</v>
      </c>
      <c r="EU657" s="7" t="s">
        <v>2968</v>
      </c>
      <c r="EV657" s="7" t="s">
        <v>1111</v>
      </c>
      <c r="EW657" s="7" t="s">
        <v>1830</v>
      </c>
      <c r="EX657" s="183" t="s">
        <v>1891</v>
      </c>
      <c r="EY657" s="314">
        <v>46185</v>
      </c>
      <c r="EZ657" s="314"/>
      <c r="FA657" s="183"/>
      <c r="FB657" s="314"/>
      <c r="FC657" s="7" t="s">
        <v>1130</v>
      </c>
      <c r="FD657" s="7" t="s">
        <v>3471</v>
      </c>
      <c r="FE657" s="7">
        <f t="shared" si="139"/>
        <v>2893</v>
      </c>
      <c r="FF657" s="72">
        <f t="shared" si="140"/>
        <v>5901</v>
      </c>
      <c r="FG657" t="s">
        <v>3517</v>
      </c>
      <c r="FH657">
        <v>458109013</v>
      </c>
    </row>
    <row r="658" spans="1:164" ht="17.25" hidden="1">
      <c r="A658" s="72">
        <v>465618986</v>
      </c>
      <c r="B658" s="304" t="s">
        <v>1004</v>
      </c>
      <c r="C658" s="72"/>
      <c r="D658" s="72"/>
      <c r="E658" s="72"/>
      <c r="F658" s="72"/>
      <c r="G658" s="307"/>
      <c r="H658" s="307" t="s">
        <v>1791</v>
      </c>
      <c r="I658" s="72">
        <v>2369</v>
      </c>
      <c r="J658" s="72">
        <v>2369</v>
      </c>
      <c r="K658" s="258">
        <f t="shared" si="131"/>
        <v>2479</v>
      </c>
      <c r="L658" s="258">
        <f t="shared" si="133"/>
        <v>4738</v>
      </c>
      <c r="M658" s="316">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36"/>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37"/>
        <v>0</v>
      </c>
      <c r="ES658" s="72" t="str">
        <f t="shared" si="138"/>
        <v/>
      </c>
      <c r="ET658" s="72" t="s">
        <v>1112</v>
      </c>
      <c r="EU658" s="7" t="e">
        <v>#N/A</v>
      </c>
      <c r="EV658" s="7" t="e">
        <v>#N/A</v>
      </c>
      <c r="EW658" s="7" t="e">
        <v>#N/A</v>
      </c>
      <c r="EX658" s="183" t="e">
        <v>#N/A</v>
      </c>
      <c r="EY658" s="314" t="e">
        <v>#N/A</v>
      </c>
      <c r="EZ658" s="314"/>
      <c r="FA658" s="183"/>
      <c r="FB658" s="314"/>
      <c r="FC658" s="7" t="s">
        <v>1130</v>
      </c>
      <c r="FD658" s="7">
        <v>0</v>
      </c>
      <c r="FE658" s="7">
        <f t="shared" si="139"/>
        <v>2479</v>
      </c>
      <c r="FF658" s="72">
        <f t="shared" si="140"/>
        <v>4738</v>
      </c>
      <c r="FG658" t="s">
        <v>3518</v>
      </c>
      <c r="FH658">
        <v>465618986</v>
      </c>
    </row>
    <row r="659" spans="1:164" ht="17.25" hidden="1">
      <c r="A659" s="72">
        <v>465129468</v>
      </c>
      <c r="B659" s="304" t="s">
        <v>504</v>
      </c>
      <c r="C659" s="72"/>
      <c r="D659" s="72"/>
      <c r="E659" s="72"/>
      <c r="F659" s="72"/>
      <c r="G659" s="307"/>
      <c r="H659" s="307"/>
      <c r="I659" s="72">
        <v>5390</v>
      </c>
      <c r="J659" s="72">
        <v>2299</v>
      </c>
      <c r="K659" s="258">
        <f t="shared" si="131"/>
        <v>2866</v>
      </c>
      <c r="L659" s="258">
        <f t="shared" si="133"/>
        <v>8343</v>
      </c>
      <c r="M659" s="316">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36"/>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37"/>
        <v>1</v>
      </c>
      <c r="ES659" s="72">
        <f t="shared" si="138"/>
        <v>1</v>
      </c>
      <c r="ET659" s="72" t="s">
        <v>1124</v>
      </c>
      <c r="EU659" s="7" t="s">
        <v>2969</v>
      </c>
      <c r="EV659" s="7" t="s">
        <v>1111</v>
      </c>
      <c r="EW659" s="7" t="s">
        <v>1802</v>
      </c>
      <c r="EX659" s="183" t="s">
        <v>2039</v>
      </c>
      <c r="EY659" s="314">
        <v>46177</v>
      </c>
      <c r="EZ659" s="314"/>
      <c r="FA659" s="183"/>
      <c r="FB659" s="314"/>
      <c r="FC659" s="7" t="s">
        <v>1130</v>
      </c>
      <c r="FD659" s="7" t="s">
        <v>3253</v>
      </c>
      <c r="FE659" s="7">
        <f t="shared" si="139"/>
        <v>2866</v>
      </c>
      <c r="FF659" s="72">
        <f t="shared" si="140"/>
        <v>8343</v>
      </c>
      <c r="FG659" t="s">
        <v>3517</v>
      </c>
      <c r="FH659">
        <v>465129468</v>
      </c>
    </row>
    <row r="660" spans="1:164" ht="17.25" hidden="1">
      <c r="A660" s="72">
        <v>137873997</v>
      </c>
      <c r="B660" s="304" t="s">
        <v>1603</v>
      </c>
      <c r="C660" s="72"/>
      <c r="D660" s="72"/>
      <c r="E660" s="72"/>
      <c r="F660" s="72"/>
      <c r="G660" s="307"/>
      <c r="H660" s="307"/>
      <c r="I660" s="72">
        <v>3202</v>
      </c>
      <c r="J660" s="72">
        <v>2184</v>
      </c>
      <c r="K660" s="258">
        <f t="shared" si="131"/>
        <v>2659</v>
      </c>
      <c r="L660" s="258">
        <f t="shared" si="133"/>
        <v>5901</v>
      </c>
      <c r="M660" s="316">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36"/>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37"/>
        <v>4</v>
      </c>
      <c r="ES660" s="72">
        <f t="shared" si="138"/>
        <v>1</v>
      </c>
      <c r="ET660" s="72" t="s">
        <v>1120</v>
      </c>
      <c r="EU660" s="7" t="s">
        <v>2970</v>
      </c>
      <c r="EV660" s="7" t="s">
        <v>1111</v>
      </c>
      <c r="EW660" s="7" t="s">
        <v>1804</v>
      </c>
      <c r="EX660" s="183" t="s">
        <v>2040</v>
      </c>
      <c r="EY660" s="314">
        <v>46181</v>
      </c>
      <c r="EZ660" s="314"/>
      <c r="FA660" s="183"/>
      <c r="FB660" s="314"/>
      <c r="FC660" s="7" t="s">
        <v>1130</v>
      </c>
      <c r="FD660" s="7" t="s">
        <v>3460</v>
      </c>
      <c r="FE660" s="7">
        <f t="shared" si="139"/>
        <v>2659</v>
      </c>
      <c r="FF660" s="72">
        <f t="shared" si="140"/>
        <v>5901</v>
      </c>
      <c r="FG660" t="s">
        <v>3517</v>
      </c>
      <c r="FH660">
        <v>137873997</v>
      </c>
    </row>
    <row r="661" spans="1:164" ht="17.25" hidden="1">
      <c r="A661" s="72">
        <v>458035947</v>
      </c>
      <c r="B661" s="304" t="s">
        <v>786</v>
      </c>
      <c r="C661" s="72"/>
      <c r="D661" s="72"/>
      <c r="E661" s="72"/>
      <c r="F661" s="72"/>
      <c r="G661" s="307"/>
      <c r="H661" s="307"/>
      <c r="I661" s="72">
        <v>3169</v>
      </c>
      <c r="J661" s="72">
        <v>1847</v>
      </c>
      <c r="K661" s="258">
        <f t="shared" si="131"/>
        <v>1912</v>
      </c>
      <c r="L661" s="258">
        <f t="shared" si="133"/>
        <v>5146</v>
      </c>
      <c r="M661" s="308">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36"/>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37"/>
        <v>1</v>
      </c>
      <c r="ES661" s="72">
        <f t="shared" si="138"/>
        <v>1</v>
      </c>
      <c r="ET661" s="72" t="s">
        <v>1117</v>
      </c>
      <c r="EU661" s="7" t="s">
        <v>2971</v>
      </c>
      <c r="EV661" s="7" t="s">
        <v>1111</v>
      </c>
      <c r="EW661" s="7" t="s">
        <v>1804</v>
      </c>
      <c r="EX661" s="183" t="s">
        <v>1812</v>
      </c>
      <c r="EY661" s="314">
        <v>46178</v>
      </c>
      <c r="EZ661" s="314"/>
      <c r="FA661" s="183"/>
      <c r="FB661" s="314"/>
      <c r="FC661" s="7" t="s">
        <v>1130</v>
      </c>
      <c r="FD661" s="7" t="s">
        <v>3139</v>
      </c>
      <c r="FE661" s="7">
        <f t="shared" si="139"/>
        <v>1912</v>
      </c>
      <c r="FF661" s="72">
        <f t="shared" si="140"/>
        <v>5146</v>
      </c>
      <c r="FG661" t="s">
        <v>3517</v>
      </c>
      <c r="FH661">
        <v>458035947</v>
      </c>
    </row>
    <row r="662" spans="1:164" ht="17.25" hidden="1">
      <c r="A662" s="72">
        <v>461971285</v>
      </c>
      <c r="B662" s="304" t="s">
        <v>1604</v>
      </c>
      <c r="C662" s="72"/>
      <c r="D662" s="72"/>
      <c r="E662" s="72"/>
      <c r="F662" s="72"/>
      <c r="G662" s="307"/>
      <c r="H662" s="307"/>
      <c r="I662" s="72">
        <v>5424</v>
      </c>
      <c r="J662" s="72">
        <v>1808</v>
      </c>
      <c r="K662" s="258">
        <f t="shared" si="131"/>
        <v>1923</v>
      </c>
      <c r="L662" s="258">
        <f t="shared" si="133"/>
        <v>7373</v>
      </c>
      <c r="M662" s="316">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36"/>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37"/>
        <v>2</v>
      </c>
      <c r="ES662" s="72">
        <f t="shared" si="138"/>
        <v>1</v>
      </c>
      <c r="ET662" s="72" t="s">
        <v>1129</v>
      </c>
      <c r="EU662" s="7" t="s">
        <v>2972</v>
      </c>
      <c r="EV662" s="7" t="s">
        <v>1111</v>
      </c>
      <c r="EW662" s="7" t="s">
        <v>1809</v>
      </c>
      <c r="EX662" s="183" t="s">
        <v>1958</v>
      </c>
      <c r="EY662" s="314">
        <v>46181</v>
      </c>
      <c r="EZ662" s="314"/>
      <c r="FA662" s="183"/>
      <c r="FB662" s="314"/>
      <c r="FC662" s="7" t="s">
        <v>1130</v>
      </c>
      <c r="FD662" s="7" t="s">
        <v>3315</v>
      </c>
      <c r="FE662" s="7">
        <f t="shared" si="139"/>
        <v>1923</v>
      </c>
      <c r="FF662" s="72">
        <f t="shared" si="140"/>
        <v>7373</v>
      </c>
      <c r="FG662" t="s">
        <v>3517</v>
      </c>
      <c r="FH662">
        <v>461971285</v>
      </c>
    </row>
    <row r="663" spans="1:164" ht="17.25" hidden="1">
      <c r="A663" s="72">
        <v>462905638</v>
      </c>
      <c r="B663" s="304" t="s">
        <v>666</v>
      </c>
      <c r="C663" s="72"/>
      <c r="D663" s="72"/>
      <c r="E663" s="72"/>
      <c r="F663" s="72"/>
      <c r="G663" s="307"/>
      <c r="H663" s="307"/>
      <c r="I663" s="72">
        <v>1420</v>
      </c>
      <c r="J663" s="72">
        <v>1767</v>
      </c>
      <c r="K663" s="258">
        <f t="shared" si="131"/>
        <v>440</v>
      </c>
      <c r="L663" s="258">
        <f t="shared" si="133"/>
        <v>3315</v>
      </c>
      <c r="M663" s="316">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36"/>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37"/>
        <v>1</v>
      </c>
      <c r="ES663" s="72">
        <f t="shared" si="138"/>
        <v>1</v>
      </c>
      <c r="ET663" s="72" t="s">
        <v>1116</v>
      </c>
      <c r="EU663" s="7" t="s">
        <v>2973</v>
      </c>
      <c r="EV663" s="7" t="s">
        <v>1111</v>
      </c>
      <c r="EW663" s="7" t="s">
        <v>1802</v>
      </c>
      <c r="EX663" s="183" t="s">
        <v>2000</v>
      </c>
      <c r="EY663" s="314">
        <v>46179</v>
      </c>
      <c r="EZ663" s="314"/>
      <c r="FA663" s="183"/>
      <c r="FB663" s="314"/>
      <c r="FC663" s="7" t="s">
        <v>1130</v>
      </c>
      <c r="FD663" s="7" t="s">
        <v>3172</v>
      </c>
      <c r="FE663" s="7">
        <f t="shared" si="139"/>
        <v>440</v>
      </c>
      <c r="FF663" s="72">
        <f t="shared" si="140"/>
        <v>3315</v>
      </c>
      <c r="FG663" t="s">
        <v>3517</v>
      </c>
      <c r="FH663">
        <v>462905638</v>
      </c>
    </row>
    <row r="664" spans="1:164" ht="17.25" hidden="1">
      <c r="A664" s="72">
        <v>140624071</v>
      </c>
      <c r="B664" s="304" t="s">
        <v>953</v>
      </c>
      <c r="C664" s="72" t="s">
        <v>1776</v>
      </c>
      <c r="D664" s="72" t="s">
        <v>3017</v>
      </c>
      <c r="E664" s="72">
        <v>1652</v>
      </c>
      <c r="F664" s="72"/>
      <c r="G664" s="307"/>
      <c r="H664" s="307" t="s">
        <v>2351</v>
      </c>
      <c r="I664" s="72">
        <v>3235</v>
      </c>
      <c r="J664" s="72">
        <v>1409</v>
      </c>
      <c r="K664" s="258">
        <f t="shared" si="131"/>
        <v>1606</v>
      </c>
      <c r="L664" s="258">
        <f t="shared" si="133"/>
        <v>3232</v>
      </c>
      <c r="M664" s="316">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36"/>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37"/>
        <v>1</v>
      </c>
      <c r="ES664" s="72">
        <f t="shared" si="138"/>
        <v>1</v>
      </c>
      <c r="ET664" s="72" t="s">
        <v>1117</v>
      </c>
      <c r="EU664" s="7" t="s">
        <v>2974</v>
      </c>
      <c r="EV664" s="7" t="s">
        <v>1111</v>
      </c>
      <c r="EW664" s="7" t="s">
        <v>1802</v>
      </c>
      <c r="EX664" s="183" t="s">
        <v>1825</v>
      </c>
      <c r="EY664" s="314">
        <v>46178</v>
      </c>
      <c r="EZ664" s="314"/>
      <c r="FA664" s="183"/>
      <c r="FB664" s="314"/>
      <c r="FC664" s="7" t="s">
        <v>1130</v>
      </c>
      <c r="FD664" s="7" t="s">
        <v>3472</v>
      </c>
      <c r="FE664" s="7">
        <f t="shared" si="139"/>
        <v>1606</v>
      </c>
      <c r="FF664" s="72">
        <f t="shared" si="140"/>
        <v>4884</v>
      </c>
      <c r="FG664" t="s">
        <v>3517</v>
      </c>
      <c r="FH664">
        <v>140624071</v>
      </c>
    </row>
    <row r="665" spans="1:164" ht="17.25" hidden="1">
      <c r="A665" s="72">
        <v>465414331</v>
      </c>
      <c r="B665" s="304" t="s">
        <v>1581</v>
      </c>
      <c r="C665" s="72"/>
      <c r="D665" s="72"/>
      <c r="E665" s="72"/>
      <c r="F665" s="72"/>
      <c r="G665" s="307"/>
      <c r="H665" s="307"/>
      <c r="I665" s="72">
        <v>3009</v>
      </c>
      <c r="J665" s="72">
        <v>604</v>
      </c>
      <c r="K665" s="258">
        <f t="shared" si="131"/>
        <v>676</v>
      </c>
      <c r="L665" s="258">
        <f t="shared" si="133"/>
        <v>3697</v>
      </c>
      <c r="M665" s="316">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3557</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36"/>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37"/>
        <v>1</v>
      </c>
      <c r="ES665" s="72">
        <f t="shared" si="138"/>
        <v>1</v>
      </c>
      <c r="ET665" s="72" t="s">
        <v>1126</v>
      </c>
      <c r="EU665" s="7" t="s">
        <v>2975</v>
      </c>
      <c r="EV665" s="7" t="s">
        <v>1111</v>
      </c>
      <c r="EW665" s="7" t="s">
        <v>1802</v>
      </c>
      <c r="EX665" s="183" t="s">
        <v>1871</v>
      </c>
      <c r="EY665" s="314">
        <v>46177</v>
      </c>
      <c r="EZ665" s="314"/>
      <c r="FA665" s="183"/>
      <c r="FB665" s="314"/>
      <c r="FC665" s="7" t="s">
        <v>1130</v>
      </c>
      <c r="FD665" s="7" t="s">
        <v>3393</v>
      </c>
      <c r="FE665" s="7">
        <f t="shared" si="139"/>
        <v>676</v>
      </c>
      <c r="FF665" s="72">
        <f t="shared" si="140"/>
        <v>3697</v>
      </c>
      <c r="FG665" t="s">
        <v>3517</v>
      </c>
      <c r="FH665">
        <v>465414331</v>
      </c>
    </row>
    <row r="666" spans="1:164" ht="17.25" hidden="1">
      <c r="A666" s="72">
        <v>462336291</v>
      </c>
      <c r="B666" s="304" t="s">
        <v>1605</v>
      </c>
      <c r="C666" s="72" t="s">
        <v>1776</v>
      </c>
      <c r="D666" s="72" t="s">
        <v>1801</v>
      </c>
      <c r="E666" s="72">
        <v>774</v>
      </c>
      <c r="F666" s="72"/>
      <c r="G666" s="307"/>
      <c r="H666" s="307"/>
      <c r="I666" s="72">
        <v>11738</v>
      </c>
      <c r="J666" s="72">
        <v>443</v>
      </c>
      <c r="K666" s="258">
        <f t="shared" ref="K666:K706" si="143">IF((J666+R666)&lt;=I666+R666,(J666+R666),((I666-(I666*(M666+1)-(I666+J666)))+R666))</f>
        <v>769</v>
      </c>
      <c r="L666" s="258">
        <f t="shared" si="133"/>
        <v>11738</v>
      </c>
      <c r="M666" s="316">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36"/>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37"/>
        <v>1</v>
      </c>
      <c r="ES666" s="72">
        <f t="shared" si="138"/>
        <v>1</v>
      </c>
      <c r="ET666" s="72" t="s">
        <v>1128</v>
      </c>
      <c r="EU666" s="7" t="s">
        <v>2976</v>
      </c>
      <c r="EV666" s="7" t="s">
        <v>1111</v>
      </c>
      <c r="EW666" s="7" t="s">
        <v>1809</v>
      </c>
      <c r="EX666" s="183" t="s">
        <v>2041</v>
      </c>
      <c r="EY666" s="314">
        <v>46178</v>
      </c>
      <c r="EZ666" s="314"/>
      <c r="FA666" s="183"/>
      <c r="FB666" s="314"/>
      <c r="FC666" s="7" t="s">
        <v>1130</v>
      </c>
      <c r="FD666" s="7" t="s">
        <v>3473</v>
      </c>
      <c r="FE666" s="7">
        <f t="shared" si="139"/>
        <v>769</v>
      </c>
      <c r="FF666" s="72">
        <f t="shared" si="140"/>
        <v>12512</v>
      </c>
      <c r="FG666" t="s">
        <v>3517</v>
      </c>
      <c r="FH666">
        <v>462336291</v>
      </c>
    </row>
    <row r="667" spans="1:164" ht="17.25" hidden="1">
      <c r="A667" s="72">
        <v>462177974</v>
      </c>
      <c r="B667" s="304" t="s">
        <v>487</v>
      </c>
      <c r="C667" s="72" t="s">
        <v>1776</v>
      </c>
      <c r="D667" s="72" t="s">
        <v>1788</v>
      </c>
      <c r="E667" s="72">
        <f>5104+19</f>
        <v>5123</v>
      </c>
      <c r="F667" s="72"/>
      <c r="G667" s="307"/>
      <c r="H667" s="307" t="s">
        <v>1142</v>
      </c>
      <c r="I667" s="72">
        <v>5459</v>
      </c>
      <c r="J667" s="72">
        <v>192</v>
      </c>
      <c r="K667" s="258">
        <f t="shared" si="143"/>
        <v>604</v>
      </c>
      <c r="L667" s="258">
        <f t="shared" si="133"/>
        <v>940</v>
      </c>
      <c r="M667" s="316">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36"/>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37"/>
        <v>2</v>
      </c>
      <c r="ES667" s="72">
        <f t="shared" si="138"/>
        <v>1</v>
      </c>
      <c r="ET667" s="72" t="s">
        <v>1120</v>
      </c>
      <c r="EU667" s="7" t="s">
        <v>2977</v>
      </c>
      <c r="EV667" s="7" t="s">
        <v>1111</v>
      </c>
      <c r="EW667" s="7" t="s">
        <v>1802</v>
      </c>
      <c r="EX667" s="183" t="s">
        <v>2042</v>
      </c>
      <c r="EY667" s="314">
        <v>46178</v>
      </c>
      <c r="EZ667" s="314"/>
      <c r="FA667" s="183"/>
      <c r="FB667" s="314"/>
      <c r="FC667" s="7" t="s">
        <v>1130</v>
      </c>
      <c r="FD667" s="7" t="s">
        <v>3219</v>
      </c>
      <c r="FE667" s="7">
        <f t="shared" si="139"/>
        <v>604</v>
      </c>
      <c r="FF667" s="72">
        <f t="shared" si="140"/>
        <v>6063</v>
      </c>
      <c r="FG667" t="s">
        <v>3517</v>
      </c>
      <c r="FH667">
        <v>462177974</v>
      </c>
    </row>
    <row r="668" spans="1:164" ht="17.25" hidden="1">
      <c r="A668" s="72">
        <v>458535525</v>
      </c>
      <c r="B668" s="304" t="s">
        <v>960</v>
      </c>
      <c r="C668" s="72" t="s">
        <v>1778</v>
      </c>
      <c r="D668" s="72" t="s">
        <v>1801</v>
      </c>
      <c r="E668" s="72">
        <v>3540</v>
      </c>
      <c r="F668" s="72"/>
      <c r="G668" s="307"/>
      <c r="H668" s="307"/>
      <c r="I668" s="72">
        <v>4099</v>
      </c>
      <c r="J668" s="72">
        <v>128</v>
      </c>
      <c r="K668" s="258">
        <f t="shared" si="143"/>
        <v>383</v>
      </c>
      <c r="L668" s="258">
        <f t="shared" si="133"/>
        <v>687</v>
      </c>
      <c r="M668" s="316">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36"/>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37"/>
        <v>2</v>
      </c>
      <c r="ES668" s="72">
        <f t="shared" si="138"/>
        <v>1</v>
      </c>
      <c r="ET668" s="72" t="s">
        <v>1119</v>
      </c>
      <c r="EU668" s="7" t="s">
        <v>2978</v>
      </c>
      <c r="EV668" s="7" t="s">
        <v>1111</v>
      </c>
      <c r="EW668" s="7" t="s">
        <v>1821</v>
      </c>
      <c r="EX668" s="183" t="s">
        <v>1821</v>
      </c>
      <c r="EY668" s="314">
        <v>46182</v>
      </c>
      <c r="EZ668" s="314"/>
      <c r="FA668" s="183"/>
      <c r="FB668" s="314"/>
      <c r="FC668" s="7" t="s">
        <v>1130</v>
      </c>
      <c r="FD668" s="7" t="s">
        <v>3123</v>
      </c>
      <c r="FE668" s="7">
        <f t="shared" si="139"/>
        <v>383</v>
      </c>
      <c r="FF668" s="72">
        <f t="shared" si="140"/>
        <v>4227</v>
      </c>
      <c r="FG668" t="s">
        <v>3517</v>
      </c>
      <c r="FH668">
        <v>458535525</v>
      </c>
    </row>
    <row r="669" spans="1:164" ht="17.25" hidden="1">
      <c r="A669" s="72">
        <v>139918071</v>
      </c>
      <c r="B669" s="304" t="s">
        <v>1606</v>
      </c>
      <c r="C669" s="72"/>
      <c r="D669" s="72"/>
      <c r="E669" s="72"/>
      <c r="F669" s="72"/>
      <c r="G669" s="307"/>
      <c r="H669" s="307"/>
      <c r="I669" s="72">
        <v>5583</v>
      </c>
      <c r="J669" s="72">
        <v>56</v>
      </c>
      <c r="K669" s="258">
        <f t="shared" si="143"/>
        <v>58</v>
      </c>
      <c r="L669" s="258">
        <f t="shared" si="133"/>
        <v>5642</v>
      </c>
      <c r="M669" s="316">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36"/>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37"/>
        <v>2</v>
      </c>
      <c r="ES669" s="72">
        <f t="shared" si="138"/>
        <v>1</v>
      </c>
      <c r="ET669" s="72" t="s">
        <v>1125</v>
      </c>
      <c r="EU669" s="7" t="s">
        <v>2979</v>
      </c>
      <c r="EV669" s="7" t="s">
        <v>1111</v>
      </c>
      <c r="EW669" s="7" t="s">
        <v>1830</v>
      </c>
      <c r="EX669" s="183" t="s">
        <v>1875</v>
      </c>
      <c r="EY669" s="314">
        <v>46178</v>
      </c>
      <c r="EZ669" s="314"/>
      <c r="FA669" s="183"/>
      <c r="FB669" s="314"/>
      <c r="FC669" s="7" t="s">
        <v>3555</v>
      </c>
      <c r="FD669" s="7" t="s">
        <v>3125</v>
      </c>
      <c r="FE669" s="7">
        <f t="shared" si="139"/>
        <v>58</v>
      </c>
      <c r="FF669" s="72">
        <f t="shared" si="140"/>
        <v>5642</v>
      </c>
      <c r="FG669" t="s">
        <v>3517</v>
      </c>
      <c r="FH669">
        <v>139918071</v>
      </c>
    </row>
    <row r="670" spans="1:164" ht="17.25" hidden="1">
      <c r="A670" s="72">
        <v>462460942</v>
      </c>
      <c r="B670" s="304" t="s">
        <v>1607</v>
      </c>
      <c r="C670" s="72" t="s">
        <v>1776</v>
      </c>
      <c r="D670" s="72" t="s">
        <v>1790</v>
      </c>
      <c r="E670" s="72">
        <v>40</v>
      </c>
      <c r="F670" s="72"/>
      <c r="G670" s="307"/>
      <c r="H670" s="307"/>
      <c r="I670" s="72">
        <v>3980</v>
      </c>
      <c r="J670" s="72">
        <v>22</v>
      </c>
      <c r="K670" s="258">
        <f t="shared" si="143"/>
        <v>40</v>
      </c>
      <c r="L670" s="258">
        <f t="shared" si="133"/>
        <v>3980</v>
      </c>
      <c r="M670" s="316">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36"/>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37"/>
        <v>2</v>
      </c>
      <c r="ES670" s="72">
        <f t="shared" si="138"/>
        <v>1</v>
      </c>
      <c r="ET670" s="72" t="s">
        <v>1128</v>
      </c>
      <c r="EU670" s="7" t="s">
        <v>2980</v>
      </c>
      <c r="EV670" s="7" t="s">
        <v>1111</v>
      </c>
      <c r="EW670" s="7" t="s">
        <v>1830</v>
      </c>
      <c r="EX670" s="183" t="s">
        <v>2043</v>
      </c>
      <c r="EY670" s="314">
        <v>46179</v>
      </c>
      <c r="EZ670" s="314"/>
      <c r="FA670" s="183"/>
      <c r="FB670" s="314"/>
      <c r="FC670" s="7" t="s">
        <v>1130</v>
      </c>
      <c r="FD670" s="7" t="s">
        <v>1252</v>
      </c>
      <c r="FE670" s="7">
        <f t="shared" si="139"/>
        <v>40</v>
      </c>
      <c r="FF670" s="72">
        <f t="shared" si="140"/>
        <v>4020</v>
      </c>
      <c r="FG670" t="s">
        <v>3517</v>
      </c>
      <c r="FH670">
        <v>462460942</v>
      </c>
    </row>
    <row r="671" spans="1:164" ht="17.25" hidden="1">
      <c r="A671" s="72">
        <v>463886389</v>
      </c>
      <c r="B671" s="304" t="s">
        <v>994</v>
      </c>
      <c r="C671" s="72"/>
      <c r="D671" s="72"/>
      <c r="E671" s="72"/>
      <c r="F671" s="72"/>
      <c r="G671" s="307"/>
      <c r="H671" s="307"/>
      <c r="I671" s="72">
        <v>2339</v>
      </c>
      <c r="J671" s="72">
        <v>15</v>
      </c>
      <c r="K671" s="258">
        <f t="shared" si="143"/>
        <v>22</v>
      </c>
      <c r="L671" s="258">
        <f t="shared" si="133"/>
        <v>2361</v>
      </c>
      <c r="M671" s="316">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36"/>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37"/>
        <v>1</v>
      </c>
      <c r="ES671" s="72">
        <f t="shared" si="138"/>
        <v>1</v>
      </c>
      <c r="ET671" s="72" t="s">
        <v>1116</v>
      </c>
      <c r="EU671" s="7" t="s">
        <v>2981</v>
      </c>
      <c r="EV671" s="7" t="s">
        <v>1111</v>
      </c>
      <c r="EW671" s="7" t="s">
        <v>1804</v>
      </c>
      <c r="EX671" s="183" t="s">
        <v>1874</v>
      </c>
      <c r="EY671" s="314">
        <v>46177</v>
      </c>
      <c r="EZ671" s="314"/>
      <c r="FA671" s="183"/>
      <c r="FB671" s="314"/>
      <c r="FC671" s="7" t="s">
        <v>1130</v>
      </c>
      <c r="FD671" s="7" t="s">
        <v>3474</v>
      </c>
      <c r="FE671" s="7">
        <f t="shared" si="139"/>
        <v>22</v>
      </c>
      <c r="FF671" s="72">
        <f t="shared" si="140"/>
        <v>2361</v>
      </c>
      <c r="FG671" t="s">
        <v>3517</v>
      </c>
      <c r="FH671">
        <v>463886389</v>
      </c>
    </row>
    <row r="672" spans="1:164" ht="17.25" hidden="1">
      <c r="A672" s="72">
        <v>135390694</v>
      </c>
      <c r="B672" s="304" t="s">
        <v>387</v>
      </c>
      <c r="C672" s="72"/>
      <c r="D672" s="72"/>
      <c r="E672" s="72"/>
      <c r="F672" s="72"/>
      <c r="G672" s="307"/>
      <c r="H672" s="307"/>
      <c r="I672" s="72">
        <v>3192</v>
      </c>
      <c r="J672" s="72">
        <v>0</v>
      </c>
      <c r="K672" s="258">
        <f t="shared" si="143"/>
        <v>142</v>
      </c>
      <c r="L672" s="258">
        <f t="shared" si="133"/>
        <v>3334</v>
      </c>
      <c r="M672" s="316">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3567</v>
      </c>
      <c r="AB672" s="304" t="s">
        <v>3568</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36"/>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37"/>
        <v>1</v>
      </c>
      <c r="ES672" s="72">
        <f t="shared" si="138"/>
        <v>1</v>
      </c>
      <c r="ET672" s="72" t="s">
        <v>1116</v>
      </c>
      <c r="EU672" s="7" t="s">
        <v>2982</v>
      </c>
      <c r="EV672" s="7" t="s">
        <v>1111</v>
      </c>
      <c r="EW672" s="7" t="s">
        <v>1802</v>
      </c>
      <c r="EX672" s="183" t="s">
        <v>2049</v>
      </c>
      <c r="EY672" s="314">
        <v>46178</v>
      </c>
      <c r="EZ672" s="314"/>
      <c r="FA672" s="183"/>
      <c r="FB672" s="314"/>
      <c r="FC672" s="7" t="s">
        <v>1130</v>
      </c>
      <c r="FD672" s="7" t="s">
        <v>3369</v>
      </c>
      <c r="FE672" s="7">
        <f t="shared" si="139"/>
        <v>142</v>
      </c>
      <c r="FF672" s="72">
        <f t="shared" si="140"/>
        <v>3334</v>
      </c>
      <c r="FG672" t="s">
        <v>3517</v>
      </c>
      <c r="FH672">
        <v>135390694</v>
      </c>
    </row>
    <row r="673" spans="1:164" ht="17.25" hidden="1">
      <c r="A673" s="72">
        <v>139133063</v>
      </c>
      <c r="B673" s="304" t="s">
        <v>949</v>
      </c>
      <c r="C673" s="72"/>
      <c r="D673" s="72"/>
      <c r="E673" s="72"/>
      <c r="F673" s="72"/>
      <c r="G673" s="307"/>
      <c r="H673" s="307"/>
      <c r="I673" s="72">
        <v>2977</v>
      </c>
      <c r="J673" s="72">
        <v>0</v>
      </c>
      <c r="K673" s="258">
        <f t="shared" si="143"/>
        <v>52</v>
      </c>
      <c r="L673" s="258">
        <f t="shared" si="133"/>
        <v>3029</v>
      </c>
      <c r="M673" s="316">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36"/>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37"/>
        <v>1</v>
      </c>
      <c r="ES673" s="72">
        <f t="shared" si="138"/>
        <v>1</v>
      </c>
      <c r="ET673" s="72" t="s">
        <v>1115</v>
      </c>
      <c r="EU673" s="7" t="s">
        <v>2983</v>
      </c>
      <c r="EV673" s="7" t="s">
        <v>1111</v>
      </c>
      <c r="EW673" s="7" t="s">
        <v>1809</v>
      </c>
      <c r="EX673" s="183" t="s">
        <v>2022</v>
      </c>
      <c r="EY673" s="314">
        <v>46175</v>
      </c>
      <c r="EZ673" s="314"/>
      <c r="FA673" s="183"/>
      <c r="FB673" s="314"/>
      <c r="FC673" s="7" t="s">
        <v>1130</v>
      </c>
      <c r="FD673" s="7" t="s">
        <v>3262</v>
      </c>
      <c r="FE673" s="7">
        <f t="shared" si="139"/>
        <v>52</v>
      </c>
      <c r="FF673" s="72">
        <f t="shared" si="140"/>
        <v>3029</v>
      </c>
      <c r="FG673" t="s">
        <v>3517</v>
      </c>
      <c r="FH673">
        <v>139133063</v>
      </c>
    </row>
    <row r="674" spans="1:164" ht="17.25" hidden="1">
      <c r="A674" s="72">
        <v>460094851</v>
      </c>
      <c r="B674" s="304" t="s">
        <v>962</v>
      </c>
      <c r="C674" s="72" t="s">
        <v>1776</v>
      </c>
      <c r="D674" s="72" t="s">
        <v>3499</v>
      </c>
      <c r="E674" s="72">
        <v>2243</v>
      </c>
      <c r="F674" s="72"/>
      <c r="G674" s="307"/>
      <c r="H674" s="307" t="s">
        <v>1142</v>
      </c>
      <c r="I674" s="72">
        <v>3576</v>
      </c>
      <c r="J674" s="72">
        <v>0</v>
      </c>
      <c r="K674" s="258">
        <f t="shared" si="143"/>
        <v>33</v>
      </c>
      <c r="L674" s="258">
        <f t="shared" si="133"/>
        <v>1366</v>
      </c>
      <c r="M674" s="316">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36"/>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37"/>
        <v>3</v>
      </c>
      <c r="ES674" s="72">
        <f t="shared" si="138"/>
        <v>1</v>
      </c>
      <c r="ET674" s="72" t="s">
        <v>1117</v>
      </c>
      <c r="EU674" s="7" t="s">
        <v>2984</v>
      </c>
      <c r="EV674" s="7" t="s">
        <v>1111</v>
      </c>
      <c r="EW674" s="7" t="s">
        <v>1809</v>
      </c>
      <c r="EX674" s="183" t="s">
        <v>2044</v>
      </c>
      <c r="EY674" s="314">
        <v>46178</v>
      </c>
      <c r="EZ674" s="314"/>
      <c r="FA674" s="183"/>
      <c r="FB674" s="314"/>
      <c r="FC674" s="7" t="s">
        <v>1130</v>
      </c>
      <c r="FD674" s="7" t="s">
        <v>3475</v>
      </c>
      <c r="FE674" s="7">
        <f t="shared" si="139"/>
        <v>33</v>
      </c>
      <c r="FF674" s="72">
        <f t="shared" si="140"/>
        <v>3609</v>
      </c>
      <c r="FG674" t="s">
        <v>3517</v>
      </c>
      <c r="FH674">
        <v>460094851</v>
      </c>
    </row>
    <row r="675" spans="1:164" ht="17.25" hidden="1">
      <c r="A675" s="72">
        <v>135404351</v>
      </c>
      <c r="B675" s="304" t="s">
        <v>1610</v>
      </c>
      <c r="C675" s="72"/>
      <c r="D675" s="72"/>
      <c r="E675" s="72"/>
      <c r="F675" s="72"/>
      <c r="G675" s="307"/>
      <c r="H675" s="307"/>
      <c r="I675" s="72">
        <v>3001</v>
      </c>
      <c r="J675" s="72">
        <v>0</v>
      </c>
      <c r="K675" s="258">
        <f t="shared" si="143"/>
        <v>2</v>
      </c>
      <c r="L675" s="258">
        <f t="shared" si="133"/>
        <v>3003</v>
      </c>
      <c r="M675" s="316">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36"/>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37"/>
        <v>1</v>
      </c>
      <c r="ES675" s="72">
        <f t="shared" si="138"/>
        <v>1</v>
      </c>
      <c r="ET675" s="72" t="s">
        <v>1121</v>
      </c>
      <c r="EU675" s="7" t="s">
        <v>2985</v>
      </c>
      <c r="EV675" s="7" t="s">
        <v>1111</v>
      </c>
      <c r="EW675" s="7" t="s">
        <v>1830</v>
      </c>
      <c r="EX675" s="183" t="s">
        <v>1898</v>
      </c>
      <c r="EY675" s="314">
        <v>46178</v>
      </c>
      <c r="EZ675" s="314"/>
      <c r="FA675" s="183"/>
      <c r="FB675" s="314"/>
      <c r="FC675" s="7" t="s">
        <v>1130</v>
      </c>
      <c r="FD675" s="7" t="s">
        <v>3476</v>
      </c>
      <c r="FE675" s="7">
        <f t="shared" si="139"/>
        <v>2</v>
      </c>
      <c r="FF675" s="72">
        <f t="shared" si="140"/>
        <v>3003</v>
      </c>
      <c r="FG675" t="s">
        <v>3517</v>
      </c>
      <c r="FH675">
        <v>135404351</v>
      </c>
    </row>
    <row r="676" spans="1:164" ht="17.25" hidden="1">
      <c r="A676" s="72">
        <v>140151772</v>
      </c>
      <c r="B676" s="304" t="s">
        <v>1613</v>
      </c>
      <c r="C676" s="72" t="s">
        <v>1776</v>
      </c>
      <c r="D676" s="72" t="s">
        <v>1799</v>
      </c>
      <c r="E676" s="72">
        <v>1907</v>
      </c>
      <c r="F676" s="72"/>
      <c r="G676" s="307"/>
      <c r="H676" s="307" t="s">
        <v>1142</v>
      </c>
      <c r="I676" s="72">
        <v>3633</v>
      </c>
      <c r="J676" s="72">
        <v>0</v>
      </c>
      <c r="K676" s="258">
        <f t="shared" si="143"/>
        <v>101</v>
      </c>
      <c r="L676" s="258">
        <f t="shared" si="133"/>
        <v>1830</v>
      </c>
      <c r="M676" s="316">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36"/>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37"/>
        <v>1</v>
      </c>
      <c r="ES676" s="72">
        <f t="shared" si="138"/>
        <v>1</v>
      </c>
      <c r="ET676" s="72" t="s">
        <v>1122</v>
      </c>
      <c r="EU676" s="7" t="s">
        <v>2986</v>
      </c>
      <c r="EV676" s="7" t="s">
        <v>1111</v>
      </c>
      <c r="EW676" s="7" t="s">
        <v>1851</v>
      </c>
      <c r="EX676" s="183" t="s">
        <v>2045</v>
      </c>
      <c r="EY676" s="314">
        <v>46177</v>
      </c>
      <c r="EZ676" s="314"/>
      <c r="FA676" s="183"/>
      <c r="FB676" s="314"/>
      <c r="FC676" s="7" t="s">
        <v>1130</v>
      </c>
      <c r="FD676" s="7" t="s">
        <v>3244</v>
      </c>
      <c r="FE676" s="7">
        <f t="shared" si="139"/>
        <v>101</v>
      </c>
      <c r="FF676" s="72">
        <f t="shared" si="140"/>
        <v>3737</v>
      </c>
      <c r="FG676" t="s">
        <v>3517</v>
      </c>
      <c r="FH676">
        <v>140151772</v>
      </c>
    </row>
    <row r="677" spans="1:164" ht="17.25" hidden="1">
      <c r="A677" s="72">
        <v>461261729</v>
      </c>
      <c r="B677" s="304" t="s">
        <v>184</v>
      </c>
      <c r="C677" s="72"/>
      <c r="D677" s="72"/>
      <c r="E677" s="72"/>
      <c r="F677" s="72"/>
      <c r="G677" s="307"/>
      <c r="H677" s="307"/>
      <c r="I677" s="72">
        <v>4531</v>
      </c>
      <c r="J677" s="72">
        <v>0</v>
      </c>
      <c r="K677" s="258">
        <f t="shared" si="143"/>
        <v>46</v>
      </c>
      <c r="L677" s="258">
        <f t="shared" si="133"/>
        <v>4577</v>
      </c>
      <c r="M677" s="316">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36"/>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37"/>
        <v>0</v>
      </c>
      <c r="ES677" s="72" t="str">
        <f t="shared" si="138"/>
        <v/>
      </c>
      <c r="ET677" s="72" t="s">
        <v>1119</v>
      </c>
      <c r="EU677" s="7" t="s">
        <v>2987</v>
      </c>
      <c r="EV677" s="7" t="s">
        <v>1111</v>
      </c>
      <c r="EW677" s="7" t="e">
        <v>#N/A</v>
      </c>
      <c r="EX677" s="183" t="e">
        <v>#N/A</v>
      </c>
      <c r="EY677" s="314" t="e">
        <v>#N/A</v>
      </c>
      <c r="EZ677" s="314"/>
      <c r="FA677" s="183"/>
      <c r="FB677" s="314"/>
      <c r="FC677" s="7" t="s">
        <v>1130</v>
      </c>
      <c r="FD677" s="7" t="s">
        <v>3380</v>
      </c>
      <c r="FE677" s="7">
        <f t="shared" si="139"/>
        <v>46</v>
      </c>
      <c r="FF677" s="72">
        <f t="shared" si="140"/>
        <v>4577</v>
      </c>
      <c r="FG677" t="s">
        <v>3518</v>
      </c>
      <c r="FH677">
        <v>461261729</v>
      </c>
    </row>
    <row r="678" spans="1:164" ht="17.25" hidden="1">
      <c r="A678" s="72">
        <v>463177975</v>
      </c>
      <c r="B678" s="304" t="s">
        <v>980</v>
      </c>
      <c r="C678" s="72"/>
      <c r="D678" s="72"/>
      <c r="E678" s="72"/>
      <c r="F678" s="72"/>
      <c r="G678" s="307"/>
      <c r="H678" s="307"/>
      <c r="I678" s="72">
        <v>3391</v>
      </c>
      <c r="J678" s="72">
        <v>0</v>
      </c>
      <c r="K678" s="258">
        <f t="shared" si="143"/>
        <v>32</v>
      </c>
      <c r="L678" s="258">
        <f t="shared" si="133"/>
        <v>3423</v>
      </c>
      <c r="M678" s="316">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36"/>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37"/>
        <v>0</v>
      </c>
      <c r="ES678" s="72" t="str">
        <f t="shared" si="138"/>
        <v/>
      </c>
      <c r="ET678" s="72" t="s">
        <v>1119</v>
      </c>
      <c r="EU678" s="7" t="s">
        <v>2988</v>
      </c>
      <c r="EV678" s="7" t="s">
        <v>1111</v>
      </c>
      <c r="EW678" s="7" t="e">
        <v>#N/A</v>
      </c>
      <c r="EX678" s="183" t="e">
        <v>#N/A</v>
      </c>
      <c r="EY678" s="314" t="e">
        <v>#N/A</v>
      </c>
      <c r="EZ678" s="314"/>
      <c r="FA678" s="183"/>
      <c r="FB678" s="314"/>
      <c r="FC678" s="7" t="s">
        <v>1130</v>
      </c>
      <c r="FD678" s="7" t="s">
        <v>3477</v>
      </c>
      <c r="FE678" s="7">
        <f t="shared" si="139"/>
        <v>32</v>
      </c>
      <c r="FF678" s="72">
        <f t="shared" si="140"/>
        <v>3423</v>
      </c>
      <c r="FG678" t="s">
        <v>3518</v>
      </c>
      <c r="FH678">
        <v>463177975</v>
      </c>
    </row>
    <row r="679" spans="1:164" ht="17.25" hidden="1">
      <c r="A679" s="72">
        <v>123556600</v>
      </c>
      <c r="B679" s="304" t="s">
        <v>240</v>
      </c>
      <c r="C679" s="72"/>
      <c r="D679" s="72"/>
      <c r="E679" s="72"/>
      <c r="F679" s="72"/>
      <c r="G679" s="307"/>
      <c r="H679" s="307"/>
      <c r="I679" s="72">
        <v>6149</v>
      </c>
      <c r="J679" s="72">
        <v>0</v>
      </c>
      <c r="K679" s="258">
        <f t="shared" si="143"/>
        <v>10</v>
      </c>
      <c r="L679" s="258">
        <f t="shared" si="133"/>
        <v>6159</v>
      </c>
      <c r="M679" s="316">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36"/>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37"/>
        <v>1</v>
      </c>
      <c r="ES679" s="72">
        <f t="shared" si="138"/>
        <v>1</v>
      </c>
      <c r="ET679" s="72" t="s">
        <v>1114</v>
      </c>
      <c r="EU679" s="7" t="s">
        <v>2989</v>
      </c>
      <c r="EV679" s="7" t="s">
        <v>1111</v>
      </c>
      <c r="EW679" s="7" t="s">
        <v>1809</v>
      </c>
      <c r="EX679" s="183" t="s">
        <v>2046</v>
      </c>
      <c r="EY679" s="314">
        <v>46178</v>
      </c>
      <c r="EZ679" s="314"/>
      <c r="FA679" s="183"/>
      <c r="FB679" s="314"/>
      <c r="FC679" s="7" t="s">
        <v>1130</v>
      </c>
      <c r="FD679" s="7" t="s">
        <v>1260</v>
      </c>
      <c r="FE679" s="7">
        <f t="shared" si="139"/>
        <v>10</v>
      </c>
      <c r="FF679" s="72">
        <f t="shared" si="140"/>
        <v>6159</v>
      </c>
      <c r="FG679" t="s">
        <v>3517</v>
      </c>
      <c r="FH679">
        <v>123556600</v>
      </c>
    </row>
    <row r="680" spans="1:164" ht="17.25" hidden="1">
      <c r="A680" s="72">
        <v>136841301</v>
      </c>
      <c r="B680" s="304" t="s">
        <v>243</v>
      </c>
      <c r="C680" s="72"/>
      <c r="D680" s="72"/>
      <c r="E680" s="72"/>
      <c r="F680" s="72"/>
      <c r="G680" s="307"/>
      <c r="H680" s="307"/>
      <c r="I680" s="72">
        <v>5778</v>
      </c>
      <c r="J680" s="72">
        <v>0</v>
      </c>
      <c r="K680" s="258">
        <f t="shared" si="143"/>
        <v>27</v>
      </c>
      <c r="L680" s="258">
        <f t="shared" si="133"/>
        <v>5805</v>
      </c>
      <c r="M680" s="316">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36"/>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37"/>
        <v>1</v>
      </c>
      <c r="ES680" s="72">
        <f t="shared" si="138"/>
        <v>1</v>
      </c>
      <c r="ET680" s="72" t="s">
        <v>1114</v>
      </c>
      <c r="EU680" s="7" t="s">
        <v>2990</v>
      </c>
      <c r="EV680" s="7" t="s">
        <v>1111</v>
      </c>
      <c r="EW680" s="7" t="s">
        <v>1809</v>
      </c>
      <c r="EX680" s="183" t="s">
        <v>2047</v>
      </c>
      <c r="EY680" s="314">
        <v>46178</v>
      </c>
      <c r="EZ680" s="314"/>
      <c r="FA680" s="183"/>
      <c r="FB680" s="314"/>
      <c r="FC680" s="7" t="s">
        <v>1130</v>
      </c>
      <c r="FD680" s="7" t="s">
        <v>1243</v>
      </c>
      <c r="FE680" s="7">
        <f t="shared" si="139"/>
        <v>27</v>
      </c>
      <c r="FF680" s="72">
        <f t="shared" si="140"/>
        <v>5805</v>
      </c>
      <c r="FG680" t="s">
        <v>3517</v>
      </c>
      <c r="FH680">
        <v>136841301</v>
      </c>
    </row>
    <row r="681" spans="1:164" ht="17.25" hidden="1">
      <c r="A681" s="72">
        <v>137201869</v>
      </c>
      <c r="B681" s="304" t="s">
        <v>267</v>
      </c>
      <c r="C681" s="72"/>
      <c r="D681" s="72"/>
      <c r="E681" s="72"/>
      <c r="F681" s="72"/>
      <c r="G681" s="307"/>
      <c r="H681" s="307"/>
      <c r="I681" s="72">
        <v>3534</v>
      </c>
      <c r="J681" s="72">
        <v>0</v>
      </c>
      <c r="K681" s="258">
        <f t="shared" si="143"/>
        <v>21</v>
      </c>
      <c r="L681" s="258">
        <f t="shared" si="133"/>
        <v>3555</v>
      </c>
      <c r="M681" s="316">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36"/>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37"/>
        <v>2</v>
      </c>
      <c r="ES681" s="72">
        <f t="shared" si="138"/>
        <v>1</v>
      </c>
      <c r="ET681" s="72" t="s">
        <v>1114</v>
      </c>
      <c r="EU681" s="7" t="s">
        <v>2991</v>
      </c>
      <c r="EV681" s="7" t="s">
        <v>1111</v>
      </c>
      <c r="EW681" s="7" t="s">
        <v>1804</v>
      </c>
      <c r="EX681" s="183" t="s">
        <v>2048</v>
      </c>
      <c r="EY681" s="314">
        <v>46177</v>
      </c>
      <c r="EZ681" s="314"/>
      <c r="FA681" s="183"/>
      <c r="FB681" s="314"/>
      <c r="FC681" s="7" t="s">
        <v>1130</v>
      </c>
      <c r="FD681" s="7" t="s">
        <v>1249</v>
      </c>
      <c r="FE681" s="7">
        <f t="shared" si="139"/>
        <v>21</v>
      </c>
      <c r="FF681" s="72">
        <f t="shared" si="140"/>
        <v>3555</v>
      </c>
      <c r="FG681" t="s">
        <v>3517</v>
      </c>
      <c r="FH681">
        <v>137201869</v>
      </c>
    </row>
    <row r="682" spans="1:164" ht="17.25" hidden="1">
      <c r="A682" s="72">
        <v>459302420</v>
      </c>
      <c r="B682" s="304" t="s">
        <v>283</v>
      </c>
      <c r="C682" s="72"/>
      <c r="D682" s="72"/>
      <c r="E682" s="72"/>
      <c r="F682" s="72"/>
      <c r="G682" s="307"/>
      <c r="H682" s="307"/>
      <c r="I682" s="72">
        <v>4543</v>
      </c>
      <c r="J682" s="72">
        <v>0</v>
      </c>
      <c r="K682" s="258">
        <f t="shared" si="143"/>
        <v>123</v>
      </c>
      <c r="L682" s="258">
        <f t="shared" si="133"/>
        <v>4666</v>
      </c>
      <c r="M682" s="316">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36"/>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37"/>
        <v>1</v>
      </c>
      <c r="ES682" s="72">
        <f t="shared" si="138"/>
        <v>1</v>
      </c>
      <c r="ET682" s="72" t="s">
        <v>1115</v>
      </c>
      <c r="EU682" s="7" t="s">
        <v>2992</v>
      </c>
      <c r="EV682" s="7" t="s">
        <v>1111</v>
      </c>
      <c r="EW682" s="7" t="s">
        <v>1804</v>
      </c>
      <c r="EX682" s="183" t="s">
        <v>1812</v>
      </c>
      <c r="EY682" s="314">
        <v>46177</v>
      </c>
      <c r="EZ682" s="314"/>
      <c r="FA682" s="183"/>
      <c r="FB682" s="314"/>
      <c r="FC682" s="7" t="s">
        <v>1130</v>
      </c>
      <c r="FD682" s="7" t="s">
        <v>3276</v>
      </c>
      <c r="FE682" s="7">
        <f t="shared" si="139"/>
        <v>123</v>
      </c>
      <c r="FF682" s="72">
        <f t="shared" si="140"/>
        <v>4666</v>
      </c>
      <c r="FG682" t="s">
        <v>3517</v>
      </c>
      <c r="FH682">
        <v>459302420</v>
      </c>
    </row>
    <row r="683" spans="1:164" ht="17.25" hidden="1">
      <c r="A683" s="72">
        <v>135144145</v>
      </c>
      <c r="B683" s="304" t="s">
        <v>1608</v>
      </c>
      <c r="C683" s="72"/>
      <c r="D683" s="72"/>
      <c r="E683" s="72"/>
      <c r="F683" s="72"/>
      <c r="G683" s="307"/>
      <c r="H683" s="307"/>
      <c r="I683" s="72">
        <v>2691</v>
      </c>
      <c r="J683" s="72">
        <v>0</v>
      </c>
      <c r="K683" s="258">
        <f t="shared" si="143"/>
        <v>30</v>
      </c>
      <c r="L683" s="258">
        <f t="shared" si="133"/>
        <v>2721</v>
      </c>
      <c r="M683" s="316">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36"/>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37"/>
        <v>1</v>
      </c>
      <c r="ES683" s="72">
        <f t="shared" si="138"/>
        <v>1</v>
      </c>
      <c r="ET683" s="72" t="s">
        <v>1121</v>
      </c>
      <c r="EU683" s="7" t="s">
        <v>2993</v>
      </c>
      <c r="EV683" s="7" t="s">
        <v>1111</v>
      </c>
      <c r="EW683" s="7" t="s">
        <v>1830</v>
      </c>
      <c r="EX683" s="183" t="s">
        <v>1898</v>
      </c>
      <c r="EY683" s="314">
        <v>46178</v>
      </c>
      <c r="EZ683" s="314"/>
      <c r="FA683" s="183"/>
      <c r="FB683" s="314"/>
      <c r="FC683" s="7" t="s">
        <v>1130</v>
      </c>
      <c r="FD683" s="7" t="s">
        <v>1240</v>
      </c>
      <c r="FE683" s="7">
        <f t="shared" si="139"/>
        <v>30</v>
      </c>
      <c r="FF683" s="72">
        <f t="shared" si="140"/>
        <v>2721</v>
      </c>
      <c r="FG683" t="s">
        <v>3517</v>
      </c>
      <c r="FH683">
        <v>135144145</v>
      </c>
    </row>
    <row r="684" spans="1:164" ht="17.25" hidden="1">
      <c r="A684" s="72">
        <v>453957819</v>
      </c>
      <c r="B684" s="304" t="s">
        <v>1614</v>
      </c>
      <c r="C684" s="72"/>
      <c r="D684" s="72"/>
      <c r="E684" s="72"/>
      <c r="F684" s="72"/>
      <c r="G684" s="307"/>
      <c r="H684" s="307"/>
      <c r="I684" s="72">
        <v>3619</v>
      </c>
      <c r="J684" s="72">
        <v>0</v>
      </c>
      <c r="K684" s="258">
        <f t="shared" si="143"/>
        <v>6</v>
      </c>
      <c r="L684" s="258">
        <f t="shared" si="133"/>
        <v>3625</v>
      </c>
      <c r="M684" s="316">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36"/>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37"/>
        <v>1</v>
      </c>
      <c r="ES684" s="72">
        <f t="shared" si="138"/>
        <v>1</v>
      </c>
      <c r="ET684" s="72" t="s">
        <v>1127</v>
      </c>
      <c r="EU684" s="7" t="s">
        <v>2994</v>
      </c>
      <c r="EV684" s="7" t="s">
        <v>1111</v>
      </c>
      <c r="EW684" s="7" t="s">
        <v>1804</v>
      </c>
      <c r="EX684" s="183" t="s">
        <v>1812</v>
      </c>
      <c r="EY684" s="314">
        <v>46177</v>
      </c>
      <c r="EZ684" s="314"/>
      <c r="FA684" s="183"/>
      <c r="FB684" s="314"/>
      <c r="FC684" s="7" t="s">
        <v>1130</v>
      </c>
      <c r="FD684" s="7" t="s">
        <v>3478</v>
      </c>
      <c r="FE684" s="7">
        <f t="shared" si="139"/>
        <v>6</v>
      </c>
      <c r="FF684" s="72">
        <f t="shared" si="140"/>
        <v>3625</v>
      </c>
      <c r="FG684" t="s">
        <v>3517</v>
      </c>
      <c r="FH684">
        <v>453957819</v>
      </c>
    </row>
    <row r="685" spans="1:164" ht="17.25" hidden="1">
      <c r="A685" s="72">
        <v>462178191</v>
      </c>
      <c r="B685" s="304" t="s">
        <v>1619</v>
      </c>
      <c r="C685" s="72"/>
      <c r="D685" s="72"/>
      <c r="E685" s="72"/>
      <c r="F685" s="72"/>
      <c r="G685" s="307"/>
      <c r="H685" s="307"/>
      <c r="I685" s="72">
        <v>4421</v>
      </c>
      <c r="J685" s="72">
        <v>0</v>
      </c>
      <c r="K685" s="258">
        <f t="shared" si="143"/>
        <v>22</v>
      </c>
      <c r="L685" s="258">
        <f t="shared" si="133"/>
        <v>4443</v>
      </c>
      <c r="M685" s="316">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36"/>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37"/>
        <v>1</v>
      </c>
      <c r="ES685" s="72">
        <f t="shared" si="138"/>
        <v>1</v>
      </c>
      <c r="ET685" s="72" t="s">
        <v>1127</v>
      </c>
      <c r="EU685" s="7" t="s">
        <v>2995</v>
      </c>
      <c r="EV685" s="7" t="s">
        <v>1111</v>
      </c>
      <c r="EW685" s="7" t="s">
        <v>1804</v>
      </c>
      <c r="EX685" s="183" t="s">
        <v>1812</v>
      </c>
      <c r="EY685" s="314">
        <v>46176</v>
      </c>
      <c r="EZ685" s="314"/>
      <c r="FA685" s="183"/>
      <c r="FB685" s="314"/>
      <c r="FC685" s="7" t="s">
        <v>1130</v>
      </c>
      <c r="FD685" s="7" t="s">
        <v>1248</v>
      </c>
      <c r="FE685" s="7">
        <f t="shared" si="139"/>
        <v>22</v>
      </c>
      <c r="FF685" s="72">
        <f t="shared" si="140"/>
        <v>4443</v>
      </c>
      <c r="FG685" t="s">
        <v>3517</v>
      </c>
      <c r="FH685">
        <v>462178191</v>
      </c>
    </row>
    <row r="686" spans="1:164" ht="17.25" hidden="1">
      <c r="A686" s="72">
        <v>463322332</v>
      </c>
      <c r="B686" s="304" t="s">
        <v>399</v>
      </c>
      <c r="C686" s="72"/>
      <c r="D686" s="72"/>
      <c r="E686" s="72"/>
      <c r="F686" s="72"/>
      <c r="G686" s="307"/>
      <c r="H686" s="307"/>
      <c r="I686" s="72">
        <v>1442</v>
      </c>
      <c r="J686" s="72">
        <v>0</v>
      </c>
      <c r="K686" s="258">
        <f t="shared" si="143"/>
        <v>65</v>
      </c>
      <c r="L686" s="258">
        <f t="shared" si="133"/>
        <v>1507</v>
      </c>
      <c r="M686" s="316">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36"/>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37"/>
        <v>1</v>
      </c>
      <c r="ES686" s="72">
        <f t="shared" si="138"/>
        <v>1</v>
      </c>
      <c r="ET686" s="72" t="s">
        <v>1116</v>
      </c>
      <c r="EU686" s="7" t="s">
        <v>2996</v>
      </c>
      <c r="EV686" s="7" t="s">
        <v>1111</v>
      </c>
      <c r="EW686" s="7" t="s">
        <v>1832</v>
      </c>
      <c r="EX686" s="183" t="s">
        <v>3618</v>
      </c>
      <c r="EY686" s="314">
        <v>46184</v>
      </c>
      <c r="EZ686" s="314"/>
      <c r="FA686" s="183"/>
      <c r="FB686" s="314"/>
      <c r="FC686" s="7" t="s">
        <v>1130</v>
      </c>
      <c r="FD686" s="7" t="s">
        <v>3116</v>
      </c>
      <c r="FE686" s="7">
        <f t="shared" si="139"/>
        <v>65</v>
      </c>
      <c r="FF686" s="72">
        <f t="shared" si="140"/>
        <v>1507</v>
      </c>
      <c r="FG686" t="s">
        <v>3517</v>
      </c>
      <c r="FH686">
        <v>463322332</v>
      </c>
    </row>
    <row r="687" spans="1:164" ht="17.25" hidden="1">
      <c r="A687" s="72">
        <v>460241672</v>
      </c>
      <c r="B687" s="304" t="s">
        <v>1468</v>
      </c>
      <c r="C687" s="72"/>
      <c r="D687" s="72"/>
      <c r="E687" s="72"/>
      <c r="F687" s="72"/>
      <c r="G687" s="307"/>
      <c r="H687" s="307"/>
      <c r="I687" s="72">
        <v>4574</v>
      </c>
      <c r="J687" s="72">
        <v>0</v>
      </c>
      <c r="K687" s="258">
        <f t="shared" si="143"/>
        <v>6</v>
      </c>
      <c r="L687" s="258">
        <f t="shared" si="133"/>
        <v>4580</v>
      </c>
      <c r="M687" s="316">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36"/>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37"/>
        <v>1</v>
      </c>
      <c r="ES687" s="72">
        <f t="shared" si="138"/>
        <v>1</v>
      </c>
      <c r="ET687" s="72" t="s">
        <v>1117</v>
      </c>
      <c r="EU687" s="7" t="s">
        <v>2997</v>
      </c>
      <c r="EV687" s="7" t="s">
        <v>1111</v>
      </c>
      <c r="EW687" s="7" t="s">
        <v>1802</v>
      </c>
      <c r="EX687" s="183" t="s">
        <v>2050</v>
      </c>
      <c r="EY687" s="314">
        <v>46177</v>
      </c>
      <c r="EZ687" s="314"/>
      <c r="FA687" s="183"/>
      <c r="FB687" s="314"/>
      <c r="FC687" s="7" t="s">
        <v>1130</v>
      </c>
      <c r="FD687" s="7" t="s">
        <v>3478</v>
      </c>
      <c r="FE687" s="7">
        <f t="shared" si="139"/>
        <v>6</v>
      </c>
      <c r="FF687" s="72">
        <f t="shared" si="140"/>
        <v>4580</v>
      </c>
      <c r="FG687" t="s">
        <v>3517</v>
      </c>
      <c r="FH687">
        <v>460241672</v>
      </c>
    </row>
    <row r="688" spans="1:164" ht="17.25" hidden="1">
      <c r="A688" s="72">
        <v>456338926</v>
      </c>
      <c r="B688" s="304" t="s">
        <v>955</v>
      </c>
      <c r="C688" s="72"/>
      <c r="D688" s="72"/>
      <c r="E688" s="72"/>
      <c r="F688" s="72"/>
      <c r="G688" s="307"/>
      <c r="H688" s="307"/>
      <c r="I688" s="72">
        <v>3359</v>
      </c>
      <c r="J688" s="72">
        <v>0</v>
      </c>
      <c r="K688" s="258">
        <f t="shared" si="143"/>
        <v>18</v>
      </c>
      <c r="L688" s="258">
        <f t="shared" si="133"/>
        <v>3377</v>
      </c>
      <c r="M688" s="316">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36"/>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37"/>
        <v>1</v>
      </c>
      <c r="ES688" s="72">
        <f t="shared" si="138"/>
        <v>1</v>
      </c>
      <c r="ET688" s="72" t="s">
        <v>1112</v>
      </c>
      <c r="EU688" s="7" t="s">
        <v>2998</v>
      </c>
      <c r="EV688" s="7" t="s">
        <v>1111</v>
      </c>
      <c r="EW688" s="7" t="s">
        <v>1807</v>
      </c>
      <c r="EX688" s="183" t="s">
        <v>1816</v>
      </c>
      <c r="EY688" s="314">
        <v>46178</v>
      </c>
      <c r="EZ688" s="314"/>
      <c r="FA688" s="183"/>
      <c r="FB688" s="314"/>
      <c r="FC688" s="7" t="s">
        <v>1130</v>
      </c>
      <c r="FD688" s="7" t="s">
        <v>1252</v>
      </c>
      <c r="FE688" s="7">
        <f t="shared" si="139"/>
        <v>18</v>
      </c>
      <c r="FF688" s="72">
        <f t="shared" si="140"/>
        <v>3377</v>
      </c>
      <c r="FG688" t="s">
        <v>3517</v>
      </c>
      <c r="FH688">
        <v>456338926</v>
      </c>
    </row>
    <row r="689" spans="1:164" ht="17.25" hidden="1">
      <c r="A689" s="72">
        <v>462011491</v>
      </c>
      <c r="B689" s="304" t="s">
        <v>976</v>
      </c>
      <c r="C689" s="72"/>
      <c r="D689" s="72"/>
      <c r="E689" s="72"/>
      <c r="F689" s="72"/>
      <c r="G689" s="307"/>
      <c r="H689" s="307"/>
      <c r="I689" s="72">
        <v>3778</v>
      </c>
      <c r="J689" s="72">
        <v>0</v>
      </c>
      <c r="K689" s="258">
        <f t="shared" si="143"/>
        <v>9</v>
      </c>
      <c r="L689" s="258">
        <f t="shared" si="133"/>
        <v>3787</v>
      </c>
      <c r="M689" s="316">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36"/>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37"/>
        <v>0</v>
      </c>
      <c r="ES689" s="72" t="str">
        <f t="shared" si="138"/>
        <v/>
      </c>
      <c r="ET689" s="72" t="s">
        <v>1119</v>
      </c>
      <c r="EU689" s="7" t="s">
        <v>2999</v>
      </c>
      <c r="EV689" s="7" t="s">
        <v>1111</v>
      </c>
      <c r="EW689" s="7" t="e">
        <v>#N/A</v>
      </c>
      <c r="EX689" s="183" t="e">
        <v>#N/A</v>
      </c>
      <c r="EY689" s="314" t="e">
        <v>#N/A</v>
      </c>
      <c r="EZ689" s="314"/>
      <c r="FA689" s="183"/>
      <c r="FB689" s="314"/>
      <c r="FC689" s="7" t="s">
        <v>1130</v>
      </c>
      <c r="FD689" s="7" t="s">
        <v>3479</v>
      </c>
      <c r="FE689" s="7">
        <f t="shared" si="139"/>
        <v>9</v>
      </c>
      <c r="FF689" s="72">
        <f t="shared" si="140"/>
        <v>3787</v>
      </c>
      <c r="FG689" t="s">
        <v>3518</v>
      </c>
      <c r="FH689">
        <v>462011491</v>
      </c>
    </row>
    <row r="690" spans="1:164" ht="17.25" hidden="1">
      <c r="A690" s="72">
        <v>136892187</v>
      </c>
      <c r="B690" s="304" t="s">
        <v>538</v>
      </c>
      <c r="C690" s="72"/>
      <c r="D690" s="72"/>
      <c r="E690" s="72"/>
      <c r="F690" s="72"/>
      <c r="G690" s="307"/>
      <c r="H690" s="307"/>
      <c r="I690" s="72">
        <v>2794</v>
      </c>
      <c r="J690" s="72">
        <v>0</v>
      </c>
      <c r="K690" s="258">
        <f t="shared" si="143"/>
        <v>5</v>
      </c>
      <c r="L690" s="258">
        <f t="shared" si="133"/>
        <v>2799</v>
      </c>
      <c r="M690" s="316">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36"/>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37"/>
        <v>1</v>
      </c>
      <c r="ES690" s="72">
        <f t="shared" si="138"/>
        <v>1</v>
      </c>
      <c r="ET690" s="72" t="s">
        <v>1112</v>
      </c>
      <c r="EU690" s="7" t="s">
        <v>3000</v>
      </c>
      <c r="EV690" s="7" t="s">
        <v>1111</v>
      </c>
      <c r="EW690" s="7" t="s">
        <v>1807</v>
      </c>
      <c r="EX690" s="183" t="s">
        <v>1816</v>
      </c>
      <c r="EY690" s="314">
        <v>46181</v>
      </c>
      <c r="EZ690" s="314"/>
      <c r="FA690" s="183"/>
      <c r="FB690" s="314"/>
      <c r="FC690" s="7" t="s">
        <v>1130</v>
      </c>
      <c r="FD690" s="7" t="s">
        <v>3480</v>
      </c>
      <c r="FE690" s="7">
        <f t="shared" si="139"/>
        <v>5</v>
      </c>
      <c r="FF690" s="72">
        <f t="shared" si="140"/>
        <v>2799</v>
      </c>
      <c r="FG690" t="s">
        <v>3517</v>
      </c>
      <c r="FH690">
        <v>136892187</v>
      </c>
    </row>
    <row r="691" spans="1:164" ht="17.25" hidden="1">
      <c r="A691" s="72">
        <v>462252637</v>
      </c>
      <c r="B691" s="304" t="s">
        <v>1620</v>
      </c>
      <c r="C691" s="72"/>
      <c r="D691" s="72"/>
      <c r="E691" s="72"/>
      <c r="F691" s="72"/>
      <c r="G691" s="307"/>
      <c r="H691" s="307" t="s">
        <v>1791</v>
      </c>
      <c r="I691" s="72">
        <v>2640</v>
      </c>
      <c r="J691" s="72">
        <v>0</v>
      </c>
      <c r="K691" s="258">
        <f t="shared" si="143"/>
        <v>43</v>
      </c>
      <c r="L691" s="258">
        <f t="shared" si="133"/>
        <v>2683</v>
      </c>
      <c r="M691" s="316">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36"/>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37"/>
        <v>1</v>
      </c>
      <c r="ES691" s="72">
        <f t="shared" si="138"/>
        <v>1</v>
      </c>
      <c r="ET691" s="72" t="s">
        <v>1127</v>
      </c>
      <c r="EU691" s="7" t="s">
        <v>3001</v>
      </c>
      <c r="EV691" s="7" t="s">
        <v>1111</v>
      </c>
      <c r="EW691" s="7" t="s">
        <v>1830</v>
      </c>
      <c r="EX691" s="183" t="s">
        <v>1891</v>
      </c>
      <c r="EY691" s="314">
        <v>46177</v>
      </c>
      <c r="EZ691" s="314"/>
      <c r="FA691" s="183"/>
      <c r="FB691" s="314"/>
      <c r="FC691" s="7" t="s">
        <v>1130</v>
      </c>
      <c r="FD691" s="7" t="s">
        <v>3481</v>
      </c>
      <c r="FE691" s="7">
        <f t="shared" si="139"/>
        <v>43</v>
      </c>
      <c r="FF691" s="72">
        <f t="shared" si="140"/>
        <v>2683</v>
      </c>
      <c r="FG691" t="s">
        <v>3517</v>
      </c>
      <c r="FH691">
        <v>462252637</v>
      </c>
    </row>
    <row r="692" spans="1:164" ht="17.25" hidden="1">
      <c r="A692" s="72">
        <v>134196820</v>
      </c>
      <c r="B692" s="304" t="s">
        <v>616</v>
      </c>
      <c r="C692" s="72"/>
      <c r="D692" s="72"/>
      <c r="E692" s="72"/>
      <c r="F692" s="72"/>
      <c r="G692" s="307"/>
      <c r="H692" s="307"/>
      <c r="I692" s="72">
        <v>3506</v>
      </c>
      <c r="J692" s="72">
        <v>0</v>
      </c>
      <c r="K692" s="258">
        <f t="shared" si="143"/>
        <v>126</v>
      </c>
      <c r="L692" s="258">
        <f t="shared" si="133"/>
        <v>3632</v>
      </c>
      <c r="M692" s="316">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36"/>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37"/>
        <v>1</v>
      </c>
      <c r="ES692" s="72">
        <f t="shared" si="138"/>
        <v>1</v>
      </c>
      <c r="ET692" s="72" t="s">
        <v>1127</v>
      </c>
      <c r="EU692" s="7" t="s">
        <v>3002</v>
      </c>
      <c r="EV692" s="7" t="s">
        <v>1111</v>
      </c>
      <c r="EW692" s="7" t="s">
        <v>1802</v>
      </c>
      <c r="EX692" s="183" t="s">
        <v>1901</v>
      </c>
      <c r="EY692" s="314">
        <v>46177</v>
      </c>
      <c r="EZ692" s="314"/>
      <c r="FA692" s="183"/>
      <c r="FB692" s="314"/>
      <c r="FC692" s="7" t="s">
        <v>1130</v>
      </c>
      <c r="FD692" s="7" t="s">
        <v>3197</v>
      </c>
      <c r="FE692" s="7">
        <f t="shared" si="139"/>
        <v>126</v>
      </c>
      <c r="FF692" s="72">
        <f t="shared" si="140"/>
        <v>3632</v>
      </c>
      <c r="FG692" t="s">
        <v>3517</v>
      </c>
      <c r="FH692">
        <v>134196820</v>
      </c>
    </row>
    <row r="693" spans="1:164" ht="17.25" hidden="1">
      <c r="A693" s="72">
        <v>136056637</v>
      </c>
      <c r="B693" s="304" t="s">
        <v>946</v>
      </c>
      <c r="C693" s="72"/>
      <c r="D693" s="72"/>
      <c r="E693" s="72"/>
      <c r="F693" s="72"/>
      <c r="G693" s="307"/>
      <c r="H693" s="307"/>
      <c r="I693" s="72">
        <v>3440</v>
      </c>
      <c r="J693" s="72">
        <v>0</v>
      </c>
      <c r="K693" s="258">
        <f t="shared" si="143"/>
        <v>6</v>
      </c>
      <c r="L693" s="258">
        <f t="shared" si="133"/>
        <v>3446</v>
      </c>
      <c r="M693" s="316">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36"/>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37"/>
        <v>1</v>
      </c>
      <c r="ES693" s="72">
        <f t="shared" si="138"/>
        <v>1</v>
      </c>
      <c r="ET693" s="72" t="s">
        <v>1127</v>
      </c>
      <c r="EU693" s="7" t="s">
        <v>3003</v>
      </c>
      <c r="EV693" s="7" t="s">
        <v>1111</v>
      </c>
      <c r="EW693" s="7" t="s">
        <v>1830</v>
      </c>
      <c r="EX693" s="183" t="s">
        <v>1891</v>
      </c>
      <c r="EY693" s="314">
        <v>46177</v>
      </c>
      <c r="EZ693" s="314"/>
      <c r="FA693" s="183"/>
      <c r="FB693" s="314"/>
      <c r="FC693" s="7" t="s">
        <v>1130</v>
      </c>
      <c r="FD693" s="7" t="s">
        <v>3478</v>
      </c>
      <c r="FE693" s="7">
        <f t="shared" si="139"/>
        <v>6</v>
      </c>
      <c r="FF693" s="72">
        <f t="shared" si="140"/>
        <v>3446</v>
      </c>
      <c r="FG693" t="s">
        <v>3517</v>
      </c>
      <c r="FH693">
        <v>136056637</v>
      </c>
    </row>
    <row r="694" spans="1:164" ht="17.25" hidden="1">
      <c r="A694" s="72">
        <v>463281658</v>
      </c>
      <c r="B694" s="304" t="s">
        <v>983</v>
      </c>
      <c r="C694" s="72" t="s">
        <v>1776</v>
      </c>
      <c r="D694" s="72" t="s">
        <v>1790</v>
      </c>
      <c r="E694" s="72">
        <v>1489</v>
      </c>
      <c r="F694" s="72"/>
      <c r="G694" s="307"/>
      <c r="H694" s="307" t="s">
        <v>1142</v>
      </c>
      <c r="I694" s="72">
        <v>5449</v>
      </c>
      <c r="J694" s="72">
        <v>0</v>
      </c>
      <c r="K694" s="258">
        <f t="shared" si="143"/>
        <v>47</v>
      </c>
      <c r="L694" s="258">
        <f t="shared" si="133"/>
        <v>3960</v>
      </c>
      <c r="M694" s="316">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36"/>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37"/>
        <v>1</v>
      </c>
      <c r="ES694" s="72">
        <f t="shared" si="138"/>
        <v>1</v>
      </c>
      <c r="ET694" s="72" t="s">
        <v>1124</v>
      </c>
      <c r="EU694" s="7" t="s">
        <v>3004</v>
      </c>
      <c r="EV694" s="7" t="s">
        <v>1111</v>
      </c>
      <c r="EW694" s="7" t="s">
        <v>1807</v>
      </c>
      <c r="EX694" s="183" t="s">
        <v>1865</v>
      </c>
      <c r="EY694" s="314">
        <v>46176</v>
      </c>
      <c r="EZ694" s="314"/>
      <c r="FA694" s="183"/>
      <c r="FB694" s="314"/>
      <c r="FC694" s="7" t="s">
        <v>1130</v>
      </c>
      <c r="FD694" s="7" t="s">
        <v>3123</v>
      </c>
      <c r="FE694" s="7">
        <f t="shared" si="139"/>
        <v>47</v>
      </c>
      <c r="FF694" s="72">
        <f t="shared" si="140"/>
        <v>5449</v>
      </c>
      <c r="FG694" t="s">
        <v>3517</v>
      </c>
      <c r="FH694">
        <v>463281658</v>
      </c>
    </row>
    <row r="695" spans="1:164" ht="17.25" hidden="1">
      <c r="A695" s="72">
        <v>456772826</v>
      </c>
      <c r="B695" s="304" t="s">
        <v>1617</v>
      </c>
      <c r="C695" s="72" t="s">
        <v>1776</v>
      </c>
      <c r="D695" s="72" t="s">
        <v>1796</v>
      </c>
      <c r="E695" s="72">
        <v>2003</v>
      </c>
      <c r="F695" s="72"/>
      <c r="G695" s="307"/>
      <c r="H695" s="307"/>
      <c r="I695" s="72">
        <v>3269</v>
      </c>
      <c r="J695" s="72">
        <v>0</v>
      </c>
      <c r="K695" s="258">
        <f t="shared" si="143"/>
        <v>25</v>
      </c>
      <c r="L695" s="258">
        <f t="shared" si="133"/>
        <v>1291</v>
      </c>
      <c r="M695" s="316">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36"/>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37"/>
        <v>2</v>
      </c>
      <c r="ES695" s="72">
        <f t="shared" si="138"/>
        <v>1</v>
      </c>
      <c r="ET695" s="72" t="s">
        <v>1116</v>
      </c>
      <c r="EU695" s="7" t="s">
        <v>3005</v>
      </c>
      <c r="EV695" s="7" t="s">
        <v>1111</v>
      </c>
      <c r="EW695" s="7" t="s">
        <v>2051</v>
      </c>
      <c r="EX695" s="183" t="s">
        <v>1966</v>
      </c>
      <c r="EY695" s="314">
        <v>46179</v>
      </c>
      <c r="EZ695" s="314"/>
      <c r="FA695" s="183"/>
      <c r="FB695" s="314"/>
      <c r="FC695" s="7" t="s">
        <v>1130</v>
      </c>
      <c r="FD695" s="7" t="s">
        <v>1245</v>
      </c>
      <c r="FE695" s="7">
        <f t="shared" si="139"/>
        <v>25</v>
      </c>
      <c r="FF695" s="72">
        <f t="shared" si="140"/>
        <v>3294</v>
      </c>
      <c r="FG695" t="s">
        <v>3517</v>
      </c>
      <c r="FH695">
        <v>456772826</v>
      </c>
    </row>
    <row r="696" spans="1:164" ht="17.25" hidden="1">
      <c r="A696" s="72">
        <v>135236443</v>
      </c>
      <c r="B696" s="304" t="s">
        <v>1609</v>
      </c>
      <c r="C696" s="72"/>
      <c r="D696" s="72"/>
      <c r="E696" s="72"/>
      <c r="F696" s="72"/>
      <c r="G696" s="307"/>
      <c r="H696" s="307"/>
      <c r="I696" s="72">
        <v>3294</v>
      </c>
      <c r="J696" s="72">
        <v>0</v>
      </c>
      <c r="K696" s="258">
        <f t="shared" si="143"/>
        <v>40</v>
      </c>
      <c r="L696" s="258">
        <f t="shared" si="133"/>
        <v>3334</v>
      </c>
      <c r="M696" s="316">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36"/>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37"/>
        <v>2</v>
      </c>
      <c r="ES696" s="72">
        <f t="shared" si="138"/>
        <v>1</v>
      </c>
      <c r="ET696" s="72" t="s">
        <v>1128</v>
      </c>
      <c r="EU696" s="7" t="s">
        <v>3006</v>
      </c>
      <c r="EV696" s="7" t="s">
        <v>1111</v>
      </c>
      <c r="EW696" s="7" t="s">
        <v>1809</v>
      </c>
      <c r="EX696" s="183" t="s">
        <v>2052</v>
      </c>
      <c r="EY696" s="314">
        <v>46178</v>
      </c>
      <c r="EZ696" s="314"/>
      <c r="FA696" s="183"/>
      <c r="FB696" s="314"/>
      <c r="FC696" s="7" t="s">
        <v>1130</v>
      </c>
      <c r="FD696" s="7" t="s">
        <v>3482</v>
      </c>
      <c r="FE696" s="7">
        <f t="shared" si="139"/>
        <v>40</v>
      </c>
      <c r="FF696" s="72">
        <f t="shared" si="140"/>
        <v>3334</v>
      </c>
      <c r="FG696" t="s">
        <v>3517</v>
      </c>
      <c r="FH696">
        <v>135236443</v>
      </c>
    </row>
    <row r="697" spans="1:164" ht="17.25" hidden="1">
      <c r="A697" s="72">
        <v>462075900</v>
      </c>
      <c r="B697" s="304" t="s">
        <v>1618</v>
      </c>
      <c r="C697" s="72"/>
      <c r="D697" s="72"/>
      <c r="E697" s="72"/>
      <c r="F697" s="72"/>
      <c r="G697" s="307"/>
      <c r="H697" s="307"/>
      <c r="I697" s="72">
        <v>4345</v>
      </c>
      <c r="J697" s="72">
        <v>0</v>
      </c>
      <c r="K697" s="258">
        <f t="shared" si="143"/>
        <v>6</v>
      </c>
      <c r="L697" s="258">
        <f t="shared" si="133"/>
        <v>4351</v>
      </c>
      <c r="M697" s="316">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36"/>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37"/>
        <v>3</v>
      </c>
      <c r="ES697" s="72">
        <f t="shared" si="138"/>
        <v>1</v>
      </c>
      <c r="ET697" s="72" t="s">
        <v>1128</v>
      </c>
      <c r="EU697" s="7" t="s">
        <v>3007</v>
      </c>
      <c r="EV697" s="7" t="s">
        <v>1111</v>
      </c>
      <c r="EW697" s="7" t="s">
        <v>1830</v>
      </c>
      <c r="EX697" s="183" t="s">
        <v>2043</v>
      </c>
      <c r="EY697" s="314">
        <v>46179</v>
      </c>
      <c r="EZ697" s="314"/>
      <c r="FA697" s="183"/>
      <c r="FB697" s="314"/>
      <c r="FC697" s="7" t="s">
        <v>1130</v>
      </c>
      <c r="FD697" s="7" t="s">
        <v>3478</v>
      </c>
      <c r="FE697" s="7">
        <f t="shared" si="139"/>
        <v>6</v>
      </c>
      <c r="FF697" s="72">
        <f t="shared" si="140"/>
        <v>4351</v>
      </c>
      <c r="FG697" t="s">
        <v>3517</v>
      </c>
      <c r="FH697">
        <v>462075900</v>
      </c>
    </row>
    <row r="698" spans="1:164" ht="17.25" hidden="1">
      <c r="A698" s="72">
        <v>461562384</v>
      </c>
      <c r="B698" s="304" t="s">
        <v>972</v>
      </c>
      <c r="C698" s="72"/>
      <c r="D698" s="72"/>
      <c r="E698" s="72"/>
      <c r="F698" s="72"/>
      <c r="G698" s="307"/>
      <c r="H698" s="307"/>
      <c r="I698" s="72">
        <v>5554</v>
      </c>
      <c r="J698" s="72">
        <v>0</v>
      </c>
      <c r="K698" s="258">
        <f t="shared" si="143"/>
        <v>213</v>
      </c>
      <c r="L698" s="258">
        <f t="shared" si="133"/>
        <v>5767</v>
      </c>
      <c r="M698" s="316">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36"/>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37"/>
        <v>1</v>
      </c>
      <c r="ES698" s="72">
        <f t="shared" si="138"/>
        <v>1</v>
      </c>
      <c r="ET698" s="72" t="s">
        <v>1127</v>
      </c>
      <c r="EU698" s="7" t="s">
        <v>3008</v>
      </c>
      <c r="EV698" s="7" t="s">
        <v>1111</v>
      </c>
      <c r="EW698" s="7" t="s">
        <v>1804</v>
      </c>
      <c r="EX698" s="183" t="s">
        <v>1812</v>
      </c>
      <c r="EY698" s="314">
        <v>46176</v>
      </c>
      <c r="EZ698" s="314"/>
      <c r="FA698" s="183"/>
      <c r="FB698" s="314"/>
      <c r="FC698" s="7" t="s">
        <v>1130</v>
      </c>
      <c r="FD698" s="7" t="s">
        <v>3483</v>
      </c>
      <c r="FE698" s="7">
        <f t="shared" si="139"/>
        <v>213</v>
      </c>
      <c r="FF698" s="72">
        <f t="shared" si="140"/>
        <v>5767</v>
      </c>
      <c r="FG698" t="s">
        <v>3517</v>
      </c>
      <c r="FH698">
        <v>461562384</v>
      </c>
    </row>
    <row r="699" spans="1:164" ht="17.25" hidden="1">
      <c r="A699" s="72">
        <v>135424700</v>
      </c>
      <c r="B699" s="304" t="s">
        <v>717</v>
      </c>
      <c r="C699" s="72"/>
      <c r="D699" s="72"/>
      <c r="E699" s="72"/>
      <c r="F699" s="72"/>
      <c r="G699" s="307"/>
      <c r="H699" s="307"/>
      <c r="I699" s="72">
        <v>3249</v>
      </c>
      <c r="J699" s="72">
        <v>0</v>
      </c>
      <c r="K699" s="258">
        <f t="shared" si="143"/>
        <v>149</v>
      </c>
      <c r="L699" s="258">
        <f t="shared" si="133"/>
        <v>3398</v>
      </c>
      <c r="M699" s="316">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36"/>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37"/>
        <v>1</v>
      </c>
      <c r="ES699" s="72">
        <f t="shared" si="138"/>
        <v>1</v>
      </c>
      <c r="ET699" s="72" t="s">
        <v>1127</v>
      </c>
      <c r="EU699" s="7" t="s">
        <v>3009</v>
      </c>
      <c r="EV699" s="7" t="s">
        <v>1111</v>
      </c>
      <c r="EW699" s="7" t="s">
        <v>1809</v>
      </c>
      <c r="EX699" s="183" t="s">
        <v>1852</v>
      </c>
      <c r="EY699" s="314">
        <v>46176</v>
      </c>
      <c r="EZ699" s="314"/>
      <c r="FA699" s="183"/>
      <c r="FB699" s="314"/>
      <c r="FC699" s="7" t="s">
        <v>1130</v>
      </c>
      <c r="FD699" s="7" t="s">
        <v>3159</v>
      </c>
      <c r="FE699" s="7">
        <f t="shared" si="139"/>
        <v>149</v>
      </c>
      <c r="FF699" s="72">
        <f t="shared" si="140"/>
        <v>3398</v>
      </c>
      <c r="FG699" t="s">
        <v>3517</v>
      </c>
      <c r="FH699">
        <v>135424700</v>
      </c>
    </row>
    <row r="700" spans="1:164" ht="17.25" hidden="1">
      <c r="A700" s="72">
        <v>456721727</v>
      </c>
      <c r="B700" s="304" t="s">
        <v>1616</v>
      </c>
      <c r="C700" s="72"/>
      <c r="D700" s="72"/>
      <c r="E700" s="72"/>
      <c r="F700" s="72"/>
      <c r="G700" s="307"/>
      <c r="H700" s="307"/>
      <c r="I700" s="72">
        <v>3794</v>
      </c>
      <c r="J700" s="72">
        <v>0</v>
      </c>
      <c r="K700" s="258">
        <f t="shared" si="143"/>
        <v>23</v>
      </c>
      <c r="L700" s="258">
        <f t="shared" si="133"/>
        <v>3817</v>
      </c>
      <c r="M700" s="316">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36"/>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37"/>
        <v>0</v>
      </c>
      <c r="ES700" s="72" t="str">
        <f t="shared" si="138"/>
        <v/>
      </c>
      <c r="ET700" s="72" t="s">
        <v>1119</v>
      </c>
      <c r="EU700" s="7" t="s">
        <v>3010</v>
      </c>
      <c r="EV700" s="7" t="s">
        <v>1111</v>
      </c>
      <c r="EW700" s="7" t="e">
        <v>#N/A</v>
      </c>
      <c r="EX700" s="183" t="e">
        <v>#N/A</v>
      </c>
      <c r="EY700" s="314" t="e">
        <v>#N/A</v>
      </c>
      <c r="EZ700" s="314"/>
      <c r="FA700" s="183"/>
      <c r="FB700" s="314"/>
      <c r="FC700" s="7" t="s">
        <v>1130</v>
      </c>
      <c r="FD700" s="7" t="s">
        <v>1247</v>
      </c>
      <c r="FE700" s="7">
        <f t="shared" si="139"/>
        <v>23</v>
      </c>
      <c r="FF700" s="72">
        <f t="shared" si="140"/>
        <v>3817</v>
      </c>
      <c r="FG700" t="s">
        <v>3518</v>
      </c>
      <c r="FH700">
        <v>456721727</v>
      </c>
    </row>
    <row r="701" spans="1:164" ht="17.25" hidden="1">
      <c r="A701" s="72">
        <v>138861451</v>
      </c>
      <c r="B701" s="304" t="s">
        <v>1612</v>
      </c>
      <c r="C701" s="72" t="s">
        <v>1776</v>
      </c>
      <c r="D701" s="72" t="s">
        <v>2058</v>
      </c>
      <c r="E701" s="72">
        <v>38</v>
      </c>
      <c r="F701" s="72"/>
      <c r="G701" s="307"/>
      <c r="H701" s="307"/>
      <c r="I701" s="72">
        <v>3037</v>
      </c>
      <c r="J701" s="72">
        <v>0</v>
      </c>
      <c r="K701" s="258">
        <f t="shared" si="143"/>
        <v>38</v>
      </c>
      <c r="L701" s="258">
        <f t="shared" si="133"/>
        <v>3037</v>
      </c>
      <c r="M701" s="316">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36"/>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37"/>
        <v>1</v>
      </c>
      <c r="ES701" s="72">
        <f t="shared" si="138"/>
        <v>1</v>
      </c>
      <c r="ET701" s="72" t="s">
        <v>1117</v>
      </c>
      <c r="EU701" s="7" t="s">
        <v>3011</v>
      </c>
      <c r="EV701" s="7" t="s">
        <v>1111</v>
      </c>
      <c r="EW701" s="7" t="s">
        <v>1802</v>
      </c>
      <c r="EX701" s="183" t="s">
        <v>1897</v>
      </c>
      <c r="EY701" s="314">
        <v>46179</v>
      </c>
      <c r="EZ701" s="314"/>
      <c r="FA701" s="183"/>
      <c r="FB701" s="314"/>
      <c r="FC701" s="7" t="s">
        <v>1130</v>
      </c>
      <c r="FD701" s="7" t="s">
        <v>3484</v>
      </c>
      <c r="FE701" s="7">
        <f t="shared" si="139"/>
        <v>38</v>
      </c>
      <c r="FF701" s="72">
        <f t="shared" si="140"/>
        <v>3075</v>
      </c>
      <c r="FG701" t="s">
        <v>3517</v>
      </c>
      <c r="FH701">
        <v>138861451</v>
      </c>
    </row>
    <row r="702" spans="1:164" ht="17.25" hidden="1">
      <c r="A702" s="72">
        <v>137963404</v>
      </c>
      <c r="B702" s="304" t="s">
        <v>805</v>
      </c>
      <c r="C702" s="72"/>
      <c r="D702" s="72"/>
      <c r="E702" s="72"/>
      <c r="F702" s="72"/>
      <c r="G702" s="307"/>
      <c r="H702" s="307"/>
      <c r="I702" s="72">
        <v>5976</v>
      </c>
      <c r="J702" s="72">
        <v>0</v>
      </c>
      <c r="K702" s="258">
        <f t="shared" si="143"/>
        <v>139.58000000000001</v>
      </c>
      <c r="L702" s="258">
        <f t="shared" si="133"/>
        <v>6115.58</v>
      </c>
      <c r="M702" s="316">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36"/>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37"/>
        <v>1</v>
      </c>
      <c r="ES702" s="72">
        <f t="shared" si="138"/>
        <v>1</v>
      </c>
      <c r="ET702" s="72" t="s">
        <v>1120</v>
      </c>
      <c r="EU702" s="7" t="s">
        <v>3012</v>
      </c>
      <c r="EV702" s="7" t="s">
        <v>1111</v>
      </c>
      <c r="EW702" s="7" t="s">
        <v>1804</v>
      </c>
      <c r="EX702" s="183" t="s">
        <v>1812</v>
      </c>
      <c r="EY702" s="314">
        <v>46177</v>
      </c>
      <c r="EZ702" s="314"/>
      <c r="FA702" s="183"/>
      <c r="FB702" s="314"/>
      <c r="FC702" s="7" t="s">
        <v>1130</v>
      </c>
      <c r="FD702" s="7" t="s">
        <v>3485</v>
      </c>
      <c r="FE702" s="7">
        <f t="shared" si="139"/>
        <v>139.58000000000001</v>
      </c>
      <c r="FF702" s="72">
        <f t="shared" si="140"/>
        <v>6115.58</v>
      </c>
      <c r="FG702" t="s">
        <v>3517</v>
      </c>
      <c r="FH702">
        <v>137963404</v>
      </c>
    </row>
    <row r="703" spans="1:164" ht="17.25" hidden="1">
      <c r="A703" s="72">
        <v>454518679</v>
      </c>
      <c r="B703" s="304" t="s">
        <v>1615</v>
      </c>
      <c r="C703" s="72"/>
      <c r="D703" s="72"/>
      <c r="E703" s="72"/>
      <c r="F703" s="72"/>
      <c r="G703" s="307"/>
      <c r="H703" s="307"/>
      <c r="I703" s="72">
        <v>3135</v>
      </c>
      <c r="J703" s="72">
        <v>0</v>
      </c>
      <c r="K703" s="258">
        <f t="shared" si="143"/>
        <v>2</v>
      </c>
      <c r="L703" s="258">
        <f t="shared" si="133"/>
        <v>3137</v>
      </c>
      <c r="M703" s="316">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36"/>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37"/>
        <v>1</v>
      </c>
      <c r="ES703" s="72">
        <f t="shared" si="138"/>
        <v>1</v>
      </c>
      <c r="ET703" s="72" t="s">
        <v>1114</v>
      </c>
      <c r="EU703" s="7" t="s">
        <v>3013</v>
      </c>
      <c r="EV703" s="7" t="s">
        <v>1111</v>
      </c>
      <c r="EW703" s="7" t="s">
        <v>1830</v>
      </c>
      <c r="EX703" s="183" t="s">
        <v>2053</v>
      </c>
      <c r="EY703" s="314">
        <v>46176</v>
      </c>
      <c r="EZ703" s="314"/>
      <c r="FA703" s="183"/>
      <c r="FB703" s="314"/>
      <c r="FC703" s="7" t="s">
        <v>3554</v>
      </c>
      <c r="FD703" s="7" t="s">
        <v>3476</v>
      </c>
      <c r="FE703" s="7">
        <f t="shared" si="139"/>
        <v>2</v>
      </c>
      <c r="FF703" s="72">
        <f t="shared" si="140"/>
        <v>3137</v>
      </c>
      <c r="FG703" t="s">
        <v>3517</v>
      </c>
      <c r="FH703">
        <v>454518679</v>
      </c>
    </row>
    <row r="704" spans="1:164" ht="17.25" hidden="1">
      <c r="A704" s="72">
        <v>461234688</v>
      </c>
      <c r="B704" s="304" t="s">
        <v>900</v>
      </c>
      <c r="C704" s="72"/>
      <c r="D704" s="72"/>
      <c r="E704" s="72"/>
      <c r="F704" s="72"/>
      <c r="G704" s="307"/>
      <c r="H704" s="307"/>
      <c r="I704" s="72">
        <v>4992</v>
      </c>
      <c r="J704" s="72">
        <v>0</v>
      </c>
      <c r="K704" s="258">
        <f t="shared" si="143"/>
        <v>3</v>
      </c>
      <c r="L704" s="258">
        <f t="shared" si="133"/>
        <v>4995</v>
      </c>
      <c r="M704" s="316">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45">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37"/>
        <v>1</v>
      </c>
      <c r="ES704" s="72">
        <f t="shared" ref="ES704:ES706" si="146">IF(ER704&gt;0,1,"")</f>
        <v>1</v>
      </c>
      <c r="ET704" s="72" t="s">
        <v>1114</v>
      </c>
      <c r="EU704" s="7" t="s">
        <v>3014</v>
      </c>
      <c r="EV704" s="7" t="s">
        <v>1111</v>
      </c>
      <c r="EW704" s="7" t="s">
        <v>1832</v>
      </c>
      <c r="EX704" s="183" t="s">
        <v>2054</v>
      </c>
      <c r="EY704" s="314">
        <v>46177</v>
      </c>
      <c r="EZ704" s="314"/>
      <c r="FA704" s="183"/>
      <c r="FB704" s="314"/>
      <c r="FC704" s="7" t="s">
        <v>1130</v>
      </c>
      <c r="FD704" s="7" t="s">
        <v>3125</v>
      </c>
      <c r="FE704" s="7">
        <f t="shared" si="139"/>
        <v>3</v>
      </c>
      <c r="FF704" s="72">
        <f t="shared" si="140"/>
        <v>4995</v>
      </c>
      <c r="FG704" t="s">
        <v>3517</v>
      </c>
      <c r="FH704">
        <v>461234688</v>
      </c>
    </row>
    <row r="705" spans="1:164" ht="17.25" hidden="1">
      <c r="A705" s="72">
        <v>135494657</v>
      </c>
      <c r="B705" s="304" t="s">
        <v>1611</v>
      </c>
      <c r="C705" s="72"/>
      <c r="D705" s="72"/>
      <c r="E705" s="72"/>
      <c r="F705" s="72"/>
      <c r="G705" s="307"/>
      <c r="H705" s="307"/>
      <c r="I705" s="72">
        <v>3189</v>
      </c>
      <c r="J705" s="72">
        <v>0</v>
      </c>
      <c r="K705" s="258">
        <f t="shared" si="143"/>
        <v>23</v>
      </c>
      <c r="L705" s="258">
        <f t="shared" si="133"/>
        <v>3212</v>
      </c>
      <c r="M705" s="316">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45"/>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37"/>
        <v>1</v>
      </c>
      <c r="ES705" s="72">
        <f t="shared" si="146"/>
        <v>1</v>
      </c>
      <c r="ET705" s="72" t="s">
        <v>1126</v>
      </c>
      <c r="EU705" s="7" t="s">
        <v>3015</v>
      </c>
      <c r="EV705" s="7" t="s">
        <v>1111</v>
      </c>
      <c r="EW705" s="7" t="s">
        <v>1849</v>
      </c>
      <c r="EX705" s="183" t="s">
        <v>1810</v>
      </c>
      <c r="EY705" s="314">
        <v>46177</v>
      </c>
      <c r="EZ705" s="314"/>
      <c r="FA705" s="183"/>
      <c r="FB705" s="314"/>
      <c r="FC705" s="7" t="s">
        <v>1130</v>
      </c>
      <c r="FD705" s="7" t="s">
        <v>1247</v>
      </c>
      <c r="FE705" s="7">
        <f t="shared" ref="FE705:FE706" si="147">IF((J705+R705)&lt;=I705+R705,(J705+R705),((I705-(I705*(M705+1)-(I705+J705)))+R705))</f>
        <v>23</v>
      </c>
      <c r="FF705" s="72">
        <f t="shared" ref="FF705:FF706" si="148">I705+J705+FD705</f>
        <v>3212</v>
      </c>
      <c r="FG705" t="s">
        <v>3517</v>
      </c>
      <c r="FH705">
        <v>135494657</v>
      </c>
    </row>
    <row r="706" spans="1:164" ht="17.25" hidden="1">
      <c r="A706" s="72">
        <v>463182764</v>
      </c>
      <c r="B706" s="304" t="s">
        <v>913</v>
      </c>
      <c r="C706" s="72"/>
      <c r="D706" s="72"/>
      <c r="E706" s="72"/>
      <c r="F706" s="72"/>
      <c r="G706" s="307"/>
      <c r="H706" s="307"/>
      <c r="I706" s="72">
        <v>1668</v>
      </c>
      <c r="J706" s="72">
        <v>0</v>
      </c>
      <c r="K706" s="258">
        <f t="shared" si="143"/>
        <v>133</v>
      </c>
      <c r="L706" s="258">
        <f t="shared" si="133"/>
        <v>1801</v>
      </c>
      <c r="M706" s="316">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45"/>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37"/>
        <v>1</v>
      </c>
      <c r="ES706" s="72">
        <f t="shared" si="146"/>
        <v>1</v>
      </c>
      <c r="ET706" s="72" t="s">
        <v>1126</v>
      </c>
      <c r="EU706" s="7" t="s">
        <v>3016</v>
      </c>
      <c r="EV706" s="7" t="s">
        <v>1111</v>
      </c>
      <c r="EW706" s="7" t="s">
        <v>1809</v>
      </c>
      <c r="EX706" s="183" t="s">
        <v>1810</v>
      </c>
      <c r="EY706" s="314">
        <v>46178</v>
      </c>
      <c r="EZ706" s="314"/>
      <c r="FA706" s="183"/>
      <c r="FB706" s="314"/>
      <c r="FC706" s="7" t="s">
        <v>1130</v>
      </c>
      <c r="FD706" s="7" t="s">
        <v>3486</v>
      </c>
      <c r="FE706" s="7">
        <f t="shared" si="147"/>
        <v>133</v>
      </c>
      <c r="FF706" s="72">
        <f t="shared" si="148"/>
        <v>1801</v>
      </c>
      <c r="FG706" t="s">
        <v>3517</v>
      </c>
      <c r="FH706">
        <v>463182764</v>
      </c>
    </row>
  </sheetData>
  <autoFilter ref="A1:FH706" xr:uid="{F54404BF-2F2B-441D-912A-4C0AA7FF2741}">
    <filterColumn colId="1">
      <filters>
        <filter val="MARUTI EKNATH NIGHUL"/>
      </filters>
    </filterColumn>
    <filterColumn colId="15">
      <filters>
        <filter val="AMOL DHUMAL"/>
      </filters>
    </filterColumn>
  </autoFilter>
  <sortState xmlns:xlrd2="http://schemas.microsoft.com/office/spreadsheetml/2017/richdata2" ref="A2:FF706">
    <sortCondition descending="1" ref="Q2:Q706"/>
  </sortState>
  <conditionalFormatting sqref="A1">
    <cfRule type="duplicateValues" dxfId="12166" priority="14"/>
  </conditionalFormatting>
  <conditionalFormatting sqref="A1:A1048576">
    <cfRule type="duplicateValues" dxfId="12165" priority="13"/>
  </conditionalFormatting>
  <conditionalFormatting sqref="A567:A706">
    <cfRule type="duplicateValues" dxfId="12164" priority="506"/>
  </conditionalFormatting>
  <conditionalFormatting sqref="M2:M706">
    <cfRule type="expression" dxfId="12163" priority="342">
      <formula>AND(LEN(#REF!)&gt;0,#REF!&lt;#REF!,#REF!&gt;=#REF!)</formula>
    </cfRule>
  </conditionalFormatting>
  <conditionalFormatting sqref="M3:M6 M8:M109 M111:M121 M123:M136 M138:M141 M144:M148 M150:M167 M169:M192 M194:M313 M316:M346 M348:M353 M355:M451 M453:M464 M466:M479 M481:M565">
    <cfRule type="expression" dxfId="12162" priority="372">
      <formula>AND(LEN($E4)&gt;0,$E4&lt;$K4,#REF!&gt;=$AM4)</formula>
    </cfRule>
  </conditionalFormatting>
  <conditionalFormatting sqref="M567">
    <cfRule type="expression" dxfId="12161" priority="381">
      <formula>AND(LEN($E568)&gt;0,$E568&lt;$M568,$AP568&gt;=$AO568)</formula>
    </cfRule>
  </conditionalFormatting>
  <conditionalFormatting sqref="M568:M593 M595:M598 M600:M650 M652:M663 M665:M667 M669:M676 M678:M700 M702:M9243">
    <cfRule type="expression" dxfId="12160" priority="376">
      <formula>AND(LEN($E569)&gt;0,$E569&lt;$K569,$AO569&gt;=$AN569)</formula>
    </cfRule>
  </conditionalFormatting>
  <conditionalFormatting sqref="N2:N706">
    <cfRule type="expression" dxfId="12159" priority="377">
      <formula>AND(LEN($E2)&gt;0,$E2&lt;$K2,$AO2&gt;$AN2)</formula>
    </cfRule>
  </conditionalFormatting>
  <conditionalFormatting sqref="N567">
    <cfRule type="expression" dxfId="12158" priority="382">
      <formula>AND(LEN($E568)&gt;0,$E568&lt;$M568,$AP568&gt;=$AO568)</formula>
    </cfRule>
  </conditionalFormatting>
  <conditionalFormatting sqref="N568:N593 N595:N598 N600:N650 N652:N663 N665:N667 N669:N676 N678:N700">
    <cfRule type="expression" dxfId="12157" priority="379">
      <formula>AND(LEN($E569)&gt;0,$E569&lt;$K569,$AO569&gt;=$AN569)</formula>
    </cfRule>
  </conditionalFormatting>
  <conditionalFormatting sqref="N594 N599 N651 N664 N668 N677 N701:N706">
    <cfRule type="expression" dxfId="12156" priority="406">
      <formula>AND(LEN(#REF!)&gt;0,#REF!&lt;#REF!,#REF!&gt;=#REF!)</formula>
    </cfRule>
  </conditionalFormatting>
  <conditionalFormatting sqref="N707:N9243">
    <cfRule type="expression" dxfId="12155"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2026-06-19T07:20:57Z</dcterms:modified>
</cp:coreProperties>
</file>