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mc:AlternateContent xmlns:mc="http://schemas.openxmlformats.org/markup-compatibility/2006">
    <mc:Choice Requires="x15">
      <x15ac:absPath xmlns:x15ac="http://schemas.microsoft.com/office/spreadsheetml/2010/11/ac" url="C:\Users\BAJAJ1\Desktop\RCC\"/>
    </mc:Choice>
  </mc:AlternateContent>
  <xr:revisionPtr revIDLastSave="0" documentId="13_ncr:1_{EBD470C7-3870-4CB2-A296-03DF341855D8}"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1" sheetId="16" r:id="rId2"/>
    <sheet name="TRAILS" sheetId="6" r:id="rId3"/>
    <sheet name="PIVOT" sheetId="7" r:id="rId4"/>
    <sheet name="MAIN" sheetId="14" r:id="rId5"/>
  </sheets>
  <definedNames>
    <definedName name="_xlnm._FilterDatabase" localSheetId="4" hidden="1">MAIN!$A$1:$FI$703</definedName>
    <definedName name="_xlnm._FilterDatabase" localSheetId="3" hidden="1">PIVOT!$A$105:$AHW$120</definedName>
  </definedNames>
  <calcPr calcId="191029"/>
  <pivotCaches>
    <pivotCache cacheId="50" r:id="rId6"/>
    <pivotCache cacheId="51" r:id="rId7"/>
    <pivotCache cacheId="52" r:id="rId8"/>
    <pivotCache cacheId="53" r:id="rId9"/>
    <pivotCache cacheId="54" r:id="rId10"/>
    <pivotCache cacheId="55" r:id="rId11"/>
    <pivotCache cacheId="56" r:id="rId12"/>
    <pivotCache cacheId="57" r:id="rId13"/>
    <pivotCache cacheId="5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81" i="14" l="1"/>
  <c r="E149" i="14"/>
  <c r="E16" i="14"/>
  <c r="ER3" i="14"/>
  <c r="ER4" i="14"/>
  <c r="ER5" i="14"/>
  <c r="ER6" i="14"/>
  <c r="ER7" i="14"/>
  <c r="ER8" i="14"/>
  <c r="ER9" i="14"/>
  <c r="ER10" i="14"/>
  <c r="ER11" i="14"/>
  <c r="ER12" i="14"/>
  <c r="ER13" i="14"/>
  <c r="ER14" i="14"/>
  <c r="ER15" i="14"/>
  <c r="ER16" i="14"/>
  <c r="ER17" i="14"/>
  <c r="ER18" i="14"/>
  <c r="ER19" i="14"/>
  <c r="ER20" i="14"/>
  <c r="ER21" i="14"/>
  <c r="ER22" i="14"/>
  <c r="ER23" i="14"/>
  <c r="ER24" i="14"/>
  <c r="ER25" i="14"/>
  <c r="ER26" i="14"/>
  <c r="ER27" i="14"/>
  <c r="ER28" i="14"/>
  <c r="ER29" i="14"/>
  <c r="ER30" i="14"/>
  <c r="ER31" i="14"/>
  <c r="ER32" i="14"/>
  <c r="ER33" i="14"/>
  <c r="ER34" i="14"/>
  <c r="ER36" i="14"/>
  <c r="ER37" i="14"/>
  <c r="ER38" i="14"/>
  <c r="ER39" i="14"/>
  <c r="ER40" i="14"/>
  <c r="ER41" i="14"/>
  <c r="ER42" i="14"/>
  <c r="ER43" i="14"/>
  <c r="ER44" i="14"/>
  <c r="ER45" i="14"/>
  <c r="ER46" i="14"/>
  <c r="ER47" i="14"/>
  <c r="ER48" i="14"/>
  <c r="ER49" i="14"/>
  <c r="ER50" i="14"/>
  <c r="ER51" i="14"/>
  <c r="ER52" i="14"/>
  <c r="ER53" i="14"/>
  <c r="ER54" i="14"/>
  <c r="ER55" i="14"/>
  <c r="ER56" i="14"/>
  <c r="ER57" i="14"/>
  <c r="ER58" i="14"/>
  <c r="ER59" i="14"/>
  <c r="ER60" i="14"/>
  <c r="ER61" i="14"/>
  <c r="ER62" i="14"/>
  <c r="ER64" i="14"/>
  <c r="ER65" i="14"/>
  <c r="ER66" i="14"/>
  <c r="ER67" i="14"/>
  <c r="ER68" i="14"/>
  <c r="ER69" i="14"/>
  <c r="ER70" i="14"/>
  <c r="ER71" i="14"/>
  <c r="ER72"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89" i="14"/>
  <c r="ER190" i="14"/>
  <c r="ER191" i="14"/>
  <c r="ER192" i="14"/>
  <c r="ER193" i="14"/>
  <c r="ER194" i="14"/>
  <c r="ER195" i="14"/>
  <c r="ER196" i="14"/>
  <c r="ER197" i="14"/>
  <c r="ER198" i="14"/>
  <c r="ER199" i="14"/>
  <c r="ER200" i="14"/>
  <c r="ER201" i="14"/>
  <c r="ER202"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5"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4"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204" i="7"/>
  <c r="E205" i="7"/>
  <c r="E206" i="7"/>
  <c r="E207" i="7"/>
  <c r="E208" i="7"/>
  <c r="E209" i="7"/>
  <c r="E210" i="7"/>
  <c r="E211" i="7"/>
  <c r="E212" i="7"/>
  <c r="E213" i="7"/>
  <c r="E214" i="7"/>
  <c r="E215" i="7"/>
  <c r="E216" i="7"/>
  <c r="E217" i="7"/>
  <c r="E218" i="7"/>
  <c r="E219" i="7"/>
  <c r="E220" i="7"/>
  <c r="E221" i="7"/>
  <c r="E203" i="7"/>
  <c r="FE3" i="14"/>
  <c r="FE4" i="14"/>
  <c r="FE5" i="14"/>
  <c r="FE6" i="14"/>
  <c r="FE7" i="14"/>
  <c r="FE8" i="14"/>
  <c r="FE9" i="14"/>
  <c r="FE10" i="14"/>
  <c r="FE11" i="14"/>
  <c r="FE12" i="14"/>
  <c r="FE13" i="14"/>
  <c r="FE14" i="14"/>
  <c r="FE15" i="14"/>
  <c r="FE16" i="14"/>
  <c r="FE17" i="14"/>
  <c r="FE18" i="14"/>
  <c r="FE19" i="14"/>
  <c r="FE20" i="14"/>
  <c r="FE21" i="14"/>
  <c r="FE22" i="14"/>
  <c r="FE23" i="14"/>
  <c r="FE24" i="14"/>
  <c r="FE25" i="14"/>
  <c r="FE26" i="14"/>
  <c r="FE27" i="14"/>
  <c r="FE28" i="14"/>
  <c r="FE29" i="14"/>
  <c r="FE30" i="14"/>
  <c r="FE31" i="14"/>
  <c r="FE32" i="14"/>
  <c r="FE33" i="14"/>
  <c r="FE34" i="14"/>
  <c r="FE35" i="14"/>
  <c r="FE36" i="14"/>
  <c r="FE37" i="14"/>
  <c r="FE38" i="14"/>
  <c r="FE39" i="14"/>
  <c r="FE40" i="14"/>
  <c r="FE41" i="14"/>
  <c r="FE42" i="14"/>
  <c r="FE43" i="14"/>
  <c r="FE44" i="14"/>
  <c r="FE45" i="14"/>
  <c r="FE46" i="14"/>
  <c r="FE47" i="14"/>
  <c r="FE48" i="14"/>
  <c r="FE49" i="14"/>
  <c r="FE50" i="14"/>
  <c r="FE51" i="14"/>
  <c r="FE52" i="14"/>
  <c r="FE53" i="14"/>
  <c r="FE54" i="14"/>
  <c r="FE55" i="14"/>
  <c r="FE56" i="14"/>
  <c r="FE57" i="14"/>
  <c r="FE58" i="14"/>
  <c r="FE59" i="14"/>
  <c r="FE60" i="14"/>
  <c r="FE61" i="14"/>
  <c r="FE62" i="14"/>
  <c r="FE63" i="14"/>
  <c r="FE64" i="14"/>
  <c r="FE65" i="14"/>
  <c r="FE66" i="14"/>
  <c r="FE67" i="14"/>
  <c r="FE68" i="14"/>
  <c r="FE69" i="14"/>
  <c r="FE70" i="14"/>
  <c r="FE71" i="14"/>
  <c r="FE72" i="14"/>
  <c r="FE73" i="14"/>
  <c r="FE74" i="14"/>
  <c r="FE75" i="14"/>
  <c r="FE76" i="14"/>
  <c r="FE77" i="14"/>
  <c r="FE78" i="14"/>
  <c r="FE79" i="14"/>
  <c r="FE80" i="14"/>
  <c r="FE81" i="14"/>
  <c r="FE82" i="14"/>
  <c r="FE83" i="14"/>
  <c r="FE84" i="14"/>
  <c r="FE85" i="14"/>
  <c r="FE86" i="14"/>
  <c r="FE87" i="14"/>
  <c r="FE88" i="14"/>
  <c r="FE89" i="14"/>
  <c r="FE90" i="14"/>
  <c r="FE91" i="14"/>
  <c r="FE92" i="14"/>
  <c r="FE93" i="14"/>
  <c r="FE94" i="14"/>
  <c r="FE95" i="14"/>
  <c r="FE96" i="14"/>
  <c r="FE97" i="14"/>
  <c r="FE98" i="14"/>
  <c r="FE99" i="14"/>
  <c r="FE100" i="14"/>
  <c r="FE101" i="14"/>
  <c r="FE102" i="14"/>
  <c r="FE103" i="14"/>
  <c r="FE104" i="14"/>
  <c r="FE105" i="14"/>
  <c r="FE106" i="14"/>
  <c r="FE107" i="14"/>
  <c r="FE108" i="14"/>
  <c r="FE109" i="14"/>
  <c r="FE110" i="14"/>
  <c r="FE111" i="14"/>
  <c r="FE112" i="14"/>
  <c r="FE113" i="14"/>
  <c r="FE114" i="14"/>
  <c r="FE115" i="14"/>
  <c r="FE116" i="14"/>
  <c r="FE117" i="14"/>
  <c r="FE118" i="14"/>
  <c r="FE119" i="14"/>
  <c r="FE120" i="14"/>
  <c r="FE121" i="14"/>
  <c r="FE122" i="14"/>
  <c r="FE123" i="14"/>
  <c r="FE124" i="14"/>
  <c r="FE125" i="14"/>
  <c r="FE126" i="14"/>
  <c r="FE127" i="14"/>
  <c r="FE128" i="14"/>
  <c r="FE129" i="14"/>
  <c r="FE130" i="14"/>
  <c r="FE131" i="14"/>
  <c r="FE132" i="14"/>
  <c r="FE133" i="14"/>
  <c r="FE134" i="14"/>
  <c r="FE135" i="14"/>
  <c r="FE136" i="14"/>
  <c r="FE137" i="14"/>
  <c r="FE138" i="14"/>
  <c r="FE139" i="14"/>
  <c r="FE140" i="14"/>
  <c r="FE141" i="14"/>
  <c r="FE142" i="14"/>
  <c r="FE143" i="14"/>
  <c r="FE144" i="14"/>
  <c r="FE145" i="14"/>
  <c r="FE146" i="14"/>
  <c r="FE147" i="14"/>
  <c r="FE148" i="14"/>
  <c r="FE149" i="14"/>
  <c r="FE150" i="14"/>
  <c r="FE151" i="14"/>
  <c r="FE152" i="14"/>
  <c r="FE153" i="14"/>
  <c r="FE154" i="14"/>
  <c r="FE155" i="14"/>
  <c r="FE156" i="14"/>
  <c r="FE157" i="14"/>
  <c r="FE158" i="14"/>
  <c r="FE159" i="14"/>
  <c r="FE160" i="14"/>
  <c r="FE161" i="14"/>
  <c r="FE162" i="14"/>
  <c r="FE163" i="14"/>
  <c r="FE164" i="14"/>
  <c r="FE165" i="14"/>
  <c r="FE166" i="14"/>
  <c r="FE167" i="14"/>
  <c r="FE168" i="14"/>
  <c r="FE169" i="14"/>
  <c r="FE170" i="14"/>
  <c r="FE171" i="14"/>
  <c r="FE172" i="14"/>
  <c r="FE173" i="14"/>
  <c r="FE174" i="14"/>
  <c r="FE175" i="14"/>
  <c r="FE176" i="14"/>
  <c r="FE177" i="14"/>
  <c r="FE178" i="14"/>
  <c r="FE179" i="14"/>
  <c r="FE180" i="14"/>
  <c r="FE181" i="14"/>
  <c r="FE182" i="14"/>
  <c r="FE183" i="14"/>
  <c r="FE184" i="14"/>
  <c r="FE185" i="14"/>
  <c r="FE186" i="14"/>
  <c r="FE187" i="14"/>
  <c r="FE188" i="14"/>
  <c r="FE189" i="14"/>
  <c r="FE190" i="14"/>
  <c r="FE191" i="14"/>
  <c r="FE192" i="14"/>
  <c r="FE193" i="14"/>
  <c r="FE194" i="14"/>
  <c r="FE195" i="14"/>
  <c r="FE196" i="14"/>
  <c r="FE197" i="14"/>
  <c r="FE198" i="14"/>
  <c r="FE199" i="14"/>
  <c r="FE200" i="14"/>
  <c r="FE201" i="14"/>
  <c r="FE202" i="14"/>
  <c r="FE203" i="14"/>
  <c r="FE204" i="14"/>
  <c r="FE205" i="14"/>
  <c r="FE206" i="14"/>
  <c r="FE207" i="14"/>
  <c r="FE208" i="14"/>
  <c r="FE209" i="14"/>
  <c r="FE210" i="14"/>
  <c r="FE211" i="14"/>
  <c r="FE212" i="14"/>
  <c r="FE213" i="14"/>
  <c r="FE214" i="14"/>
  <c r="FE215" i="14"/>
  <c r="FE216" i="14"/>
  <c r="FE217" i="14"/>
  <c r="FE218" i="14"/>
  <c r="FE219" i="14"/>
  <c r="FE220" i="14"/>
  <c r="FE221" i="14"/>
  <c r="FE222" i="14"/>
  <c r="FE223" i="14"/>
  <c r="FE224" i="14"/>
  <c r="FE225" i="14"/>
  <c r="FE226" i="14"/>
  <c r="FE227" i="14"/>
  <c r="FE228" i="14"/>
  <c r="FE229" i="14"/>
  <c r="FE230" i="14"/>
  <c r="FE231" i="14"/>
  <c r="FE232" i="14"/>
  <c r="FE233" i="14"/>
  <c r="FE234" i="14"/>
  <c r="FE235" i="14"/>
  <c r="FE236" i="14"/>
  <c r="FE237" i="14"/>
  <c r="FE238" i="14"/>
  <c r="FE239" i="14"/>
  <c r="FE240" i="14"/>
  <c r="FE241" i="14"/>
  <c r="FE242" i="14"/>
  <c r="FE243" i="14"/>
  <c r="FE244" i="14"/>
  <c r="FE245" i="14"/>
  <c r="FE246" i="14"/>
  <c r="FE247" i="14"/>
  <c r="FE248" i="14"/>
  <c r="FE249" i="14"/>
  <c r="FE250" i="14"/>
  <c r="FE251" i="14"/>
  <c r="FE252" i="14"/>
  <c r="FE253" i="14"/>
  <c r="FE254" i="14"/>
  <c r="FE255" i="14"/>
  <c r="FE256" i="14"/>
  <c r="FE257" i="14"/>
  <c r="FE258" i="14"/>
  <c r="FE259" i="14"/>
  <c r="FE260" i="14"/>
  <c r="FE261" i="14"/>
  <c r="FE262" i="14"/>
  <c r="FE263" i="14"/>
  <c r="FE264" i="14"/>
  <c r="FE265" i="14"/>
  <c r="FE266" i="14"/>
  <c r="FE267" i="14"/>
  <c r="FE268" i="14"/>
  <c r="FE269" i="14"/>
  <c r="FE270" i="14"/>
  <c r="FE271" i="14"/>
  <c r="FE272" i="14"/>
  <c r="FE273" i="14"/>
  <c r="FE274" i="14"/>
  <c r="FE275" i="14"/>
  <c r="FE276" i="14"/>
  <c r="FE277" i="14"/>
  <c r="FE278" i="14"/>
  <c r="FE279" i="14"/>
  <c r="FE280" i="14"/>
  <c r="FE281" i="14"/>
  <c r="FE282" i="14"/>
  <c r="FE283" i="14"/>
  <c r="FE284" i="14"/>
  <c r="FE285" i="14"/>
  <c r="FE286" i="14"/>
  <c r="FE287" i="14"/>
  <c r="FE288" i="14"/>
  <c r="FE289" i="14"/>
  <c r="FE290" i="14"/>
  <c r="FE291" i="14"/>
  <c r="FE292" i="14"/>
  <c r="FE293" i="14"/>
  <c r="FE294" i="14"/>
  <c r="FE295" i="14"/>
  <c r="FE296" i="14"/>
  <c r="FE297" i="14"/>
  <c r="FE298" i="14"/>
  <c r="FE299" i="14"/>
  <c r="FE300" i="14"/>
  <c r="FE301" i="14"/>
  <c r="FE302" i="14"/>
  <c r="FE303" i="14"/>
  <c r="FE304" i="14"/>
  <c r="FE305" i="14"/>
  <c r="FE306" i="14"/>
  <c r="FE307" i="14"/>
  <c r="FE308" i="14"/>
  <c r="FE309" i="14"/>
  <c r="FE310" i="14"/>
  <c r="FE311" i="14"/>
  <c r="FE312" i="14"/>
  <c r="FE313" i="14"/>
  <c r="FE314" i="14"/>
  <c r="FE315" i="14"/>
  <c r="FE316" i="14"/>
  <c r="FE317" i="14"/>
  <c r="FE318" i="14"/>
  <c r="FE319" i="14"/>
  <c r="FE320" i="14"/>
  <c r="FE321" i="14"/>
  <c r="FE322" i="14"/>
  <c r="FE323" i="14"/>
  <c r="FE324" i="14"/>
  <c r="FE325" i="14"/>
  <c r="FE326" i="14"/>
  <c r="FE327" i="14"/>
  <c r="FE328" i="14"/>
  <c r="FE329" i="14"/>
  <c r="FE330" i="14"/>
  <c r="FE331" i="14"/>
  <c r="FE332" i="14"/>
  <c r="FE333" i="14"/>
  <c r="FE334" i="14"/>
  <c r="FE335" i="14"/>
  <c r="FE336" i="14"/>
  <c r="FE337" i="14"/>
  <c r="FE338" i="14"/>
  <c r="FE339" i="14"/>
  <c r="FE340" i="14"/>
  <c r="FE341" i="14"/>
  <c r="FE342" i="14"/>
  <c r="FE343" i="14"/>
  <c r="FE344" i="14"/>
  <c r="FE345" i="14"/>
  <c r="FE346" i="14"/>
  <c r="FE347" i="14"/>
  <c r="FE348" i="14"/>
  <c r="FE349" i="14"/>
  <c r="FE350" i="14"/>
  <c r="FE351" i="14"/>
  <c r="FE352" i="14"/>
  <c r="FE353" i="14"/>
  <c r="FE354" i="14"/>
  <c r="FE355" i="14"/>
  <c r="FE356" i="14"/>
  <c r="FE357" i="14"/>
  <c r="FE358" i="14"/>
  <c r="FE359" i="14"/>
  <c r="FE360" i="14"/>
  <c r="FE361" i="14"/>
  <c r="FE362" i="14"/>
  <c r="FE363" i="14"/>
  <c r="FE364" i="14"/>
  <c r="FE365" i="14"/>
  <c r="FE366" i="14"/>
  <c r="FE367" i="14"/>
  <c r="FE368" i="14"/>
  <c r="FE369" i="14"/>
  <c r="FE370" i="14"/>
  <c r="FE371" i="14"/>
  <c r="FE372" i="14"/>
  <c r="FE373" i="14"/>
  <c r="FE374" i="14"/>
  <c r="FE375" i="14"/>
  <c r="FE376" i="14"/>
  <c r="FE377" i="14"/>
  <c r="FE378" i="14"/>
  <c r="FE379" i="14"/>
  <c r="FE380" i="14"/>
  <c r="FE381" i="14"/>
  <c r="FE382" i="14"/>
  <c r="FE383" i="14"/>
  <c r="FE384" i="14"/>
  <c r="FE385" i="14"/>
  <c r="FE386" i="14"/>
  <c r="FE387" i="14"/>
  <c r="FE388" i="14"/>
  <c r="FE389" i="14"/>
  <c r="FE390" i="14"/>
  <c r="FE391" i="14"/>
  <c r="FE392" i="14"/>
  <c r="FE393" i="14"/>
  <c r="FE394" i="14"/>
  <c r="FE395" i="14"/>
  <c r="FE396" i="14"/>
  <c r="FE397" i="14"/>
  <c r="FE398" i="14"/>
  <c r="FE399" i="14"/>
  <c r="FE400" i="14"/>
  <c r="FE401" i="14"/>
  <c r="FE402" i="14"/>
  <c r="FE403" i="14"/>
  <c r="FE404" i="14"/>
  <c r="FE405" i="14"/>
  <c r="FE406" i="14"/>
  <c r="FE407" i="14"/>
  <c r="FE408" i="14"/>
  <c r="FE409" i="14"/>
  <c r="FE410" i="14"/>
  <c r="FE411" i="14"/>
  <c r="FE412" i="14"/>
  <c r="FE413" i="14"/>
  <c r="FE414" i="14"/>
  <c r="FE415" i="14"/>
  <c r="FE416" i="14"/>
  <c r="FE417" i="14"/>
  <c r="FE418" i="14"/>
  <c r="FE419" i="14"/>
  <c r="FE420" i="14"/>
  <c r="FE421" i="14"/>
  <c r="FE422" i="14"/>
  <c r="FE423" i="14"/>
  <c r="FE424" i="14"/>
  <c r="FE425" i="14"/>
  <c r="FE426" i="14"/>
  <c r="FE427" i="14"/>
  <c r="FE428" i="14"/>
  <c r="FE429" i="14"/>
  <c r="FE430" i="14"/>
  <c r="FE431" i="14"/>
  <c r="FE432" i="14"/>
  <c r="FE433" i="14"/>
  <c r="FE434" i="14"/>
  <c r="FE435" i="14"/>
  <c r="FE436" i="14"/>
  <c r="FE437" i="14"/>
  <c r="FE438" i="14"/>
  <c r="FE439" i="14"/>
  <c r="FE440" i="14"/>
  <c r="FE441" i="14"/>
  <c r="FE442" i="14"/>
  <c r="FE443" i="14"/>
  <c r="FE444" i="14"/>
  <c r="FE445" i="14"/>
  <c r="FE446" i="14"/>
  <c r="FE447" i="14"/>
  <c r="FE448" i="14"/>
  <c r="FE449" i="14"/>
  <c r="FE450" i="14"/>
  <c r="FE451" i="14"/>
  <c r="FE452" i="14"/>
  <c r="FE453" i="14"/>
  <c r="FE454" i="14"/>
  <c r="FE455" i="14"/>
  <c r="FE456" i="14"/>
  <c r="FE457" i="14"/>
  <c r="FE458" i="14"/>
  <c r="FE459" i="14"/>
  <c r="FE460" i="14"/>
  <c r="FE461" i="14"/>
  <c r="FE462" i="14"/>
  <c r="FE463" i="14"/>
  <c r="FE464" i="14"/>
  <c r="FE465" i="14"/>
  <c r="FE466" i="14"/>
  <c r="FE467" i="14"/>
  <c r="FE468" i="14"/>
  <c r="FE469" i="14"/>
  <c r="FE470" i="14"/>
  <c r="FE471" i="14"/>
  <c r="FE472" i="14"/>
  <c r="FE473" i="14"/>
  <c r="FE474" i="14"/>
  <c r="FE475" i="14"/>
  <c r="FE476" i="14"/>
  <c r="FE477" i="14"/>
  <c r="FE478" i="14"/>
  <c r="FE479" i="14"/>
  <c r="FE480" i="14"/>
  <c r="FE481" i="14"/>
  <c r="FE482" i="14"/>
  <c r="FE483" i="14"/>
  <c r="FE484" i="14"/>
  <c r="FE485" i="14"/>
  <c r="FE486" i="14"/>
  <c r="FE487" i="14"/>
  <c r="FE488" i="14"/>
  <c r="FE489" i="14"/>
  <c r="FE490" i="14"/>
  <c r="FE491" i="14"/>
  <c r="FE492" i="14"/>
  <c r="FE493" i="14"/>
  <c r="FE494" i="14"/>
  <c r="FE495" i="14"/>
  <c r="FE496" i="14"/>
  <c r="FE497" i="14"/>
  <c r="FE498" i="14"/>
  <c r="FE499" i="14"/>
  <c r="FE500" i="14"/>
  <c r="FE501" i="14"/>
  <c r="FE502" i="14"/>
  <c r="FE503" i="14"/>
  <c r="FE504" i="14"/>
  <c r="FE505" i="14"/>
  <c r="FE506" i="14"/>
  <c r="FE507" i="14"/>
  <c r="FE508" i="14"/>
  <c r="FE509" i="14"/>
  <c r="FE510" i="14"/>
  <c r="FE511" i="14"/>
  <c r="FE512" i="14"/>
  <c r="FE513" i="14"/>
  <c r="FE514" i="14"/>
  <c r="FE515" i="14"/>
  <c r="FE516" i="14"/>
  <c r="FE517" i="14"/>
  <c r="FE518" i="14"/>
  <c r="FE519" i="14"/>
  <c r="FE520" i="14"/>
  <c r="FE521" i="14"/>
  <c r="FE522" i="14"/>
  <c r="FE523" i="14"/>
  <c r="FE524" i="14"/>
  <c r="FE525" i="14"/>
  <c r="FE526" i="14"/>
  <c r="FE527" i="14"/>
  <c r="FE528" i="14"/>
  <c r="FE529" i="14"/>
  <c r="FE530" i="14"/>
  <c r="FE531" i="14"/>
  <c r="FE532" i="14"/>
  <c r="FE533" i="14"/>
  <c r="FE534" i="14"/>
  <c r="FE535" i="14"/>
  <c r="FE536" i="14"/>
  <c r="FE537" i="14"/>
  <c r="FE538" i="14"/>
  <c r="FE539" i="14"/>
  <c r="FE540" i="14"/>
  <c r="FE541" i="14"/>
  <c r="FE542" i="14"/>
  <c r="FE543" i="14"/>
  <c r="FE544" i="14"/>
  <c r="FE545" i="14"/>
  <c r="FE546" i="14"/>
  <c r="FE547" i="14"/>
  <c r="FE548" i="14"/>
  <c r="FE549" i="14"/>
  <c r="FE550" i="14"/>
  <c r="FE551" i="14"/>
  <c r="FE552" i="14"/>
  <c r="FE553" i="14"/>
  <c r="FE554" i="14"/>
  <c r="FE555" i="14"/>
  <c r="FE556" i="14"/>
  <c r="FE557" i="14"/>
  <c r="FE558" i="14"/>
  <c r="FE559" i="14"/>
  <c r="FE560" i="14"/>
  <c r="FE561" i="14"/>
  <c r="FE562" i="14"/>
  <c r="FE563" i="14"/>
  <c r="FE564" i="14"/>
  <c r="FE565" i="14"/>
  <c r="FE566" i="14"/>
  <c r="FE567" i="14"/>
  <c r="FE568" i="14"/>
  <c r="FE569" i="14"/>
  <c r="FE570" i="14"/>
  <c r="FE571" i="14"/>
  <c r="FE572" i="14"/>
  <c r="FE573" i="14"/>
  <c r="FE574" i="14"/>
  <c r="FE575" i="14"/>
  <c r="FE576" i="14"/>
  <c r="FE577" i="14"/>
  <c r="FE578" i="14"/>
  <c r="FE579" i="14"/>
  <c r="FE580" i="14"/>
  <c r="FE581" i="14"/>
  <c r="FE582" i="14"/>
  <c r="FE583" i="14"/>
  <c r="FE584" i="14"/>
  <c r="FE585" i="14"/>
  <c r="FE586" i="14"/>
  <c r="FE587" i="14"/>
  <c r="FE588" i="14"/>
  <c r="FE589" i="14"/>
  <c r="FE590" i="14"/>
  <c r="FE591" i="14"/>
  <c r="FE592" i="14"/>
  <c r="FE593" i="14"/>
  <c r="FE594" i="14"/>
  <c r="FE595" i="14"/>
  <c r="FE596" i="14"/>
  <c r="FE597" i="14"/>
  <c r="FE598" i="14"/>
  <c r="FE599" i="14"/>
  <c r="FE600" i="14"/>
  <c r="FE601" i="14"/>
  <c r="FE602" i="14"/>
  <c r="FE603" i="14"/>
  <c r="FE604" i="14"/>
  <c r="FE605" i="14"/>
  <c r="FE606" i="14"/>
  <c r="FE607" i="14"/>
  <c r="FE608" i="14"/>
  <c r="FE609" i="14"/>
  <c r="FE610" i="14"/>
  <c r="FE611" i="14"/>
  <c r="FE612" i="14"/>
  <c r="FE613" i="14"/>
  <c r="FE614" i="14"/>
  <c r="FE615" i="14"/>
  <c r="FE616" i="14"/>
  <c r="FE617" i="14"/>
  <c r="FE618" i="14"/>
  <c r="FE619" i="14"/>
  <c r="FE620" i="14"/>
  <c r="FE621" i="14"/>
  <c r="FE622" i="14"/>
  <c r="FE623" i="14"/>
  <c r="FE624" i="14"/>
  <c r="FE625" i="14"/>
  <c r="FE626" i="14"/>
  <c r="FE627" i="14"/>
  <c r="FE628" i="14"/>
  <c r="FE629" i="14"/>
  <c r="FE630" i="14"/>
  <c r="FE631" i="14"/>
  <c r="FE632" i="14"/>
  <c r="FE633" i="14"/>
  <c r="FE634" i="14"/>
  <c r="FE635" i="14"/>
  <c r="FE636" i="14"/>
  <c r="FE637" i="14"/>
  <c r="FE638" i="14"/>
  <c r="FE639" i="14"/>
  <c r="FE640" i="14"/>
  <c r="FE641" i="14"/>
  <c r="FE642" i="14"/>
  <c r="FE643" i="14"/>
  <c r="FE644" i="14"/>
  <c r="FE645" i="14"/>
  <c r="FE646" i="14"/>
  <c r="FE647" i="14"/>
  <c r="FE648" i="14"/>
  <c r="FE649" i="14"/>
  <c r="FE650" i="14"/>
  <c r="FE651" i="14"/>
  <c r="FE652" i="14"/>
  <c r="FE653" i="14"/>
  <c r="FE654" i="14"/>
  <c r="FE655" i="14"/>
  <c r="FE656" i="14"/>
  <c r="FE657" i="14"/>
  <c r="FE658" i="14"/>
  <c r="FE659" i="14"/>
  <c r="FE660" i="14"/>
  <c r="FE661" i="14"/>
  <c r="FE662" i="14"/>
  <c r="FE663" i="14"/>
  <c r="FE664" i="14"/>
  <c r="FE665" i="14"/>
  <c r="FE666" i="14"/>
  <c r="FE667" i="14"/>
  <c r="FE668" i="14"/>
  <c r="FE669" i="14"/>
  <c r="FE670" i="14"/>
  <c r="FE671" i="14"/>
  <c r="FE672" i="14"/>
  <c r="FE673" i="14"/>
  <c r="FE674" i="14"/>
  <c r="FE675" i="14"/>
  <c r="FE676" i="14"/>
  <c r="FE677" i="14"/>
  <c r="FE678" i="14"/>
  <c r="FE679" i="14"/>
  <c r="FE680" i="14"/>
  <c r="FE681" i="14"/>
  <c r="FE682" i="14"/>
  <c r="FE683" i="14"/>
  <c r="FE684" i="14"/>
  <c r="FE685" i="14"/>
  <c r="FE686" i="14"/>
  <c r="FE687" i="14"/>
  <c r="FE688" i="14"/>
  <c r="FE689" i="14"/>
  <c r="FE690" i="14"/>
  <c r="FE691" i="14"/>
  <c r="FE692" i="14"/>
  <c r="FE693" i="14"/>
  <c r="FE694" i="14"/>
  <c r="FE695" i="14"/>
  <c r="FE696" i="14"/>
  <c r="FE697" i="14"/>
  <c r="FE698" i="14"/>
  <c r="FE699" i="14"/>
  <c r="FE700" i="14"/>
  <c r="FE701" i="14"/>
  <c r="FE702" i="14"/>
  <c r="FE703" i="14"/>
  <c r="E382" i="14"/>
  <c r="E514" i="14"/>
  <c r="E528" i="14"/>
  <c r="E183" i="14"/>
  <c r="E512" i="14"/>
  <c r="E366" i="14"/>
  <c r="AP21" i="14"/>
  <c r="AP52" i="14"/>
  <c r="AP44" i="14"/>
  <c r="AP3" i="14"/>
  <c r="AP55" i="14"/>
  <c r="AP42" i="14"/>
  <c r="Y512" i="14"/>
  <c r="Y543" i="14"/>
  <c r="Y401" i="14"/>
  <c r="Y84" i="14"/>
  <c r="Y132" i="14"/>
  <c r="Y189" i="14"/>
  <c r="Y540" i="14"/>
  <c r="Y173" i="14"/>
  <c r="Y328" i="14"/>
  <c r="Y191" i="14"/>
  <c r="Y637" i="14"/>
  <c r="Y397" i="14"/>
  <c r="Y573" i="14"/>
  <c r="Y488" i="14"/>
  <c r="Y592" i="14"/>
  <c r="Y174" i="14"/>
  <c r="Y492" i="14"/>
  <c r="Y223" i="14"/>
  <c r="Y320" i="14"/>
  <c r="Y341" i="14"/>
  <c r="Y399" i="14"/>
  <c r="Y566" i="14"/>
  <c r="Y17" i="14"/>
  <c r="Y393" i="14"/>
  <c r="Y616" i="14"/>
  <c r="Y148" i="14"/>
  <c r="Y205" i="14"/>
  <c r="Y490" i="14"/>
  <c r="Y32" i="14"/>
  <c r="Y181" i="14"/>
  <c r="Y475" i="14"/>
  <c r="Y506" i="14"/>
  <c r="Y209" i="14"/>
  <c r="Y514" i="14"/>
  <c r="Y408" i="14"/>
  <c r="Y108" i="14"/>
  <c r="Y149" i="14"/>
  <c r="Y585" i="14"/>
  <c r="Y125" i="14"/>
  <c r="Y422" i="14"/>
  <c r="Y427" i="14"/>
  <c r="Y126" i="14"/>
  <c r="Y380" i="14"/>
  <c r="Y444" i="14"/>
  <c r="Y27" i="14"/>
  <c r="Y426" i="14"/>
  <c r="Y124" i="14"/>
  <c r="Y218" i="14"/>
  <c r="Y416" i="14"/>
  <c r="Y454" i="14"/>
  <c r="Y482" i="14"/>
  <c r="Y520" i="14"/>
  <c r="Y323" i="14"/>
  <c r="Y583" i="14"/>
  <c r="Y350" i="14"/>
  <c r="Y22" i="14"/>
  <c r="Y304" i="14"/>
  <c r="Y404" i="14"/>
  <c r="Y423" i="14"/>
  <c r="Y603" i="14"/>
  <c r="Y153" i="14"/>
  <c r="Y21" i="14"/>
  <c r="Y447" i="14"/>
  <c r="Y188" i="14"/>
  <c r="Y77" i="14"/>
  <c r="Y518" i="14"/>
  <c r="Y632" i="14"/>
  <c r="Y268" i="14"/>
  <c r="Y51" i="14"/>
  <c r="Y143" i="14"/>
  <c r="Y372" i="14"/>
  <c r="Y522" i="14"/>
  <c r="Y292" i="14"/>
  <c r="Y373" i="14"/>
  <c r="Y424" i="14"/>
  <c r="Y480" i="14"/>
  <c r="Y502" i="14"/>
  <c r="Y556" i="14"/>
  <c r="Y267" i="14"/>
  <c r="Y184" i="14"/>
  <c r="Y528" i="14"/>
  <c r="Y204" i="14"/>
  <c r="Y410" i="14"/>
  <c r="Y56" i="14"/>
  <c r="Y52" i="14"/>
  <c r="Y618" i="14"/>
  <c r="Y366" i="14"/>
  <c r="Y74" i="14"/>
  <c r="Y252" i="14"/>
  <c r="Y450" i="14"/>
  <c r="Y398" i="14"/>
  <c r="Y102" i="14"/>
  <c r="Y243" i="14"/>
  <c r="Y261" i="14"/>
  <c r="Y277" i="14"/>
  <c r="Y316" i="14"/>
  <c r="Y513" i="14"/>
  <c r="Y558" i="14"/>
  <c r="Y314" i="14"/>
  <c r="Y554" i="14"/>
  <c r="Y110" i="14"/>
  <c r="Y44" i="14"/>
  <c r="Y121" i="14"/>
  <c r="Y358" i="14"/>
  <c r="Y578" i="14"/>
  <c r="Y376" i="14"/>
  <c r="Y3" i="14"/>
  <c r="Y177" i="14"/>
  <c r="Y581" i="14"/>
  <c r="Y55" i="14"/>
  <c r="Y551" i="14"/>
  <c r="Y580" i="14"/>
  <c r="Y190" i="14"/>
  <c r="Y340" i="14"/>
  <c r="Y395" i="14"/>
  <c r="Y70" i="14"/>
  <c r="Y483" i="14"/>
  <c r="Y485" i="14"/>
  <c r="Y511" i="14"/>
  <c r="Y210" i="14"/>
  <c r="Y42" i="14"/>
  <c r="Y166" i="14"/>
  <c r="Y294" i="14"/>
  <c r="Y521" i="14"/>
  <c r="Y552" i="14"/>
  <c r="X512" i="14"/>
  <c r="X543" i="14"/>
  <c r="X401" i="14"/>
  <c r="X84" i="14"/>
  <c r="X132" i="14"/>
  <c r="X189" i="14"/>
  <c r="X540" i="14"/>
  <c r="X173" i="14"/>
  <c r="X328" i="14"/>
  <c r="X191" i="14"/>
  <c r="X637" i="14"/>
  <c r="X397" i="14"/>
  <c r="X573" i="14"/>
  <c r="X488" i="14"/>
  <c r="X592" i="14"/>
  <c r="X174" i="14"/>
  <c r="X492" i="14"/>
  <c r="X223" i="14"/>
  <c r="X320" i="14"/>
  <c r="X341" i="14"/>
  <c r="X399" i="14"/>
  <c r="X566" i="14"/>
  <c r="X17" i="14"/>
  <c r="X393" i="14"/>
  <c r="X616" i="14"/>
  <c r="X148" i="14"/>
  <c r="X205" i="14"/>
  <c r="X490" i="14"/>
  <c r="X32" i="14"/>
  <c r="X181" i="14"/>
  <c r="X475" i="14"/>
  <c r="X506" i="14"/>
  <c r="X209" i="14"/>
  <c r="X514" i="14"/>
  <c r="X408" i="14"/>
  <c r="X108" i="14"/>
  <c r="X149" i="14"/>
  <c r="X585" i="14"/>
  <c r="X125" i="14"/>
  <c r="X422" i="14"/>
  <c r="X427" i="14"/>
  <c r="X126" i="14"/>
  <c r="X380" i="14"/>
  <c r="X444" i="14"/>
  <c r="X27" i="14"/>
  <c r="X426" i="14"/>
  <c r="X124" i="14"/>
  <c r="X218" i="14"/>
  <c r="X416" i="14"/>
  <c r="X454" i="14"/>
  <c r="X482" i="14"/>
  <c r="X520" i="14"/>
  <c r="X323" i="14"/>
  <c r="X583" i="14"/>
  <c r="X350" i="14"/>
  <c r="X22" i="14"/>
  <c r="X304" i="14"/>
  <c r="X404" i="14"/>
  <c r="X423" i="14"/>
  <c r="X603" i="14"/>
  <c r="X153" i="14"/>
  <c r="X21" i="14"/>
  <c r="X447" i="14"/>
  <c r="X188" i="14"/>
  <c r="X77" i="14"/>
  <c r="X518" i="14"/>
  <c r="X632" i="14"/>
  <c r="X268" i="14"/>
  <c r="X51" i="14"/>
  <c r="X143" i="14"/>
  <c r="X372" i="14"/>
  <c r="X522" i="14"/>
  <c r="X292" i="14"/>
  <c r="X373" i="14"/>
  <c r="X424" i="14"/>
  <c r="X480" i="14"/>
  <c r="X502" i="14"/>
  <c r="X556" i="14"/>
  <c r="X267" i="14"/>
  <c r="X184" i="14"/>
  <c r="X528" i="14"/>
  <c r="X204" i="14"/>
  <c r="X410" i="14"/>
  <c r="X56" i="14"/>
  <c r="X52" i="14"/>
  <c r="X618" i="14"/>
  <c r="X366" i="14"/>
  <c r="X74" i="14"/>
  <c r="X252" i="14"/>
  <c r="X450" i="14"/>
  <c r="X398" i="14"/>
  <c r="X102" i="14"/>
  <c r="X243" i="14"/>
  <c r="X261" i="14"/>
  <c r="X277" i="14"/>
  <c r="X316" i="14"/>
  <c r="X513" i="14"/>
  <c r="X558" i="14"/>
  <c r="X314" i="14"/>
  <c r="X554" i="14"/>
  <c r="X110" i="14"/>
  <c r="X44" i="14"/>
  <c r="X121" i="14"/>
  <c r="X358" i="14"/>
  <c r="X578" i="14"/>
  <c r="X376" i="14"/>
  <c r="X3" i="14"/>
  <c r="X177" i="14"/>
  <c r="X581" i="14"/>
  <c r="X55" i="14"/>
  <c r="X551" i="14"/>
  <c r="X580" i="14"/>
  <c r="X190" i="14"/>
  <c r="X340" i="14"/>
  <c r="X395" i="14"/>
  <c r="X70" i="14"/>
  <c r="X483" i="14"/>
  <c r="X485" i="14"/>
  <c r="X511" i="14"/>
  <c r="X210" i="14"/>
  <c r="X42" i="14"/>
  <c r="X166" i="14"/>
  <c r="X294" i="14"/>
  <c r="X521" i="14"/>
  <c r="X552" i="14"/>
  <c r="V512" i="14"/>
  <c r="W512" i="14"/>
  <c r="V543" i="14"/>
  <c r="W543" i="14"/>
  <c r="V401" i="14"/>
  <c r="W401" i="14"/>
  <c r="V84" i="14"/>
  <c r="W84" i="14"/>
  <c r="V132" i="14"/>
  <c r="W132" i="14"/>
  <c r="V189" i="14"/>
  <c r="W189" i="14"/>
  <c r="V540" i="14"/>
  <c r="W540" i="14"/>
  <c r="V173" i="14"/>
  <c r="W173" i="14"/>
  <c r="V328" i="14"/>
  <c r="W328" i="14"/>
  <c r="V191" i="14"/>
  <c r="W191" i="14"/>
  <c r="V637" i="14"/>
  <c r="W637" i="14"/>
  <c r="V397" i="14"/>
  <c r="W397" i="14"/>
  <c r="V573" i="14"/>
  <c r="W573" i="14"/>
  <c r="V488" i="14"/>
  <c r="W488" i="14"/>
  <c r="V592" i="14"/>
  <c r="W592" i="14"/>
  <c r="V174" i="14"/>
  <c r="W174" i="14"/>
  <c r="V492" i="14"/>
  <c r="W492" i="14"/>
  <c r="V223" i="14"/>
  <c r="W223" i="14"/>
  <c r="V320" i="14"/>
  <c r="W320" i="14"/>
  <c r="V341" i="14"/>
  <c r="W341" i="14"/>
  <c r="V399" i="14"/>
  <c r="W399" i="14"/>
  <c r="V566" i="14"/>
  <c r="W566" i="14"/>
  <c r="V17" i="14"/>
  <c r="W17" i="14"/>
  <c r="V393" i="14"/>
  <c r="W393" i="14"/>
  <c r="V616" i="14"/>
  <c r="W616" i="14"/>
  <c r="V148" i="14"/>
  <c r="W148" i="14"/>
  <c r="V205" i="14"/>
  <c r="W205" i="14"/>
  <c r="V490" i="14"/>
  <c r="W490" i="14"/>
  <c r="V32" i="14"/>
  <c r="W32" i="14"/>
  <c r="V181" i="14"/>
  <c r="W181" i="14"/>
  <c r="V475" i="14"/>
  <c r="W475" i="14"/>
  <c r="V506" i="14"/>
  <c r="W506" i="14"/>
  <c r="V209" i="14"/>
  <c r="W209" i="14"/>
  <c r="V514" i="14"/>
  <c r="W514" i="14"/>
  <c r="V408" i="14"/>
  <c r="W408" i="14"/>
  <c r="V108" i="14"/>
  <c r="W108" i="14"/>
  <c r="V149" i="14"/>
  <c r="W149" i="14"/>
  <c r="V585" i="14"/>
  <c r="W585" i="14"/>
  <c r="V125" i="14"/>
  <c r="W125" i="14"/>
  <c r="V422" i="14"/>
  <c r="W422" i="14"/>
  <c r="V427" i="14"/>
  <c r="W427" i="14"/>
  <c r="V126" i="14"/>
  <c r="W126" i="14"/>
  <c r="V380" i="14"/>
  <c r="W380" i="14"/>
  <c r="V444" i="14"/>
  <c r="W444" i="14"/>
  <c r="V27" i="14"/>
  <c r="W27" i="14"/>
  <c r="V426" i="14"/>
  <c r="W426" i="14"/>
  <c r="V124" i="14"/>
  <c r="W124" i="14"/>
  <c r="V218" i="14"/>
  <c r="W218" i="14"/>
  <c r="V416" i="14"/>
  <c r="W416" i="14"/>
  <c r="V454" i="14"/>
  <c r="W454" i="14"/>
  <c r="V482" i="14"/>
  <c r="W482" i="14"/>
  <c r="V520" i="14"/>
  <c r="W520" i="14"/>
  <c r="V323" i="14"/>
  <c r="W323" i="14"/>
  <c r="V583" i="14"/>
  <c r="W583" i="14"/>
  <c r="V350" i="14"/>
  <c r="W350" i="14"/>
  <c r="V22" i="14"/>
  <c r="W22" i="14"/>
  <c r="V304" i="14"/>
  <c r="W304" i="14"/>
  <c r="V404" i="14"/>
  <c r="W404" i="14"/>
  <c r="V423" i="14"/>
  <c r="W423" i="14"/>
  <c r="V603" i="14"/>
  <c r="W603" i="14"/>
  <c r="V153" i="14"/>
  <c r="W153" i="14"/>
  <c r="V21" i="14"/>
  <c r="W21" i="14"/>
  <c r="V447" i="14"/>
  <c r="W447" i="14"/>
  <c r="V188" i="14"/>
  <c r="W188" i="14"/>
  <c r="V77" i="14"/>
  <c r="W77" i="14"/>
  <c r="V518" i="14"/>
  <c r="W518" i="14"/>
  <c r="V632" i="14"/>
  <c r="W632" i="14"/>
  <c r="V268" i="14"/>
  <c r="W268" i="14"/>
  <c r="V51" i="14"/>
  <c r="W51" i="14"/>
  <c r="V143" i="14"/>
  <c r="W143" i="14"/>
  <c r="V372" i="14"/>
  <c r="W372" i="14"/>
  <c r="V522" i="14"/>
  <c r="W522" i="14"/>
  <c r="V292" i="14"/>
  <c r="W292" i="14"/>
  <c r="V373" i="14"/>
  <c r="W373" i="14"/>
  <c r="V424" i="14"/>
  <c r="W424" i="14"/>
  <c r="V480" i="14"/>
  <c r="W480" i="14"/>
  <c r="V502" i="14"/>
  <c r="W502" i="14"/>
  <c r="V556" i="14"/>
  <c r="W556" i="14"/>
  <c r="V267" i="14"/>
  <c r="W267" i="14"/>
  <c r="V184" i="14"/>
  <c r="W184" i="14"/>
  <c r="V528" i="14"/>
  <c r="W528" i="14"/>
  <c r="V204" i="14"/>
  <c r="W204" i="14"/>
  <c r="V410" i="14"/>
  <c r="W410" i="14"/>
  <c r="V56" i="14"/>
  <c r="W56" i="14"/>
  <c r="V52" i="14"/>
  <c r="W52" i="14"/>
  <c r="V618" i="14"/>
  <c r="W618" i="14"/>
  <c r="V366" i="14"/>
  <c r="W366" i="14"/>
  <c r="V74" i="14"/>
  <c r="W74" i="14"/>
  <c r="V252" i="14"/>
  <c r="W252" i="14"/>
  <c r="V450" i="14"/>
  <c r="W450" i="14"/>
  <c r="V398" i="14"/>
  <c r="W398" i="14"/>
  <c r="V102" i="14"/>
  <c r="W102" i="14"/>
  <c r="V243" i="14"/>
  <c r="W243" i="14"/>
  <c r="V261" i="14"/>
  <c r="W261" i="14"/>
  <c r="V277" i="14"/>
  <c r="W277" i="14"/>
  <c r="V316" i="14"/>
  <c r="W316" i="14"/>
  <c r="V513" i="14"/>
  <c r="W513" i="14"/>
  <c r="V558" i="14"/>
  <c r="W558" i="14"/>
  <c r="V314" i="14"/>
  <c r="W314" i="14"/>
  <c r="V554" i="14"/>
  <c r="W554" i="14"/>
  <c r="V110" i="14"/>
  <c r="W110" i="14"/>
  <c r="V44" i="14"/>
  <c r="W44" i="14"/>
  <c r="V121" i="14"/>
  <c r="W121" i="14"/>
  <c r="V358" i="14"/>
  <c r="W358" i="14"/>
  <c r="V578" i="14"/>
  <c r="W578" i="14"/>
  <c r="V376" i="14"/>
  <c r="W376" i="14"/>
  <c r="V3" i="14"/>
  <c r="W3" i="14"/>
  <c r="V177" i="14"/>
  <c r="W177" i="14"/>
  <c r="V581" i="14"/>
  <c r="W581" i="14"/>
  <c r="V55" i="14"/>
  <c r="W55" i="14"/>
  <c r="V551" i="14"/>
  <c r="W551" i="14"/>
  <c r="V580" i="14"/>
  <c r="W580" i="14"/>
  <c r="V190" i="14"/>
  <c r="W190" i="14"/>
  <c r="V340" i="14"/>
  <c r="W340" i="14"/>
  <c r="V395" i="14"/>
  <c r="W395" i="14"/>
  <c r="V70" i="14"/>
  <c r="W70" i="14"/>
  <c r="V483" i="14"/>
  <c r="W483" i="14"/>
  <c r="V485" i="14"/>
  <c r="W485" i="14"/>
  <c r="V511" i="14"/>
  <c r="W511" i="14"/>
  <c r="V210" i="14"/>
  <c r="W210" i="14"/>
  <c r="V42" i="14"/>
  <c r="W42" i="14"/>
  <c r="V166" i="14"/>
  <c r="W166" i="14"/>
  <c r="V294" i="14"/>
  <c r="W294" i="14"/>
  <c r="V521" i="14"/>
  <c r="W521" i="14"/>
  <c r="V552" i="14"/>
  <c r="W552" i="14"/>
  <c r="S512" i="14"/>
  <c r="S543" i="14"/>
  <c r="S401" i="14"/>
  <c r="S84" i="14"/>
  <c r="S132" i="14"/>
  <c r="S189" i="14"/>
  <c r="S540" i="14"/>
  <c r="S173" i="14"/>
  <c r="S328" i="14"/>
  <c r="S191" i="14"/>
  <c r="S637" i="14"/>
  <c r="S397" i="14"/>
  <c r="S573" i="14"/>
  <c r="S488" i="14"/>
  <c r="S592" i="14"/>
  <c r="S174" i="14"/>
  <c r="S492" i="14"/>
  <c r="S223" i="14"/>
  <c r="S320" i="14"/>
  <c r="S341" i="14"/>
  <c r="S399" i="14"/>
  <c r="S566" i="14"/>
  <c r="S17" i="14"/>
  <c r="S393" i="14"/>
  <c r="S616" i="14"/>
  <c r="S148" i="14"/>
  <c r="S205" i="14"/>
  <c r="S490" i="14"/>
  <c r="S32" i="14"/>
  <c r="S181" i="14"/>
  <c r="S506" i="14"/>
  <c r="S209" i="14"/>
  <c r="S514" i="14"/>
  <c r="S408" i="14"/>
  <c r="S108" i="14"/>
  <c r="S585" i="14"/>
  <c r="S125" i="14"/>
  <c r="S422" i="14"/>
  <c r="S427" i="14"/>
  <c r="S126" i="14"/>
  <c r="S380" i="14"/>
  <c r="S444" i="14"/>
  <c r="S27" i="14"/>
  <c r="S426" i="14"/>
  <c r="S124" i="14"/>
  <c r="S218" i="14"/>
  <c r="S416" i="14"/>
  <c r="S454" i="14"/>
  <c r="S482" i="14"/>
  <c r="S520" i="14"/>
  <c r="S323" i="14"/>
  <c r="S583" i="14"/>
  <c r="S350" i="14"/>
  <c r="S22" i="14"/>
  <c r="S304" i="14"/>
  <c r="S404" i="14"/>
  <c r="S423" i="14"/>
  <c r="S603" i="14"/>
  <c r="S153" i="14"/>
  <c r="S21" i="14"/>
  <c r="S447" i="14"/>
  <c r="S188" i="14"/>
  <c r="S77" i="14"/>
  <c r="S518" i="14"/>
  <c r="S632" i="14"/>
  <c r="S268" i="14"/>
  <c r="S51" i="14"/>
  <c r="S143" i="14"/>
  <c r="S372" i="14"/>
  <c r="S522" i="14"/>
  <c r="S292" i="14"/>
  <c r="S373" i="14"/>
  <c r="S424" i="14"/>
  <c r="S480" i="14"/>
  <c r="S502" i="14"/>
  <c r="S556" i="14"/>
  <c r="S267" i="14"/>
  <c r="S184" i="14"/>
  <c r="S528" i="14"/>
  <c r="S204" i="14"/>
  <c r="S410" i="14"/>
  <c r="S56" i="14"/>
  <c r="S52" i="14"/>
  <c r="S618" i="14"/>
  <c r="S366" i="14"/>
  <c r="S74" i="14"/>
  <c r="S252" i="14"/>
  <c r="S450" i="14"/>
  <c r="S398" i="14"/>
  <c r="S102" i="14"/>
  <c r="S243" i="14"/>
  <c r="S261" i="14"/>
  <c r="S277" i="14"/>
  <c r="S513" i="14"/>
  <c r="S558" i="14"/>
  <c r="S314" i="14"/>
  <c r="S554" i="14"/>
  <c r="S110" i="14"/>
  <c r="S44" i="14"/>
  <c r="S121" i="14"/>
  <c r="S358" i="14"/>
  <c r="S578" i="14"/>
  <c r="S376" i="14"/>
  <c r="S3" i="14"/>
  <c r="S177" i="14"/>
  <c r="S581" i="14"/>
  <c r="S55" i="14"/>
  <c r="S551" i="14"/>
  <c r="S580" i="14"/>
  <c r="S190" i="14"/>
  <c r="S340" i="14"/>
  <c r="S395" i="14"/>
  <c r="S483" i="14"/>
  <c r="S485" i="14"/>
  <c r="S511" i="14"/>
  <c r="S210" i="14"/>
  <c r="S42" i="14"/>
  <c r="S166" i="14"/>
  <c r="S294" i="14"/>
  <c r="S521" i="14"/>
  <c r="S552" i="14"/>
  <c r="K512" i="14"/>
  <c r="K543" i="14"/>
  <c r="K401" i="14"/>
  <c r="K84" i="14"/>
  <c r="K132" i="14"/>
  <c r="K189" i="14"/>
  <c r="K540" i="14"/>
  <c r="K173" i="14"/>
  <c r="K328" i="14"/>
  <c r="K191" i="14"/>
  <c r="K637" i="14"/>
  <c r="K397" i="14"/>
  <c r="K573" i="14"/>
  <c r="K488" i="14"/>
  <c r="K592" i="14"/>
  <c r="K174" i="14"/>
  <c r="K492" i="14"/>
  <c r="K223" i="14"/>
  <c r="K320" i="14"/>
  <c r="K341" i="14"/>
  <c r="K399" i="14"/>
  <c r="K566" i="14"/>
  <c r="K17" i="14"/>
  <c r="K393" i="14"/>
  <c r="K616" i="14"/>
  <c r="K148" i="14"/>
  <c r="K205" i="14"/>
  <c r="K490" i="14"/>
  <c r="K32" i="14"/>
  <c r="K181" i="14"/>
  <c r="K475" i="14"/>
  <c r="K506" i="14"/>
  <c r="K209" i="14"/>
  <c r="K514" i="14"/>
  <c r="K408" i="14"/>
  <c r="K108" i="14"/>
  <c r="K149" i="14"/>
  <c r="K585" i="14"/>
  <c r="K125" i="14"/>
  <c r="K422" i="14"/>
  <c r="K427" i="14"/>
  <c r="K126" i="14"/>
  <c r="K380" i="14"/>
  <c r="K444" i="14"/>
  <c r="K27" i="14"/>
  <c r="K426" i="14"/>
  <c r="K124" i="14"/>
  <c r="K218" i="14"/>
  <c r="K416" i="14"/>
  <c r="K454" i="14"/>
  <c r="K482" i="14"/>
  <c r="K520" i="14"/>
  <c r="K323" i="14"/>
  <c r="K583" i="14"/>
  <c r="K350" i="14"/>
  <c r="K22" i="14"/>
  <c r="K304" i="14"/>
  <c r="K404" i="14"/>
  <c r="K423" i="14"/>
  <c r="K603" i="14"/>
  <c r="K153" i="14"/>
  <c r="K21" i="14"/>
  <c r="K447" i="14"/>
  <c r="K188" i="14"/>
  <c r="K77" i="14"/>
  <c r="K518" i="14"/>
  <c r="K632" i="14"/>
  <c r="K268" i="14"/>
  <c r="K51" i="14"/>
  <c r="K143" i="14"/>
  <c r="K372" i="14"/>
  <c r="K522" i="14"/>
  <c r="K292" i="14"/>
  <c r="K373" i="14"/>
  <c r="K424" i="14"/>
  <c r="K480" i="14"/>
  <c r="K502" i="14"/>
  <c r="K556" i="14"/>
  <c r="K267" i="14"/>
  <c r="K184" i="14"/>
  <c r="K528" i="14"/>
  <c r="K204" i="14"/>
  <c r="K410" i="14"/>
  <c r="K56" i="14"/>
  <c r="K52" i="14"/>
  <c r="K618" i="14"/>
  <c r="K366" i="14"/>
  <c r="K74" i="14"/>
  <c r="K252" i="14"/>
  <c r="K450" i="14"/>
  <c r="K398" i="14"/>
  <c r="K102" i="14"/>
  <c r="K243" i="14"/>
  <c r="K261" i="14"/>
  <c r="K277" i="14"/>
  <c r="K316" i="14"/>
  <c r="K513" i="14"/>
  <c r="K558" i="14"/>
  <c r="K314" i="14"/>
  <c r="K554" i="14"/>
  <c r="K110" i="14"/>
  <c r="K44" i="14"/>
  <c r="K121" i="14"/>
  <c r="K358" i="14"/>
  <c r="K578" i="14"/>
  <c r="K376" i="14"/>
  <c r="K3" i="14"/>
  <c r="K177" i="14"/>
  <c r="K581" i="14"/>
  <c r="K55" i="14"/>
  <c r="K551" i="14"/>
  <c r="K580" i="14"/>
  <c r="K190" i="14"/>
  <c r="K340" i="14"/>
  <c r="K395" i="14"/>
  <c r="K70" i="14"/>
  <c r="K483" i="14"/>
  <c r="K485" i="14"/>
  <c r="K511" i="14"/>
  <c r="K210" i="14"/>
  <c r="K42" i="14"/>
  <c r="K166" i="14"/>
  <c r="K294" i="14"/>
  <c r="K521" i="14"/>
  <c r="K552" i="14"/>
  <c r="S4" i="14"/>
  <c r="S5" i="14"/>
  <c r="S6" i="14"/>
  <c r="S7" i="14"/>
  <c r="S8" i="14"/>
  <c r="S9" i="14"/>
  <c r="S10" i="14"/>
  <c r="S11" i="14"/>
  <c r="S12" i="14"/>
  <c r="S13" i="14"/>
  <c r="S14" i="14"/>
  <c r="S15" i="14"/>
  <c r="S16" i="14"/>
  <c r="S18" i="14"/>
  <c r="S19" i="14"/>
  <c r="S20" i="14"/>
  <c r="S23" i="14"/>
  <c r="S24" i="14"/>
  <c r="S25" i="14"/>
  <c r="S26" i="14"/>
  <c r="S28" i="14"/>
  <c r="S29" i="14"/>
  <c r="S30" i="14"/>
  <c r="S31" i="14"/>
  <c r="S33" i="14"/>
  <c r="S34" i="14"/>
  <c r="S35" i="14"/>
  <c r="S36" i="14"/>
  <c r="S37" i="14"/>
  <c r="S38" i="14"/>
  <c r="S39" i="14"/>
  <c r="S40" i="14"/>
  <c r="S41" i="14"/>
  <c r="S43" i="14"/>
  <c r="S45" i="14"/>
  <c r="S46" i="14"/>
  <c r="S47" i="14"/>
  <c r="S48" i="14"/>
  <c r="S49" i="14"/>
  <c r="S50" i="14"/>
  <c r="S53" i="14"/>
  <c r="S54" i="14"/>
  <c r="S57" i="14"/>
  <c r="S58" i="14"/>
  <c r="S59" i="14"/>
  <c r="S60" i="14"/>
  <c r="S61" i="14"/>
  <c r="S62" i="14"/>
  <c r="S63" i="14"/>
  <c r="S64" i="14"/>
  <c r="S65" i="14"/>
  <c r="S66" i="14"/>
  <c r="S67" i="14"/>
  <c r="S68" i="14"/>
  <c r="S69" i="14"/>
  <c r="S71" i="14"/>
  <c r="S72" i="14"/>
  <c r="S73" i="14"/>
  <c r="S75" i="14"/>
  <c r="S76" i="14"/>
  <c r="S78" i="14"/>
  <c r="S79" i="14"/>
  <c r="S80" i="14"/>
  <c r="S81" i="14"/>
  <c r="S82" i="14"/>
  <c r="S83" i="14"/>
  <c r="S85" i="14"/>
  <c r="S86" i="14"/>
  <c r="S87" i="14"/>
  <c r="S88" i="14"/>
  <c r="S89" i="14"/>
  <c r="S90" i="14"/>
  <c r="S91" i="14"/>
  <c r="S92" i="14"/>
  <c r="S93" i="14"/>
  <c r="S94" i="14"/>
  <c r="S95" i="14"/>
  <c r="S96" i="14"/>
  <c r="S97" i="14"/>
  <c r="S98" i="14"/>
  <c r="S99" i="14"/>
  <c r="S100" i="14"/>
  <c r="S101" i="14"/>
  <c r="S103" i="14"/>
  <c r="S104" i="14"/>
  <c r="S105" i="14"/>
  <c r="S106" i="14"/>
  <c r="S107" i="14"/>
  <c r="S109" i="14"/>
  <c r="S111" i="14"/>
  <c r="S112" i="14"/>
  <c r="S113" i="14"/>
  <c r="S114" i="14"/>
  <c r="S115" i="14"/>
  <c r="S116" i="14"/>
  <c r="S117" i="14"/>
  <c r="S118" i="14"/>
  <c r="S119" i="14"/>
  <c r="S120" i="14"/>
  <c r="S122" i="14"/>
  <c r="S123" i="14"/>
  <c r="S127" i="14"/>
  <c r="S128" i="14"/>
  <c r="S129" i="14"/>
  <c r="S130" i="14"/>
  <c r="S131" i="14"/>
  <c r="S133" i="14"/>
  <c r="S134" i="14"/>
  <c r="S135" i="14"/>
  <c r="S136" i="14"/>
  <c r="S137" i="14"/>
  <c r="S138" i="14"/>
  <c r="S139" i="14"/>
  <c r="S140" i="14"/>
  <c r="S141" i="14"/>
  <c r="S142" i="14"/>
  <c r="S144" i="14"/>
  <c r="S145" i="14"/>
  <c r="S146" i="14"/>
  <c r="S147" i="14"/>
  <c r="S150" i="14"/>
  <c r="S151" i="14"/>
  <c r="S152" i="14"/>
  <c r="S154" i="14"/>
  <c r="S155" i="14"/>
  <c r="S156" i="14"/>
  <c r="S157" i="14"/>
  <c r="S158" i="14"/>
  <c r="S159" i="14"/>
  <c r="S160" i="14"/>
  <c r="S161" i="14"/>
  <c r="S162" i="14"/>
  <c r="S163" i="14"/>
  <c r="S164" i="14"/>
  <c r="S165" i="14"/>
  <c r="S167" i="14"/>
  <c r="S168" i="14"/>
  <c r="S169" i="14"/>
  <c r="S170" i="14"/>
  <c r="S171" i="14"/>
  <c r="S172" i="14"/>
  <c r="S175" i="14"/>
  <c r="S176" i="14"/>
  <c r="S178" i="14"/>
  <c r="S179" i="14"/>
  <c r="S180" i="14"/>
  <c r="S182" i="14"/>
  <c r="S183" i="14"/>
  <c r="S185" i="14"/>
  <c r="S186" i="14"/>
  <c r="S187" i="14"/>
  <c r="S192" i="14"/>
  <c r="S193" i="14"/>
  <c r="S194" i="14"/>
  <c r="S195" i="14"/>
  <c r="S196" i="14"/>
  <c r="S197" i="14"/>
  <c r="S198" i="14"/>
  <c r="S199" i="14"/>
  <c r="S200" i="14"/>
  <c r="S201" i="14"/>
  <c r="S202" i="14"/>
  <c r="S206" i="14"/>
  <c r="S207" i="14"/>
  <c r="S208" i="14"/>
  <c r="S211" i="14"/>
  <c r="S212" i="14"/>
  <c r="S213" i="14"/>
  <c r="S214" i="14"/>
  <c r="S215" i="14"/>
  <c r="S216" i="14"/>
  <c r="S217" i="14"/>
  <c r="S219" i="14"/>
  <c r="S220" i="14"/>
  <c r="S221" i="14"/>
  <c r="S222" i="14"/>
  <c r="S224" i="14"/>
  <c r="S225" i="14"/>
  <c r="S226" i="14"/>
  <c r="S227" i="14"/>
  <c r="S228" i="14"/>
  <c r="S229" i="14"/>
  <c r="S230" i="14"/>
  <c r="S231" i="14"/>
  <c r="S232" i="14"/>
  <c r="S233" i="14"/>
  <c r="S234" i="14"/>
  <c r="S235" i="14"/>
  <c r="S236" i="14"/>
  <c r="S237" i="14"/>
  <c r="S238" i="14"/>
  <c r="S239" i="14"/>
  <c r="S240" i="14"/>
  <c r="S241" i="14"/>
  <c r="S242" i="14"/>
  <c r="S244" i="14"/>
  <c r="S245" i="14"/>
  <c r="S246" i="14"/>
  <c r="S247" i="14"/>
  <c r="S248" i="14"/>
  <c r="S249" i="14"/>
  <c r="S250" i="14"/>
  <c r="S251" i="14"/>
  <c r="S253" i="14"/>
  <c r="S254" i="14"/>
  <c r="S255" i="14"/>
  <c r="S256" i="14"/>
  <c r="S257" i="14"/>
  <c r="S258" i="14"/>
  <c r="S259" i="14"/>
  <c r="S260" i="14"/>
  <c r="S262" i="14"/>
  <c r="S263" i="14"/>
  <c r="S264" i="14"/>
  <c r="S265" i="14"/>
  <c r="S266" i="14"/>
  <c r="S269" i="14"/>
  <c r="S270" i="14"/>
  <c r="S271" i="14"/>
  <c r="S272" i="14"/>
  <c r="S273" i="14"/>
  <c r="S274" i="14"/>
  <c r="S275" i="14"/>
  <c r="S276" i="14"/>
  <c r="S278" i="14"/>
  <c r="S279" i="14"/>
  <c r="S280" i="14"/>
  <c r="S281" i="14"/>
  <c r="S282" i="14"/>
  <c r="S283" i="14"/>
  <c r="S285" i="14"/>
  <c r="S286" i="14"/>
  <c r="S287" i="14"/>
  <c r="S288" i="14"/>
  <c r="S289" i="14"/>
  <c r="S290" i="14"/>
  <c r="S291" i="14"/>
  <c r="S293" i="14"/>
  <c r="S295" i="14"/>
  <c r="S296" i="14"/>
  <c r="S297" i="14"/>
  <c r="S298" i="14"/>
  <c r="S299" i="14"/>
  <c r="S300" i="14"/>
  <c r="S301" i="14"/>
  <c r="S302" i="14"/>
  <c r="S303" i="14"/>
  <c r="S305" i="14"/>
  <c r="S306" i="14"/>
  <c r="S307" i="14"/>
  <c r="S308" i="14"/>
  <c r="S309" i="14"/>
  <c r="S310" i="14"/>
  <c r="S311" i="14"/>
  <c r="S312" i="14"/>
  <c r="S313" i="14"/>
  <c r="S315" i="14"/>
  <c r="S317" i="14"/>
  <c r="S318" i="14"/>
  <c r="S319" i="14"/>
  <c r="S321" i="14"/>
  <c r="S322" i="14"/>
  <c r="S324" i="14"/>
  <c r="S325" i="14"/>
  <c r="S326" i="14"/>
  <c r="S327" i="14"/>
  <c r="S329" i="14"/>
  <c r="S330" i="14"/>
  <c r="S331" i="14"/>
  <c r="S332" i="14"/>
  <c r="S333" i="14"/>
  <c r="S334" i="14"/>
  <c r="S335" i="14"/>
  <c r="S336" i="14"/>
  <c r="S337" i="14"/>
  <c r="S338" i="14"/>
  <c r="S339" i="14"/>
  <c r="S342" i="14"/>
  <c r="S343" i="14"/>
  <c r="S344" i="14"/>
  <c r="S345" i="14"/>
  <c r="S346" i="14"/>
  <c r="S347" i="14"/>
  <c r="S348" i="14"/>
  <c r="S349" i="14"/>
  <c r="S351" i="14"/>
  <c r="S352" i="14"/>
  <c r="S353" i="14"/>
  <c r="S354" i="14"/>
  <c r="S355" i="14"/>
  <c r="S356" i="14"/>
  <c r="S357" i="14"/>
  <c r="S359" i="14"/>
  <c r="S360" i="14"/>
  <c r="S361" i="14"/>
  <c r="S362" i="14"/>
  <c r="S363" i="14"/>
  <c r="S364" i="14"/>
  <c r="S365" i="14"/>
  <c r="S367" i="14"/>
  <c r="S368" i="14"/>
  <c r="S369" i="14"/>
  <c r="S370" i="14"/>
  <c r="S371" i="14"/>
  <c r="S374" i="14"/>
  <c r="S375" i="14"/>
  <c r="S377" i="14"/>
  <c r="S378" i="14"/>
  <c r="S379" i="14"/>
  <c r="S381" i="14"/>
  <c r="S382" i="14"/>
  <c r="S383" i="14"/>
  <c r="S384" i="14"/>
  <c r="S385" i="14"/>
  <c r="S386" i="14"/>
  <c r="S387" i="14"/>
  <c r="S388" i="14"/>
  <c r="S389" i="14"/>
  <c r="S390" i="14"/>
  <c r="S391" i="14"/>
  <c r="S392" i="14"/>
  <c r="S394" i="14"/>
  <c r="S396" i="14"/>
  <c r="S400" i="14"/>
  <c r="S402" i="14"/>
  <c r="S403" i="14"/>
  <c r="S405" i="14"/>
  <c r="S406" i="14"/>
  <c r="S407" i="14"/>
  <c r="S409" i="14"/>
  <c r="S411" i="14"/>
  <c r="S412" i="14"/>
  <c r="S413" i="14"/>
  <c r="S414" i="14"/>
  <c r="S415" i="14"/>
  <c r="S417" i="14"/>
  <c r="S418" i="14"/>
  <c r="S419" i="14"/>
  <c r="S420" i="14"/>
  <c r="S421" i="14"/>
  <c r="S425" i="14"/>
  <c r="S428" i="14"/>
  <c r="S429" i="14"/>
  <c r="S430" i="14"/>
  <c r="S431" i="14"/>
  <c r="S432" i="14"/>
  <c r="S433" i="14"/>
  <c r="S434" i="14"/>
  <c r="S435" i="14"/>
  <c r="S436" i="14"/>
  <c r="S437" i="14"/>
  <c r="S438" i="14"/>
  <c r="S439" i="14"/>
  <c r="S440" i="14"/>
  <c r="S441" i="14"/>
  <c r="S442" i="14"/>
  <c r="S443" i="14"/>
  <c r="S445" i="14"/>
  <c r="S446" i="14"/>
  <c r="S448" i="14"/>
  <c r="S449" i="14"/>
  <c r="S451" i="14"/>
  <c r="S452" i="14"/>
  <c r="S453" i="14"/>
  <c r="S455" i="14"/>
  <c r="S456" i="14"/>
  <c r="S457" i="14"/>
  <c r="S458" i="14"/>
  <c r="S459" i="14"/>
  <c r="S460" i="14"/>
  <c r="S461" i="14"/>
  <c r="S462" i="14"/>
  <c r="S463" i="14"/>
  <c r="S464" i="14"/>
  <c r="S465" i="14"/>
  <c r="S466" i="14"/>
  <c r="S467" i="14"/>
  <c r="S468" i="14"/>
  <c r="S469" i="14"/>
  <c r="S470" i="14"/>
  <c r="S471" i="14"/>
  <c r="S472" i="14"/>
  <c r="S473" i="14"/>
  <c r="S474" i="14"/>
  <c r="S476" i="14"/>
  <c r="S477" i="14"/>
  <c r="S478" i="14"/>
  <c r="S479" i="14"/>
  <c r="S481" i="14"/>
  <c r="S484" i="14"/>
  <c r="S486" i="14"/>
  <c r="S487" i="14"/>
  <c r="S489" i="14"/>
  <c r="S491" i="14"/>
  <c r="S494" i="14"/>
  <c r="S495" i="14"/>
  <c r="S496" i="14"/>
  <c r="S497" i="14"/>
  <c r="S498" i="14"/>
  <c r="S499" i="14"/>
  <c r="S500" i="14"/>
  <c r="S501" i="14"/>
  <c r="S503" i="14"/>
  <c r="S504" i="14"/>
  <c r="S505" i="14"/>
  <c r="S507" i="14"/>
  <c r="S508" i="14"/>
  <c r="S509" i="14"/>
  <c r="S510" i="14"/>
  <c r="S515" i="14"/>
  <c r="S516" i="14"/>
  <c r="S517" i="14"/>
  <c r="S519" i="14"/>
  <c r="S523" i="14"/>
  <c r="S525" i="14"/>
  <c r="S526" i="14"/>
  <c r="S527" i="14"/>
  <c r="S529" i="14"/>
  <c r="S530" i="14"/>
  <c r="S531" i="14"/>
  <c r="S532" i="14"/>
  <c r="S533" i="14"/>
  <c r="S534" i="14"/>
  <c r="S535" i="14"/>
  <c r="S536" i="14"/>
  <c r="S537" i="14"/>
  <c r="S538" i="14"/>
  <c r="S539" i="14"/>
  <c r="S541" i="14"/>
  <c r="S542" i="14"/>
  <c r="S544" i="14"/>
  <c r="S545" i="14"/>
  <c r="S546" i="14"/>
  <c r="S547" i="14"/>
  <c r="S548" i="14"/>
  <c r="S549" i="14"/>
  <c r="S550" i="14"/>
  <c r="S553" i="14"/>
  <c r="S555" i="14"/>
  <c r="S557" i="14"/>
  <c r="S559" i="14"/>
  <c r="S560" i="14"/>
  <c r="S561" i="14"/>
  <c r="S562" i="14"/>
  <c r="S563" i="14"/>
  <c r="S564" i="14"/>
  <c r="S565" i="14"/>
  <c r="S567" i="14"/>
  <c r="S568" i="14"/>
  <c r="S569" i="14"/>
  <c r="S570" i="14"/>
  <c r="S571" i="14"/>
  <c r="S572" i="14"/>
  <c r="S574" i="14"/>
  <c r="S575" i="14"/>
  <c r="S576" i="14"/>
  <c r="S577" i="14"/>
  <c r="S579" i="14"/>
  <c r="S582" i="14"/>
  <c r="S584" i="14"/>
  <c r="S586" i="14"/>
  <c r="S587" i="14"/>
  <c r="S588" i="14"/>
  <c r="S589" i="14"/>
  <c r="S590" i="14"/>
  <c r="S591" i="14"/>
  <c r="S593" i="14"/>
  <c r="S594" i="14"/>
  <c r="S595" i="14"/>
  <c r="S596" i="14"/>
  <c r="S597" i="14"/>
  <c r="S598" i="14"/>
  <c r="S599" i="14"/>
  <c r="S600" i="14"/>
  <c r="S601" i="14"/>
  <c r="S602" i="14"/>
  <c r="S604" i="14"/>
  <c r="S605" i="14"/>
  <c r="S606" i="14"/>
  <c r="S607" i="14"/>
  <c r="S608" i="14"/>
  <c r="S609" i="14"/>
  <c r="S610" i="14"/>
  <c r="S611" i="14"/>
  <c r="S612" i="14"/>
  <c r="S613" i="14"/>
  <c r="S614" i="14"/>
  <c r="S615" i="14"/>
  <c r="S617" i="14"/>
  <c r="S619" i="14"/>
  <c r="S620" i="14"/>
  <c r="S621" i="14"/>
  <c r="S622" i="14"/>
  <c r="S623" i="14"/>
  <c r="S624" i="14"/>
  <c r="S625" i="14"/>
  <c r="S626" i="14"/>
  <c r="S627" i="14"/>
  <c r="S628" i="14"/>
  <c r="S629" i="14"/>
  <c r="S630" i="14"/>
  <c r="S631" i="14"/>
  <c r="S633" i="14"/>
  <c r="S634" i="14"/>
  <c r="S635" i="14"/>
  <c r="S636" i="14"/>
  <c r="S638" i="14"/>
  <c r="S639" i="14"/>
  <c r="S640"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70" i="14"/>
  <c r="S671" i="14"/>
  <c r="S672" i="14"/>
  <c r="S673" i="14"/>
  <c r="S674" i="14"/>
  <c r="S675" i="14"/>
  <c r="S676" i="14"/>
  <c r="S677" i="14"/>
  <c r="S678" i="14"/>
  <c r="S679" i="14"/>
  <c r="S680" i="14"/>
  <c r="S681" i="14"/>
  <c r="S682" i="14"/>
  <c r="S669" i="14"/>
  <c r="S683" i="14"/>
  <c r="S684" i="14"/>
  <c r="S685" i="14"/>
  <c r="S686" i="14"/>
  <c r="S687" i="14"/>
  <c r="S688" i="14"/>
  <c r="S689" i="14"/>
  <c r="S690" i="14"/>
  <c r="S691" i="14"/>
  <c r="S692" i="14"/>
  <c r="S693" i="14"/>
  <c r="S694" i="14"/>
  <c r="S695" i="14"/>
  <c r="S696" i="14"/>
  <c r="S697" i="14"/>
  <c r="S698" i="14"/>
  <c r="S699" i="14"/>
  <c r="S700" i="14"/>
  <c r="S701" i="14"/>
  <c r="S702" i="14"/>
  <c r="S703" i="14"/>
  <c r="S2" i="14"/>
  <c r="H524" i="14"/>
  <c r="E284" i="14"/>
  <c r="E142" i="14"/>
  <c r="E550" i="14"/>
  <c r="E307" i="14"/>
  <c r="E150" i="14"/>
  <c r="E302" i="14"/>
  <c r="E303" i="14"/>
  <c r="E317" i="14"/>
  <c r="E613" i="14"/>
  <c r="E664" i="14"/>
  <c r="AH16" i="6"/>
  <c r="AP4" i="14"/>
  <c r="AP5" i="14"/>
  <c r="AP6" i="14"/>
  <c r="AP7" i="14"/>
  <c r="AP8" i="14"/>
  <c r="AP9" i="14"/>
  <c r="AP10" i="14"/>
  <c r="AP11" i="14"/>
  <c r="AP12" i="14"/>
  <c r="AP13" i="14"/>
  <c r="AP14" i="14"/>
  <c r="AP15" i="14"/>
  <c r="AP16" i="14"/>
  <c r="AP18" i="14"/>
  <c r="AP19" i="14"/>
  <c r="AP20" i="14"/>
  <c r="AP23" i="14"/>
  <c r="AP24" i="14"/>
  <c r="AP25" i="14"/>
  <c r="AP26" i="14"/>
  <c r="AP28" i="14"/>
  <c r="AP29" i="14"/>
  <c r="AP30" i="14"/>
  <c r="AP31" i="14"/>
  <c r="AP33" i="14"/>
  <c r="AP34" i="14"/>
  <c r="AP35" i="14"/>
  <c r="W4" i="14"/>
  <c r="W5" i="14"/>
  <c r="W6" i="14"/>
  <c r="W7" i="14"/>
  <c r="W8" i="14"/>
  <c r="W9" i="14"/>
  <c r="W10" i="14"/>
  <c r="W11" i="14"/>
  <c r="W12" i="14"/>
  <c r="W13" i="14"/>
  <c r="W14" i="14"/>
  <c r="W15" i="14"/>
  <c r="W16" i="14"/>
  <c r="W18" i="14"/>
  <c r="W19" i="14"/>
  <c r="W20" i="14"/>
  <c r="W23" i="14"/>
  <c r="W24" i="14"/>
  <c r="W25" i="14"/>
  <c r="W26" i="14"/>
  <c r="W28" i="14"/>
  <c r="W29" i="14"/>
  <c r="W30" i="14"/>
  <c r="W31" i="14"/>
  <c r="W33" i="14"/>
  <c r="W34" i="14"/>
  <c r="W35" i="14"/>
  <c r="W36" i="14"/>
  <c r="W37" i="14"/>
  <c r="W38" i="14"/>
  <c r="W39" i="14"/>
  <c r="W40" i="14"/>
  <c r="W41" i="14"/>
  <c r="W43" i="14"/>
  <c r="W45" i="14"/>
  <c r="W46" i="14"/>
  <c r="W47" i="14"/>
  <c r="W48" i="14"/>
  <c r="W49" i="14"/>
  <c r="W50" i="14"/>
  <c r="W53" i="14"/>
  <c r="W54" i="14"/>
  <c r="W57" i="14"/>
  <c r="W58" i="14"/>
  <c r="W59" i="14"/>
  <c r="W60" i="14"/>
  <c r="W61" i="14"/>
  <c r="W62" i="14"/>
  <c r="W63" i="14"/>
  <c r="W64" i="14"/>
  <c r="W65" i="14"/>
  <c r="W66" i="14"/>
  <c r="W67" i="14"/>
  <c r="W68" i="14"/>
  <c r="W69" i="14"/>
  <c r="W71" i="14"/>
  <c r="W72" i="14"/>
  <c r="W73" i="14"/>
  <c r="W75" i="14"/>
  <c r="W76" i="14"/>
  <c r="W78" i="14"/>
  <c r="W79" i="14"/>
  <c r="W80" i="14"/>
  <c r="W81" i="14"/>
  <c r="W82" i="14"/>
  <c r="W83" i="14"/>
  <c r="W85" i="14"/>
  <c r="W86" i="14"/>
  <c r="W87" i="14"/>
  <c r="W88" i="14"/>
  <c r="W89" i="14"/>
  <c r="W90" i="14"/>
  <c r="W91" i="14"/>
  <c r="W92" i="14"/>
  <c r="W93" i="14"/>
  <c r="W94" i="14"/>
  <c r="W95" i="14"/>
  <c r="W96" i="14"/>
  <c r="W97" i="14"/>
  <c r="W98" i="14"/>
  <c r="W99" i="14"/>
  <c r="W100" i="14"/>
  <c r="W101" i="14"/>
  <c r="W103" i="14"/>
  <c r="W104" i="14"/>
  <c r="W105" i="14"/>
  <c r="W106" i="14"/>
  <c r="W107" i="14"/>
  <c r="W109" i="14"/>
  <c r="W111" i="14"/>
  <c r="W112" i="14"/>
  <c r="W113" i="14"/>
  <c r="W114" i="14"/>
  <c r="W115" i="14"/>
  <c r="W116" i="14"/>
  <c r="W117" i="14"/>
  <c r="W118" i="14"/>
  <c r="W119" i="14"/>
  <c r="W120" i="14"/>
  <c r="W122" i="14"/>
  <c r="W123" i="14"/>
  <c r="W127" i="14"/>
  <c r="W128" i="14"/>
  <c r="W129" i="14"/>
  <c r="W130" i="14"/>
  <c r="W131" i="14"/>
  <c r="W133" i="14"/>
  <c r="W134" i="14"/>
  <c r="W135" i="14"/>
  <c r="W136" i="14"/>
  <c r="W137" i="14"/>
  <c r="W138" i="14"/>
  <c r="W139" i="14"/>
  <c r="W140" i="14"/>
  <c r="W141" i="14"/>
  <c r="W142" i="14"/>
  <c r="W144" i="14"/>
  <c r="W145" i="14"/>
  <c r="W146" i="14"/>
  <c r="W147" i="14"/>
  <c r="W150" i="14"/>
  <c r="W151" i="14"/>
  <c r="W152" i="14"/>
  <c r="W154" i="14"/>
  <c r="W155" i="14"/>
  <c r="W156" i="14"/>
  <c r="W157" i="14"/>
  <c r="W158" i="14"/>
  <c r="W159" i="14"/>
  <c r="W160" i="14"/>
  <c r="W161" i="14"/>
  <c r="W162" i="14"/>
  <c r="W163" i="14"/>
  <c r="W164" i="14"/>
  <c r="W165" i="14"/>
  <c r="W167" i="14"/>
  <c r="W168" i="14"/>
  <c r="W169" i="14"/>
  <c r="W170" i="14"/>
  <c r="W171" i="14"/>
  <c r="W172" i="14"/>
  <c r="W175" i="14"/>
  <c r="W176" i="14"/>
  <c r="W178" i="14"/>
  <c r="W179" i="14"/>
  <c r="W180" i="14"/>
  <c r="W182" i="14"/>
  <c r="W183" i="14"/>
  <c r="W185" i="14"/>
  <c r="W186" i="14"/>
  <c r="W187" i="14"/>
  <c r="W192" i="14"/>
  <c r="W193" i="14"/>
  <c r="W194" i="14"/>
  <c r="W195" i="14"/>
  <c r="W196" i="14"/>
  <c r="W197" i="14"/>
  <c r="W198" i="14"/>
  <c r="W199" i="14"/>
  <c r="W200" i="14"/>
  <c r="W201" i="14"/>
  <c r="W202" i="14"/>
  <c r="W203" i="14"/>
  <c r="W206" i="14"/>
  <c r="W207" i="14"/>
  <c r="W208" i="14"/>
  <c r="W211" i="14"/>
  <c r="W212" i="14"/>
  <c r="W213" i="14"/>
  <c r="W214" i="14"/>
  <c r="W215" i="14"/>
  <c r="W216" i="14"/>
  <c r="W217" i="14"/>
  <c r="W219" i="14"/>
  <c r="W220" i="14"/>
  <c r="W221" i="14"/>
  <c r="W222" i="14"/>
  <c r="W224" i="14"/>
  <c r="W225" i="14"/>
  <c r="W226" i="14"/>
  <c r="W227" i="14"/>
  <c r="W228" i="14"/>
  <c r="W229" i="14"/>
  <c r="W230" i="14"/>
  <c r="W231" i="14"/>
  <c r="W232" i="14"/>
  <c r="W233" i="14"/>
  <c r="W234" i="14"/>
  <c r="W235" i="14"/>
  <c r="W236" i="14"/>
  <c r="W237" i="14"/>
  <c r="W238" i="14"/>
  <c r="W239" i="14"/>
  <c r="W240" i="14"/>
  <c r="W241" i="14"/>
  <c r="W242" i="14"/>
  <c r="W244" i="14"/>
  <c r="W245" i="14"/>
  <c r="W246" i="14"/>
  <c r="W247" i="14"/>
  <c r="W248" i="14"/>
  <c r="W249" i="14"/>
  <c r="W250" i="14"/>
  <c r="W251" i="14"/>
  <c r="W253" i="14"/>
  <c r="W254" i="14"/>
  <c r="W255" i="14"/>
  <c r="W256" i="14"/>
  <c r="W257" i="14"/>
  <c r="W258" i="14"/>
  <c r="W259" i="14"/>
  <c r="W260" i="14"/>
  <c r="W262" i="14"/>
  <c r="W263" i="14"/>
  <c r="W264" i="14"/>
  <c r="W265" i="14"/>
  <c r="W266" i="14"/>
  <c r="W269" i="14"/>
  <c r="W270" i="14"/>
  <c r="W271" i="14"/>
  <c r="W272" i="14"/>
  <c r="W273" i="14"/>
  <c r="W274" i="14"/>
  <c r="W275" i="14"/>
  <c r="W276" i="14"/>
  <c r="W278" i="14"/>
  <c r="W279" i="14"/>
  <c r="W280" i="14"/>
  <c r="W281" i="14"/>
  <c r="W282" i="14"/>
  <c r="W283" i="14"/>
  <c r="W284" i="14"/>
  <c r="W285" i="14"/>
  <c r="W286" i="14"/>
  <c r="W287" i="14"/>
  <c r="W288" i="14"/>
  <c r="W289" i="14"/>
  <c r="W290" i="14"/>
  <c r="W291" i="14"/>
  <c r="W293" i="14"/>
  <c r="W295" i="14"/>
  <c r="W296" i="14"/>
  <c r="W297" i="14"/>
  <c r="W298" i="14"/>
  <c r="W299" i="14"/>
  <c r="W300" i="14"/>
  <c r="W301" i="14"/>
  <c r="W302" i="14"/>
  <c r="W303" i="14"/>
  <c r="W305" i="14"/>
  <c r="W306" i="14"/>
  <c r="W307" i="14"/>
  <c r="W308" i="14"/>
  <c r="W309" i="14"/>
  <c r="W310" i="14"/>
  <c r="W311" i="14"/>
  <c r="W312" i="14"/>
  <c r="W313" i="14"/>
  <c r="W315" i="14"/>
  <c r="W317" i="14"/>
  <c r="W318" i="14"/>
  <c r="W319" i="14"/>
  <c r="W321" i="14"/>
  <c r="W322" i="14"/>
  <c r="W324" i="14"/>
  <c r="W325" i="14"/>
  <c r="W326" i="14"/>
  <c r="W327" i="14"/>
  <c r="W329" i="14"/>
  <c r="W330" i="14"/>
  <c r="W331" i="14"/>
  <c r="W332" i="14"/>
  <c r="W333" i="14"/>
  <c r="W334" i="14"/>
  <c r="W335" i="14"/>
  <c r="W336" i="14"/>
  <c r="W337" i="14"/>
  <c r="W338" i="14"/>
  <c r="W339" i="14"/>
  <c r="W342" i="14"/>
  <c r="W343" i="14"/>
  <c r="W344" i="14"/>
  <c r="W345" i="14"/>
  <c r="W346" i="14"/>
  <c r="W347" i="14"/>
  <c r="W348" i="14"/>
  <c r="W349" i="14"/>
  <c r="W351" i="14"/>
  <c r="W352" i="14"/>
  <c r="W353" i="14"/>
  <c r="W354" i="14"/>
  <c r="W355" i="14"/>
  <c r="W356" i="14"/>
  <c r="W357" i="14"/>
  <c r="W359" i="14"/>
  <c r="W360" i="14"/>
  <c r="W361" i="14"/>
  <c r="W362" i="14"/>
  <c r="W363" i="14"/>
  <c r="W364" i="14"/>
  <c r="W365" i="14"/>
  <c r="W367" i="14"/>
  <c r="W368" i="14"/>
  <c r="W369" i="14"/>
  <c r="W370" i="14"/>
  <c r="W371" i="14"/>
  <c r="W374" i="14"/>
  <c r="W375" i="14"/>
  <c r="W377" i="14"/>
  <c r="W378" i="14"/>
  <c r="W379" i="14"/>
  <c r="W381" i="14"/>
  <c r="W382" i="14"/>
  <c r="W383" i="14"/>
  <c r="W384" i="14"/>
  <c r="W385" i="14"/>
  <c r="W386" i="14"/>
  <c r="W387" i="14"/>
  <c r="W388" i="14"/>
  <c r="W389" i="14"/>
  <c r="W390" i="14"/>
  <c r="W391" i="14"/>
  <c r="W392" i="14"/>
  <c r="W394" i="14"/>
  <c r="W396" i="14"/>
  <c r="W400" i="14"/>
  <c r="W402" i="14"/>
  <c r="W403" i="14"/>
  <c r="W405" i="14"/>
  <c r="W406" i="14"/>
  <c r="W407" i="14"/>
  <c r="W409" i="14"/>
  <c r="W411" i="14"/>
  <c r="W412" i="14"/>
  <c r="W413" i="14"/>
  <c r="W414" i="14"/>
  <c r="W415" i="14"/>
  <c r="W417" i="14"/>
  <c r="W418" i="14"/>
  <c r="W419" i="14"/>
  <c r="W420" i="14"/>
  <c r="W421" i="14"/>
  <c r="W425" i="14"/>
  <c r="W428" i="14"/>
  <c r="W429" i="14"/>
  <c r="W430" i="14"/>
  <c r="W431" i="14"/>
  <c r="W432" i="14"/>
  <c r="W433" i="14"/>
  <c r="W434" i="14"/>
  <c r="W435" i="14"/>
  <c r="W436" i="14"/>
  <c r="W437" i="14"/>
  <c r="W438" i="14"/>
  <c r="W439" i="14"/>
  <c r="W440" i="14"/>
  <c r="W441" i="14"/>
  <c r="W442" i="14"/>
  <c r="W443" i="14"/>
  <c r="W445" i="14"/>
  <c r="W446" i="14"/>
  <c r="W448" i="14"/>
  <c r="W449" i="14"/>
  <c r="W451" i="14"/>
  <c r="W452" i="14"/>
  <c r="W453" i="14"/>
  <c r="W455" i="14"/>
  <c r="W456" i="14"/>
  <c r="W457" i="14"/>
  <c r="W458" i="14"/>
  <c r="W459" i="14"/>
  <c r="W460" i="14"/>
  <c r="W461" i="14"/>
  <c r="W462" i="14"/>
  <c r="W463" i="14"/>
  <c r="W464" i="14"/>
  <c r="W465" i="14"/>
  <c r="W466" i="14"/>
  <c r="W467" i="14"/>
  <c r="W468" i="14"/>
  <c r="W469" i="14"/>
  <c r="W470" i="14"/>
  <c r="W471" i="14"/>
  <c r="W472" i="14"/>
  <c r="W473" i="14"/>
  <c r="W474" i="14"/>
  <c r="W476" i="14"/>
  <c r="W477" i="14"/>
  <c r="W478" i="14"/>
  <c r="W479" i="14"/>
  <c r="W481" i="14"/>
  <c r="W484" i="14"/>
  <c r="W486" i="14"/>
  <c r="W487" i="14"/>
  <c r="W489" i="14"/>
  <c r="W491" i="14"/>
  <c r="W493" i="14"/>
  <c r="W494" i="14"/>
  <c r="W495" i="14"/>
  <c r="W496" i="14"/>
  <c r="W497" i="14"/>
  <c r="W498" i="14"/>
  <c r="W499" i="14"/>
  <c r="W500" i="14"/>
  <c r="W501" i="14"/>
  <c r="W503" i="14"/>
  <c r="W504" i="14"/>
  <c r="W505" i="14"/>
  <c r="W507" i="14"/>
  <c r="W508" i="14"/>
  <c r="W509" i="14"/>
  <c r="W510" i="14"/>
  <c r="W515" i="14"/>
  <c r="W516" i="14"/>
  <c r="W517" i="14"/>
  <c r="W519" i="14"/>
  <c r="W523" i="14"/>
  <c r="W524" i="14"/>
  <c r="W525" i="14"/>
  <c r="W526" i="14"/>
  <c r="W527" i="14"/>
  <c r="W529" i="14"/>
  <c r="W530" i="14"/>
  <c r="W531" i="14"/>
  <c r="W532" i="14"/>
  <c r="W533" i="14"/>
  <c r="W534" i="14"/>
  <c r="W535" i="14"/>
  <c r="W536" i="14"/>
  <c r="W537" i="14"/>
  <c r="W538" i="14"/>
  <c r="W539" i="14"/>
  <c r="W541" i="14"/>
  <c r="W542" i="14"/>
  <c r="W544" i="14"/>
  <c r="W545" i="14"/>
  <c r="W546" i="14"/>
  <c r="W547" i="14"/>
  <c r="W548" i="14"/>
  <c r="W549" i="14"/>
  <c r="W550" i="14"/>
  <c r="W553" i="14"/>
  <c r="W555" i="14"/>
  <c r="W557" i="14"/>
  <c r="W559" i="14"/>
  <c r="W560" i="14"/>
  <c r="W561" i="14"/>
  <c r="W562" i="14"/>
  <c r="W563" i="14"/>
  <c r="W564" i="14"/>
  <c r="W565" i="14"/>
  <c r="W567" i="14"/>
  <c r="W568" i="14"/>
  <c r="W569" i="14"/>
  <c r="W570" i="14"/>
  <c r="W571" i="14"/>
  <c r="W572" i="14"/>
  <c r="W574" i="14"/>
  <c r="W575" i="14"/>
  <c r="W576" i="14"/>
  <c r="W577" i="14"/>
  <c r="W579" i="14"/>
  <c r="W582" i="14"/>
  <c r="W584" i="14"/>
  <c r="W586" i="14"/>
  <c r="W587" i="14"/>
  <c r="W588" i="14"/>
  <c r="W589" i="14"/>
  <c r="W590" i="14"/>
  <c r="W591" i="14"/>
  <c r="W593" i="14"/>
  <c r="W594" i="14"/>
  <c r="W595" i="14"/>
  <c r="W596" i="14"/>
  <c r="W597" i="14"/>
  <c r="W598" i="14"/>
  <c r="W599" i="14"/>
  <c r="W600" i="14"/>
  <c r="W601" i="14"/>
  <c r="W602" i="14"/>
  <c r="W604" i="14"/>
  <c r="W605" i="14"/>
  <c r="W606" i="14"/>
  <c r="W607" i="14"/>
  <c r="W608" i="14"/>
  <c r="W609" i="14"/>
  <c r="W610" i="14"/>
  <c r="W611" i="14"/>
  <c r="W612" i="14"/>
  <c r="W613" i="14"/>
  <c r="W614" i="14"/>
  <c r="W615" i="14"/>
  <c r="W617" i="14"/>
  <c r="W619" i="14"/>
  <c r="W620" i="14"/>
  <c r="W621" i="14"/>
  <c r="W622" i="14"/>
  <c r="W623" i="14"/>
  <c r="W624" i="14"/>
  <c r="W625" i="14"/>
  <c r="W626" i="14"/>
  <c r="W627" i="14"/>
  <c r="W628" i="14"/>
  <c r="W629" i="14"/>
  <c r="W630" i="14"/>
  <c r="W631" i="14"/>
  <c r="W633" i="14"/>
  <c r="W634" i="14"/>
  <c r="W635" i="14"/>
  <c r="W636" i="14"/>
  <c r="W638" i="14"/>
  <c r="W639" i="14"/>
  <c r="W640"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70" i="14"/>
  <c r="W671" i="14"/>
  <c r="W672" i="14"/>
  <c r="W673" i="14"/>
  <c r="W674" i="14"/>
  <c r="W675" i="14"/>
  <c r="W676" i="14"/>
  <c r="W677" i="14"/>
  <c r="W678" i="14"/>
  <c r="W679" i="14"/>
  <c r="W680" i="14"/>
  <c r="W681" i="14"/>
  <c r="W682" i="14"/>
  <c r="W669" i="14"/>
  <c r="W683" i="14"/>
  <c r="W684" i="14"/>
  <c r="W685" i="14"/>
  <c r="W686" i="14"/>
  <c r="W687" i="14"/>
  <c r="W688" i="14"/>
  <c r="W689" i="14"/>
  <c r="W690" i="14"/>
  <c r="W691" i="14"/>
  <c r="W692" i="14"/>
  <c r="W693" i="14"/>
  <c r="W694" i="14"/>
  <c r="W695" i="14"/>
  <c r="W696" i="14"/>
  <c r="W697" i="14"/>
  <c r="W698" i="14"/>
  <c r="W699" i="14"/>
  <c r="W700" i="14"/>
  <c r="W701" i="14"/>
  <c r="W702" i="14"/>
  <c r="W703" i="14"/>
  <c r="W2" i="14"/>
  <c r="V4" i="14"/>
  <c r="V5" i="14"/>
  <c r="V6" i="14"/>
  <c r="V7" i="14"/>
  <c r="V8" i="14"/>
  <c r="V9" i="14"/>
  <c r="V10" i="14"/>
  <c r="V11" i="14"/>
  <c r="V12" i="14"/>
  <c r="V13" i="14"/>
  <c r="V14" i="14"/>
  <c r="V15" i="14"/>
  <c r="V16" i="14"/>
  <c r="V18" i="14"/>
  <c r="V19" i="14"/>
  <c r="V20" i="14"/>
  <c r="V23" i="14"/>
  <c r="V24" i="14"/>
  <c r="V25" i="14"/>
  <c r="V26" i="14"/>
  <c r="V28" i="14"/>
  <c r="V29" i="14"/>
  <c r="V30" i="14"/>
  <c r="V31" i="14"/>
  <c r="V33" i="14"/>
  <c r="V34" i="14"/>
  <c r="V35" i="14"/>
  <c r="V36" i="14"/>
  <c r="V37" i="14"/>
  <c r="V38" i="14"/>
  <c r="V39" i="14"/>
  <c r="V40" i="14"/>
  <c r="V41" i="14"/>
  <c r="V43" i="14"/>
  <c r="V45" i="14"/>
  <c r="V46" i="14"/>
  <c r="V47" i="14"/>
  <c r="V48" i="14"/>
  <c r="V49" i="14"/>
  <c r="V50" i="14"/>
  <c r="V53" i="14"/>
  <c r="V54" i="14"/>
  <c r="V57" i="14"/>
  <c r="V58" i="14"/>
  <c r="V59" i="14"/>
  <c r="V60" i="14"/>
  <c r="V61" i="14"/>
  <c r="V62" i="14"/>
  <c r="V63" i="14"/>
  <c r="V64" i="14"/>
  <c r="V65" i="14"/>
  <c r="V66" i="14"/>
  <c r="V67" i="14"/>
  <c r="V68" i="14"/>
  <c r="V69" i="14"/>
  <c r="V71" i="14"/>
  <c r="V72" i="14"/>
  <c r="V73" i="14"/>
  <c r="V75" i="14"/>
  <c r="V76" i="14"/>
  <c r="V78" i="14"/>
  <c r="V79" i="14"/>
  <c r="V80" i="14"/>
  <c r="V81" i="14"/>
  <c r="V82" i="14"/>
  <c r="V83" i="14"/>
  <c r="V85" i="14"/>
  <c r="V86" i="14"/>
  <c r="V87" i="14"/>
  <c r="V88" i="14"/>
  <c r="V89" i="14"/>
  <c r="V90" i="14"/>
  <c r="V91" i="14"/>
  <c r="V92" i="14"/>
  <c r="V93" i="14"/>
  <c r="V94" i="14"/>
  <c r="V95" i="14"/>
  <c r="V96" i="14"/>
  <c r="V97" i="14"/>
  <c r="V98" i="14"/>
  <c r="V99" i="14"/>
  <c r="V100" i="14"/>
  <c r="V101" i="14"/>
  <c r="V103" i="14"/>
  <c r="V104" i="14"/>
  <c r="V105" i="14"/>
  <c r="V106" i="14"/>
  <c r="V107" i="14"/>
  <c r="V109" i="14"/>
  <c r="V111" i="14"/>
  <c r="V112" i="14"/>
  <c r="V113" i="14"/>
  <c r="V114" i="14"/>
  <c r="V115" i="14"/>
  <c r="V116" i="14"/>
  <c r="V117" i="14"/>
  <c r="V118" i="14"/>
  <c r="V119" i="14"/>
  <c r="V120" i="14"/>
  <c r="V122" i="14"/>
  <c r="V123" i="14"/>
  <c r="V127" i="14"/>
  <c r="V128" i="14"/>
  <c r="V129" i="14"/>
  <c r="V130" i="14"/>
  <c r="V131" i="14"/>
  <c r="V133" i="14"/>
  <c r="V134" i="14"/>
  <c r="V135" i="14"/>
  <c r="V136" i="14"/>
  <c r="V137" i="14"/>
  <c r="V138" i="14"/>
  <c r="V139" i="14"/>
  <c r="V140" i="14"/>
  <c r="V141" i="14"/>
  <c r="V142" i="14"/>
  <c r="V144" i="14"/>
  <c r="V145" i="14"/>
  <c r="V146" i="14"/>
  <c r="V147" i="14"/>
  <c r="V150" i="14"/>
  <c r="V151" i="14"/>
  <c r="V152" i="14"/>
  <c r="V154" i="14"/>
  <c r="V155" i="14"/>
  <c r="V156" i="14"/>
  <c r="V157" i="14"/>
  <c r="V158" i="14"/>
  <c r="V159" i="14"/>
  <c r="V160" i="14"/>
  <c r="V161" i="14"/>
  <c r="V162" i="14"/>
  <c r="V163" i="14"/>
  <c r="V164" i="14"/>
  <c r="V165" i="14"/>
  <c r="V167" i="14"/>
  <c r="V168" i="14"/>
  <c r="V169" i="14"/>
  <c r="V170" i="14"/>
  <c r="V171" i="14"/>
  <c r="V172" i="14"/>
  <c r="V175" i="14"/>
  <c r="V176" i="14"/>
  <c r="V178" i="14"/>
  <c r="V179" i="14"/>
  <c r="V180" i="14"/>
  <c r="V182" i="14"/>
  <c r="V183" i="14"/>
  <c r="V185" i="14"/>
  <c r="V186" i="14"/>
  <c r="V187" i="14"/>
  <c r="V192" i="14"/>
  <c r="V193" i="14"/>
  <c r="V194" i="14"/>
  <c r="V195" i="14"/>
  <c r="V196" i="14"/>
  <c r="V197" i="14"/>
  <c r="V198" i="14"/>
  <c r="V199" i="14"/>
  <c r="V200" i="14"/>
  <c r="V201" i="14"/>
  <c r="V202" i="14"/>
  <c r="V203" i="14"/>
  <c r="V206" i="14"/>
  <c r="V207" i="14"/>
  <c r="V208" i="14"/>
  <c r="V211" i="14"/>
  <c r="V212" i="14"/>
  <c r="V213" i="14"/>
  <c r="V214" i="14"/>
  <c r="V215" i="14"/>
  <c r="V216" i="14"/>
  <c r="V217" i="14"/>
  <c r="V219" i="14"/>
  <c r="V220" i="14"/>
  <c r="V221" i="14"/>
  <c r="V222" i="14"/>
  <c r="V224" i="14"/>
  <c r="V225" i="14"/>
  <c r="V226" i="14"/>
  <c r="V227" i="14"/>
  <c r="V228" i="14"/>
  <c r="V229" i="14"/>
  <c r="V230" i="14"/>
  <c r="V231" i="14"/>
  <c r="V232" i="14"/>
  <c r="V233" i="14"/>
  <c r="V234" i="14"/>
  <c r="V235" i="14"/>
  <c r="V236" i="14"/>
  <c r="V237" i="14"/>
  <c r="V238" i="14"/>
  <c r="V239" i="14"/>
  <c r="V240" i="14"/>
  <c r="V241" i="14"/>
  <c r="V242" i="14"/>
  <c r="V244" i="14"/>
  <c r="V245" i="14"/>
  <c r="V246" i="14"/>
  <c r="V247" i="14"/>
  <c r="V248" i="14"/>
  <c r="V249" i="14"/>
  <c r="V250" i="14"/>
  <c r="V251" i="14"/>
  <c r="V253" i="14"/>
  <c r="V254" i="14"/>
  <c r="V255" i="14"/>
  <c r="V256" i="14"/>
  <c r="V257" i="14"/>
  <c r="V258" i="14"/>
  <c r="V259" i="14"/>
  <c r="V260" i="14"/>
  <c r="V262" i="14"/>
  <c r="V263" i="14"/>
  <c r="V264" i="14"/>
  <c r="V265" i="14"/>
  <c r="V266" i="14"/>
  <c r="V269" i="14"/>
  <c r="V270" i="14"/>
  <c r="V271" i="14"/>
  <c r="V272" i="14"/>
  <c r="V273" i="14"/>
  <c r="V274" i="14"/>
  <c r="V275" i="14"/>
  <c r="V276" i="14"/>
  <c r="V278" i="14"/>
  <c r="V279" i="14"/>
  <c r="V280" i="14"/>
  <c r="V281" i="14"/>
  <c r="V282" i="14"/>
  <c r="V283" i="14"/>
  <c r="V284" i="14"/>
  <c r="V285" i="14"/>
  <c r="V286" i="14"/>
  <c r="V287" i="14"/>
  <c r="V288" i="14"/>
  <c r="V289" i="14"/>
  <c r="V290" i="14"/>
  <c r="V291" i="14"/>
  <c r="V293" i="14"/>
  <c r="V295" i="14"/>
  <c r="V296" i="14"/>
  <c r="V297" i="14"/>
  <c r="V298" i="14"/>
  <c r="V299" i="14"/>
  <c r="V300" i="14"/>
  <c r="V301" i="14"/>
  <c r="V302" i="14"/>
  <c r="V303" i="14"/>
  <c r="V305" i="14"/>
  <c r="V306" i="14"/>
  <c r="V307" i="14"/>
  <c r="V308" i="14"/>
  <c r="V309" i="14"/>
  <c r="V310" i="14"/>
  <c r="V311" i="14"/>
  <c r="V312" i="14"/>
  <c r="V313" i="14"/>
  <c r="V315" i="14"/>
  <c r="V317" i="14"/>
  <c r="V318" i="14"/>
  <c r="V319" i="14"/>
  <c r="V321" i="14"/>
  <c r="V322" i="14"/>
  <c r="V324" i="14"/>
  <c r="V325" i="14"/>
  <c r="V326" i="14"/>
  <c r="V327" i="14"/>
  <c r="V329" i="14"/>
  <c r="V330" i="14"/>
  <c r="V331" i="14"/>
  <c r="V332" i="14"/>
  <c r="V333" i="14"/>
  <c r="V334" i="14"/>
  <c r="V335" i="14"/>
  <c r="V336" i="14"/>
  <c r="V337" i="14"/>
  <c r="V338" i="14"/>
  <c r="V339" i="14"/>
  <c r="V342" i="14"/>
  <c r="V343" i="14"/>
  <c r="V344" i="14"/>
  <c r="V345" i="14"/>
  <c r="V346" i="14"/>
  <c r="V347" i="14"/>
  <c r="V348" i="14"/>
  <c r="V349" i="14"/>
  <c r="V351" i="14"/>
  <c r="V352" i="14"/>
  <c r="V353" i="14"/>
  <c r="V354" i="14"/>
  <c r="V355" i="14"/>
  <c r="V356" i="14"/>
  <c r="V357" i="14"/>
  <c r="V359" i="14"/>
  <c r="V360" i="14"/>
  <c r="V361" i="14"/>
  <c r="V362" i="14"/>
  <c r="V363" i="14"/>
  <c r="V364" i="14"/>
  <c r="V365" i="14"/>
  <c r="V367" i="14"/>
  <c r="V368" i="14"/>
  <c r="V369" i="14"/>
  <c r="V370" i="14"/>
  <c r="V371" i="14"/>
  <c r="V374" i="14"/>
  <c r="V375" i="14"/>
  <c r="V377" i="14"/>
  <c r="V378" i="14"/>
  <c r="V379" i="14"/>
  <c r="V381" i="14"/>
  <c r="V382" i="14"/>
  <c r="V383" i="14"/>
  <c r="V384" i="14"/>
  <c r="V385" i="14"/>
  <c r="V386" i="14"/>
  <c r="V387" i="14"/>
  <c r="V388" i="14"/>
  <c r="V389" i="14"/>
  <c r="V390" i="14"/>
  <c r="V391" i="14"/>
  <c r="V392" i="14"/>
  <c r="V394" i="14"/>
  <c r="V396" i="14"/>
  <c r="V400" i="14"/>
  <c r="V402" i="14"/>
  <c r="V403" i="14"/>
  <c r="V405" i="14"/>
  <c r="V406" i="14"/>
  <c r="V407" i="14"/>
  <c r="V409" i="14"/>
  <c r="V411" i="14"/>
  <c r="V412" i="14"/>
  <c r="V413" i="14"/>
  <c r="V414" i="14"/>
  <c r="V415" i="14"/>
  <c r="V417" i="14"/>
  <c r="V418" i="14"/>
  <c r="V419" i="14"/>
  <c r="V420" i="14"/>
  <c r="V421" i="14"/>
  <c r="V425" i="14"/>
  <c r="V428" i="14"/>
  <c r="V429" i="14"/>
  <c r="V430" i="14"/>
  <c r="V431" i="14"/>
  <c r="V432" i="14"/>
  <c r="V433" i="14"/>
  <c r="V434" i="14"/>
  <c r="V435" i="14"/>
  <c r="V436" i="14"/>
  <c r="V437" i="14"/>
  <c r="V438" i="14"/>
  <c r="V439" i="14"/>
  <c r="V440" i="14"/>
  <c r="V441" i="14"/>
  <c r="V442" i="14"/>
  <c r="V443" i="14"/>
  <c r="V445" i="14"/>
  <c r="V446" i="14"/>
  <c r="V448" i="14"/>
  <c r="V449" i="14"/>
  <c r="V451" i="14"/>
  <c r="V452" i="14"/>
  <c r="V453" i="14"/>
  <c r="V455" i="14"/>
  <c r="V456" i="14"/>
  <c r="V457" i="14"/>
  <c r="V458" i="14"/>
  <c r="V459" i="14"/>
  <c r="V460" i="14"/>
  <c r="V461" i="14"/>
  <c r="V462" i="14"/>
  <c r="V463" i="14"/>
  <c r="V464" i="14"/>
  <c r="V465" i="14"/>
  <c r="V466" i="14"/>
  <c r="V467" i="14"/>
  <c r="V468" i="14"/>
  <c r="V469" i="14"/>
  <c r="V470" i="14"/>
  <c r="V471" i="14"/>
  <c r="V472" i="14"/>
  <c r="V473" i="14"/>
  <c r="V474" i="14"/>
  <c r="V476" i="14"/>
  <c r="V477" i="14"/>
  <c r="V478" i="14"/>
  <c r="V479" i="14"/>
  <c r="V481" i="14"/>
  <c r="V484" i="14"/>
  <c r="V486" i="14"/>
  <c r="V487" i="14"/>
  <c r="V489" i="14"/>
  <c r="V491" i="14"/>
  <c r="V493" i="14"/>
  <c r="V494" i="14"/>
  <c r="V495" i="14"/>
  <c r="V496" i="14"/>
  <c r="V497" i="14"/>
  <c r="V498" i="14"/>
  <c r="V499" i="14"/>
  <c r="V500" i="14"/>
  <c r="V501" i="14"/>
  <c r="V503" i="14"/>
  <c r="V504" i="14"/>
  <c r="V505" i="14"/>
  <c r="V507" i="14"/>
  <c r="V508" i="14"/>
  <c r="V509" i="14"/>
  <c r="V510" i="14"/>
  <c r="V515" i="14"/>
  <c r="V516" i="14"/>
  <c r="V517" i="14"/>
  <c r="V519" i="14"/>
  <c r="V523" i="14"/>
  <c r="V524" i="14"/>
  <c r="V525" i="14"/>
  <c r="V526" i="14"/>
  <c r="V527" i="14"/>
  <c r="V529" i="14"/>
  <c r="V530" i="14"/>
  <c r="V531" i="14"/>
  <c r="V532" i="14"/>
  <c r="V533" i="14"/>
  <c r="V534" i="14"/>
  <c r="V535" i="14"/>
  <c r="V536" i="14"/>
  <c r="V537" i="14"/>
  <c r="V538" i="14"/>
  <c r="V539" i="14"/>
  <c r="V541" i="14"/>
  <c r="V542" i="14"/>
  <c r="V544" i="14"/>
  <c r="V545" i="14"/>
  <c r="V546" i="14"/>
  <c r="V547" i="14"/>
  <c r="V548" i="14"/>
  <c r="V549" i="14"/>
  <c r="V550" i="14"/>
  <c r="V553" i="14"/>
  <c r="V555" i="14"/>
  <c r="V557" i="14"/>
  <c r="V559" i="14"/>
  <c r="V560" i="14"/>
  <c r="V561" i="14"/>
  <c r="V562" i="14"/>
  <c r="V563" i="14"/>
  <c r="V564" i="14"/>
  <c r="V565" i="14"/>
  <c r="V567" i="14"/>
  <c r="V568" i="14"/>
  <c r="V569" i="14"/>
  <c r="V570" i="14"/>
  <c r="V571" i="14"/>
  <c r="V572" i="14"/>
  <c r="V574" i="14"/>
  <c r="V575" i="14"/>
  <c r="V576" i="14"/>
  <c r="V577" i="14"/>
  <c r="V579" i="14"/>
  <c r="V582" i="14"/>
  <c r="V584" i="14"/>
  <c r="V586" i="14"/>
  <c r="V587" i="14"/>
  <c r="V588" i="14"/>
  <c r="V589" i="14"/>
  <c r="V590" i="14"/>
  <c r="V591" i="14"/>
  <c r="V593" i="14"/>
  <c r="V594" i="14"/>
  <c r="V595" i="14"/>
  <c r="V596" i="14"/>
  <c r="V597" i="14"/>
  <c r="V598" i="14"/>
  <c r="V599" i="14"/>
  <c r="V600" i="14"/>
  <c r="V601" i="14"/>
  <c r="V602" i="14"/>
  <c r="V604" i="14"/>
  <c r="V605" i="14"/>
  <c r="V606" i="14"/>
  <c r="V607" i="14"/>
  <c r="V608" i="14"/>
  <c r="V609" i="14"/>
  <c r="V610" i="14"/>
  <c r="V611" i="14"/>
  <c r="V612" i="14"/>
  <c r="V613" i="14"/>
  <c r="V614" i="14"/>
  <c r="V615" i="14"/>
  <c r="V617" i="14"/>
  <c r="V619" i="14"/>
  <c r="V620" i="14"/>
  <c r="V621" i="14"/>
  <c r="V622" i="14"/>
  <c r="V623" i="14"/>
  <c r="V624" i="14"/>
  <c r="V625" i="14"/>
  <c r="V626" i="14"/>
  <c r="V627" i="14"/>
  <c r="V628" i="14"/>
  <c r="V629" i="14"/>
  <c r="V630" i="14"/>
  <c r="V631" i="14"/>
  <c r="V633" i="14"/>
  <c r="V634" i="14"/>
  <c r="V635" i="14"/>
  <c r="V636" i="14"/>
  <c r="V638" i="14"/>
  <c r="V639" i="14"/>
  <c r="V640"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70" i="14"/>
  <c r="V671" i="14"/>
  <c r="V672" i="14"/>
  <c r="V673" i="14"/>
  <c r="V674" i="14"/>
  <c r="V675" i="14"/>
  <c r="V676" i="14"/>
  <c r="V677" i="14"/>
  <c r="V678" i="14"/>
  <c r="V679" i="14"/>
  <c r="V680" i="14"/>
  <c r="V681" i="14"/>
  <c r="V682" i="14"/>
  <c r="V669" i="14"/>
  <c r="V683" i="14"/>
  <c r="V684" i="14"/>
  <c r="V685" i="14"/>
  <c r="V686" i="14"/>
  <c r="V687" i="14"/>
  <c r="V688" i="14"/>
  <c r="V689" i="14"/>
  <c r="V690" i="14"/>
  <c r="V691" i="14"/>
  <c r="V692" i="14"/>
  <c r="V693" i="14"/>
  <c r="V694" i="14"/>
  <c r="V695" i="14"/>
  <c r="V696" i="14"/>
  <c r="V697" i="14"/>
  <c r="V698" i="14"/>
  <c r="V699" i="14"/>
  <c r="V700" i="14"/>
  <c r="V701" i="14"/>
  <c r="V702" i="14"/>
  <c r="V703" i="14"/>
  <c r="V2" i="14"/>
  <c r="E221"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5" i="14"/>
  <c r="Y215" i="14"/>
  <c r="Y263" i="14"/>
  <c r="Y338" i="14"/>
  <c r="X145" i="14"/>
  <c r="X215" i="14"/>
  <c r="X263" i="14"/>
  <c r="X338" i="14"/>
  <c r="E97" i="7"/>
  <c r="F97" i="7" s="1"/>
  <c r="E98" i="7"/>
  <c r="F98" i="7" s="1"/>
  <c r="E99" i="7"/>
  <c r="F99" i="7" s="1"/>
  <c r="E100" i="7"/>
  <c r="F100" i="7" s="1"/>
  <c r="E101" i="7"/>
  <c r="F101" i="7" s="1"/>
  <c r="E102" i="7"/>
  <c r="F102" i="7" s="1"/>
  <c r="E96" i="7"/>
  <c r="F96" i="7" s="1"/>
  <c r="E531"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9" i="14"/>
  <c r="Y9" i="14"/>
  <c r="K440" i="14"/>
  <c r="K621" i="14"/>
  <c r="K609" i="14"/>
  <c r="K606" i="14"/>
  <c r="K604" i="14"/>
  <c r="K596" i="14"/>
  <c r="K575" i="14"/>
  <c r="K636" i="14"/>
  <c r="K608" i="14"/>
  <c r="K590" i="14"/>
  <c r="K586" i="14"/>
  <c r="K584" i="14"/>
  <c r="K576" i="14"/>
  <c r="K567" i="14"/>
  <c r="K536" i="14"/>
  <c r="K651" i="14"/>
  <c r="K633" i="14"/>
  <c r="K620" i="14"/>
  <c r="K607" i="14"/>
  <c r="K605" i="14"/>
  <c r="FE2" i="14"/>
  <c r="Y224" i="14"/>
  <c r="Y49" i="14"/>
  <c r="Y169" i="14"/>
  <c r="Y564" i="14"/>
  <c r="Y418" i="14"/>
  <c r="Y568" i="14"/>
  <c r="Y670" i="14"/>
  <c r="Y351" i="14"/>
  <c r="Y547" i="14"/>
  <c r="Y105" i="14"/>
  <c r="Y369" i="14"/>
  <c r="Y468" i="14"/>
  <c r="Y130" i="14"/>
  <c r="Y237" i="14"/>
  <c r="Y335" i="14"/>
  <c r="Y348" i="14"/>
  <c r="Y400" i="14"/>
  <c r="Y343" i="14"/>
  <c r="Y12" i="14"/>
  <c r="Y327" i="14"/>
  <c r="Y529" i="14"/>
  <c r="Y357" i="14"/>
  <c r="Y296" i="14"/>
  <c r="Y134" i="14"/>
  <c r="Y333" i="14"/>
  <c r="Y478" i="14"/>
  <c r="Y67" i="14"/>
  <c r="Y494" i="14"/>
  <c r="Y671" i="14"/>
  <c r="Y473" i="14"/>
  <c r="Y383" i="14"/>
  <c r="Y346" i="14"/>
  <c r="Y465" i="14"/>
  <c r="Y326" i="14"/>
  <c r="Y537" i="14"/>
  <c r="Y657" i="14"/>
  <c r="Y567" i="14"/>
  <c r="Y282" i="14"/>
  <c r="Y90" i="14"/>
  <c r="Y202" i="14"/>
  <c r="Y347" i="14"/>
  <c r="Y589" i="14"/>
  <c r="Y672" i="14"/>
  <c r="Y119" i="14"/>
  <c r="Y5" i="14"/>
  <c r="Y14" i="14"/>
  <c r="Y99" i="14"/>
  <c r="Y199" i="14"/>
  <c r="Y229" i="14"/>
  <c r="Y250" i="14"/>
  <c r="Y258" i="14"/>
  <c r="Y403" i="14"/>
  <c r="Y456" i="14"/>
  <c r="Y476" i="14"/>
  <c r="Y611" i="14"/>
  <c r="Y620" i="14"/>
  <c r="Y673" i="14"/>
  <c r="Y356" i="14"/>
  <c r="Y75" i="14"/>
  <c r="Y137" i="14"/>
  <c r="Y186" i="14"/>
  <c r="Y306" i="14"/>
  <c r="Y504" i="14"/>
  <c r="Y7" i="14"/>
  <c r="Y13" i="14"/>
  <c r="Y115" i="14"/>
  <c r="Y246" i="14"/>
  <c r="Y266" i="14"/>
  <c r="Y276" i="14"/>
  <c r="Y287" i="14"/>
  <c r="Y300" i="14"/>
  <c r="Y303" i="14"/>
  <c r="Y390" i="14"/>
  <c r="Y534" i="14"/>
  <c r="Y550" i="14"/>
  <c r="Y342" i="14"/>
  <c r="Y280" i="14"/>
  <c r="Y674" i="14"/>
  <c r="Y389" i="14"/>
  <c r="Y412" i="14"/>
  <c r="Y442" i="14"/>
  <c r="Y457" i="14"/>
  <c r="Y92" i="14"/>
  <c r="Y555" i="14"/>
  <c r="Y639" i="14"/>
  <c r="Y310" i="14"/>
  <c r="Y118" i="14"/>
  <c r="Y138" i="14"/>
  <c r="Y151" i="14"/>
  <c r="Y230" i="14"/>
  <c r="Y235" i="14"/>
  <c r="Y371" i="14"/>
  <c r="Y428" i="14"/>
  <c r="Y439" i="14"/>
  <c r="Y455" i="14"/>
  <c r="Y472" i="14"/>
  <c r="Y627" i="14"/>
  <c r="Y648" i="14"/>
  <c r="Y6" i="14"/>
  <c r="Y251" i="14"/>
  <c r="Y318" i="14"/>
  <c r="Y593" i="14"/>
  <c r="Y675" i="14"/>
  <c r="Y23" i="14"/>
  <c r="Y37" i="14"/>
  <c r="Y68" i="14"/>
  <c r="Y85" i="14"/>
  <c r="Y159" i="14"/>
  <c r="Y226" i="14"/>
  <c r="Y301" i="14"/>
  <c r="Y590" i="14"/>
  <c r="Y622" i="14"/>
  <c r="Y676" i="14"/>
  <c r="Y677" i="14"/>
  <c r="Y93" i="14"/>
  <c r="Y360" i="14"/>
  <c r="Y4" i="14"/>
  <c r="Y26" i="14"/>
  <c r="Y30" i="14"/>
  <c r="Y35" i="14"/>
  <c r="Y47" i="14"/>
  <c r="Y54" i="14"/>
  <c r="Y142" i="14"/>
  <c r="Y200" i="14"/>
  <c r="Y233" i="14"/>
  <c r="Y264" i="14"/>
  <c r="Y270" i="14"/>
  <c r="Y678" i="14"/>
  <c r="Y330" i="14"/>
  <c r="Y239" i="14"/>
  <c r="Y116" i="14"/>
  <c r="Y127" i="14"/>
  <c r="Y150" i="14"/>
  <c r="Y221" i="14"/>
  <c r="Y227" i="14"/>
  <c r="Y232" i="14"/>
  <c r="Y278" i="14"/>
  <c r="Y429" i="14"/>
  <c r="Y446" i="14"/>
  <c r="Y498" i="14"/>
  <c r="Y549" i="14"/>
  <c r="Y588" i="14"/>
  <c r="Y679" i="14"/>
  <c r="Y462" i="14"/>
  <c r="Y443" i="14"/>
  <c r="Y279" i="14"/>
  <c r="Y291" i="14"/>
  <c r="Y324" i="14"/>
  <c r="Y544" i="14"/>
  <c r="Y388" i="14"/>
  <c r="Y72" i="14"/>
  <c r="Y561" i="14"/>
  <c r="Y601" i="14"/>
  <c r="Y440" i="14"/>
  <c r="Y646" i="14"/>
  <c r="Y317" i="14"/>
  <c r="Y538" i="14"/>
  <c r="Y643" i="14"/>
  <c r="Y120" i="14"/>
  <c r="Y313" i="14"/>
  <c r="Y87" i="14"/>
  <c r="Y503" i="14"/>
  <c r="Y73" i="14"/>
  <c r="Y329" i="14"/>
  <c r="Y680" i="14"/>
  <c r="Y609" i="14"/>
  <c r="Y628" i="14"/>
  <c r="Y222" i="14"/>
  <c r="Y183" i="14"/>
  <c r="Y420" i="14"/>
  <c r="Y461" i="14"/>
  <c r="Y123" i="14"/>
  <c r="Y236" i="14"/>
  <c r="Y336" i="14"/>
  <c r="Y610" i="14"/>
  <c r="Y681" i="14"/>
  <c r="Y682" i="14"/>
  <c r="Y557" i="14"/>
  <c r="Y379" i="14"/>
  <c r="Y531" i="14"/>
  <c r="Y80" i="14"/>
  <c r="Y164" i="14"/>
  <c r="Y219" i="14"/>
  <c r="Y201" i="14"/>
  <c r="Y546" i="14"/>
  <c r="Y88" i="14"/>
  <c r="Y58" i="14"/>
  <c r="Y248" i="14"/>
  <c r="Y50" i="14"/>
  <c r="Y78" i="14"/>
  <c r="Y112" i="14"/>
  <c r="Y133" i="14"/>
  <c r="Y135" i="14"/>
  <c r="Y155" i="14"/>
  <c r="Y156" i="14"/>
  <c r="Y231" i="14"/>
  <c r="Y298" i="14"/>
  <c r="Y363" i="14"/>
  <c r="Y384" i="14"/>
  <c r="Y432" i="14"/>
  <c r="Y463" i="14"/>
  <c r="Y470" i="14"/>
  <c r="Y471" i="14"/>
  <c r="Y509" i="14"/>
  <c r="Y542" i="14"/>
  <c r="Y575" i="14"/>
  <c r="Y608" i="14"/>
  <c r="Y621" i="14"/>
  <c r="Y668" i="14"/>
  <c r="Y669" i="14"/>
  <c r="Y683" i="14"/>
  <c r="Y131" i="14"/>
  <c r="Y253" i="14"/>
  <c r="Y339" i="14"/>
  <c r="Y486" i="14"/>
  <c r="Y553" i="14"/>
  <c r="Y634" i="14"/>
  <c r="Y361" i="14"/>
  <c r="Y449" i="14"/>
  <c r="Y89" i="14"/>
  <c r="Y122" i="14"/>
  <c r="Y240" i="14"/>
  <c r="Y321" i="14"/>
  <c r="Y414" i="14"/>
  <c r="Y684" i="14"/>
  <c r="Y685" i="14"/>
  <c r="Y598" i="14"/>
  <c r="Y178" i="14"/>
  <c r="Y649" i="14"/>
  <c r="Y187" i="14"/>
  <c r="Y2" i="14"/>
  <c r="Y43" i="14"/>
  <c r="Y129" i="14"/>
  <c r="Y382" i="14"/>
  <c r="Y535" i="14"/>
  <c r="Y577" i="14"/>
  <c r="Y337" i="14"/>
  <c r="Y659" i="14"/>
  <c r="Y319" i="14"/>
  <c r="Y532" i="14"/>
  <c r="Y244" i="14"/>
  <c r="Y302" i="14"/>
  <c r="Y345" i="14"/>
  <c r="Y413" i="14"/>
  <c r="Y545" i="14"/>
  <c r="Y629" i="14"/>
  <c r="Y59" i="14"/>
  <c r="Y295" i="14"/>
  <c r="Y664" i="14"/>
  <c r="Y146" i="14"/>
  <c r="Y170" i="14"/>
  <c r="Y217" i="14"/>
  <c r="Y46" i="14"/>
  <c r="Y260" i="14"/>
  <c r="Y626" i="14"/>
  <c r="Y686" i="14"/>
  <c r="Y636" i="14"/>
  <c r="Y95" i="14"/>
  <c r="Y656" i="14"/>
  <c r="Y96" i="14"/>
  <c r="Y394" i="14"/>
  <c r="Y452" i="14"/>
  <c r="Y612" i="14"/>
  <c r="Y349" i="14"/>
  <c r="Y297" i="14"/>
  <c r="Y469" i="14"/>
  <c r="Y602" i="14"/>
  <c r="Y63" i="14"/>
  <c r="Y481" i="14"/>
  <c r="Y459" i="14"/>
  <c r="Y526" i="14"/>
  <c r="Y614" i="14"/>
  <c r="Y344" i="14"/>
  <c r="Y128" i="14"/>
  <c r="Y687" i="14"/>
  <c r="Y385" i="14"/>
  <c r="Y154" i="14"/>
  <c r="Y195" i="14"/>
  <c r="Y196" i="14"/>
  <c r="Y467" i="14"/>
  <c r="Y355" i="14"/>
  <c r="Y57" i="14"/>
  <c r="Y97" i="14"/>
  <c r="Y193" i="14"/>
  <c r="Y220" i="14"/>
  <c r="Y364" i="14"/>
  <c r="Y464" i="14"/>
  <c r="Y466" i="14"/>
  <c r="Y525" i="14"/>
  <c r="Y198" i="14"/>
  <c r="Y249" i="14"/>
  <c r="Y299" i="14"/>
  <c r="Y563" i="14"/>
  <c r="Y630" i="14"/>
  <c r="Y688" i="14"/>
  <c r="Y65" i="14"/>
  <c r="Y284" i="14"/>
  <c r="Y437" i="14"/>
  <c r="Y495" i="14"/>
  <c r="Y625" i="14"/>
  <c r="Y152" i="14"/>
  <c r="Y417" i="14"/>
  <c r="Y11" i="14"/>
  <c r="Y141" i="14"/>
  <c r="Y234" i="14"/>
  <c r="Y474" i="14"/>
  <c r="Y633" i="14"/>
  <c r="Y655" i="14"/>
  <c r="Y644" i="14"/>
  <c r="Y312" i="14"/>
  <c r="Y325" i="14"/>
  <c r="Y45" i="14"/>
  <c r="Y79" i="14"/>
  <c r="Y582" i="14"/>
  <c r="Y653" i="14"/>
  <c r="Y530" i="14"/>
  <c r="Y517" i="14"/>
  <c r="Y587" i="14"/>
  <c r="Y605" i="14"/>
  <c r="Y689" i="14"/>
  <c r="Y690" i="14"/>
  <c r="Y434" i="14"/>
  <c r="Y359" i="14"/>
  <c r="Y275" i="14"/>
  <c r="Y421" i="14"/>
  <c r="Y572" i="14"/>
  <c r="Y691" i="14"/>
  <c r="Y41" i="14"/>
  <c r="Y91" i="14"/>
  <c r="Y94" i="14"/>
  <c r="Y117" i="14"/>
  <c r="Y182" i="14"/>
  <c r="Y225" i="14"/>
  <c r="Y353" i="14"/>
  <c r="Y479" i="14"/>
  <c r="Y491" i="14"/>
  <c r="Y515" i="14"/>
  <c r="Y635" i="14"/>
  <c r="Y103" i="14"/>
  <c r="Y179" i="14"/>
  <c r="Y259" i="14"/>
  <c r="Y548" i="14"/>
  <c r="Y285" i="14"/>
  <c r="Y574" i="14"/>
  <c r="Y642" i="14"/>
  <c r="Y16" i="14"/>
  <c r="Y38" i="14"/>
  <c r="Y375" i="14"/>
  <c r="Y591" i="14"/>
  <c r="Y39" i="14"/>
  <c r="Y228" i="14"/>
  <c r="Y19" i="14"/>
  <c r="Y144" i="14"/>
  <c r="Y157" i="14"/>
  <c r="Y453" i="14"/>
  <c r="Y500" i="14"/>
  <c r="Y660" i="14"/>
  <c r="Y516" i="14"/>
  <c r="Y645" i="14"/>
  <c r="Y309" i="14"/>
  <c r="Y562" i="14"/>
  <c r="Y31" i="14"/>
  <c r="Y29" i="14"/>
  <c r="Y207" i="14"/>
  <c r="Y391" i="14"/>
  <c r="Y505" i="14"/>
  <c r="Y536" i="14"/>
  <c r="Y624" i="14"/>
  <c r="Y62" i="14"/>
  <c r="Y160" i="14"/>
  <c r="Y214" i="14"/>
  <c r="Y692" i="14"/>
  <c r="Y524" i="14"/>
  <c r="Y374" i="14"/>
  <c r="Y499" i="14"/>
  <c r="Y167" i="14"/>
  <c r="Y185" i="14"/>
  <c r="Y206" i="14"/>
  <c r="Y433" i="14"/>
  <c r="Y527" i="14"/>
  <c r="Y533" i="14"/>
  <c r="Y565" i="14"/>
  <c r="Y569" i="14"/>
  <c r="Y570" i="14"/>
  <c r="Y607" i="14"/>
  <c r="Y436" i="14"/>
  <c r="Y238" i="14"/>
  <c r="Y332" i="14"/>
  <c r="Y365" i="14"/>
  <c r="Y405" i="14"/>
  <c r="Y641" i="14"/>
  <c r="Y663" i="14"/>
  <c r="Y693" i="14"/>
  <c r="Y667" i="14"/>
  <c r="Y493" i="14"/>
  <c r="Y694" i="14"/>
  <c r="Y378" i="14"/>
  <c r="Y25" i="14"/>
  <c r="Y203" i="14"/>
  <c r="Y289" i="14"/>
  <c r="Y695" i="14"/>
  <c r="Y64" i="14"/>
  <c r="Y696" i="14"/>
  <c r="Y18" i="14"/>
  <c r="Y293" i="14"/>
  <c r="Y445" i="14"/>
  <c r="Y508" i="14"/>
  <c r="Y617" i="14"/>
  <c r="Y665" i="14"/>
  <c r="Y111" i="14"/>
  <c r="Y171" i="14"/>
  <c r="Y286" i="14"/>
  <c r="Y606" i="14"/>
  <c r="Y697" i="14"/>
  <c r="Y15" i="14"/>
  <c r="Y283" i="14"/>
  <c r="Y396" i="14"/>
  <c r="Y212" i="14"/>
  <c r="Y308" i="14"/>
  <c r="Y213" i="14"/>
  <c r="Y305" i="14"/>
  <c r="Y387" i="14"/>
  <c r="Y407" i="14"/>
  <c r="Y584" i="14"/>
  <c r="Y114" i="14"/>
  <c r="Y613" i="14"/>
  <c r="Y162" i="14"/>
  <c r="Y172" i="14"/>
  <c r="Y66" i="14"/>
  <c r="Y273" i="14"/>
  <c r="Y441" i="14"/>
  <c r="Y519" i="14"/>
  <c r="Y307" i="14"/>
  <c r="Y362" i="14"/>
  <c r="Y560" i="14"/>
  <c r="Y194" i="14"/>
  <c r="Y650" i="14"/>
  <c r="Y28" i="14"/>
  <c r="Y71" i="14"/>
  <c r="Y354" i="14"/>
  <c r="Y216" i="14"/>
  <c r="Y290" i="14"/>
  <c r="Y411" i="14"/>
  <c r="Y10" i="14"/>
  <c r="Y33" i="14"/>
  <c r="Y40" i="14"/>
  <c r="Y48" i="14"/>
  <c r="Y81" i="14"/>
  <c r="Y136" i="14"/>
  <c r="Y139" i="14"/>
  <c r="Y161" i="14"/>
  <c r="Y168" i="14"/>
  <c r="Y180" i="14"/>
  <c r="Y208" i="14"/>
  <c r="Y242" i="14"/>
  <c r="Y247" i="14"/>
  <c r="Y256" i="14"/>
  <c r="Y269" i="14"/>
  <c r="Y272" i="14"/>
  <c r="Y274" i="14"/>
  <c r="Y288" i="14"/>
  <c r="Y322" i="14"/>
  <c r="Y368" i="14"/>
  <c r="Y370" i="14"/>
  <c r="Y381" i="14"/>
  <c r="Y392" i="14"/>
  <c r="Y431" i="14"/>
  <c r="Y448" i="14"/>
  <c r="Y460" i="14"/>
  <c r="Y484" i="14"/>
  <c r="Y496" i="14"/>
  <c r="Y501" i="14"/>
  <c r="Y507" i="14"/>
  <c r="Y579" i="14"/>
  <c r="Y595" i="14"/>
  <c r="Y599" i="14"/>
  <c r="Y600" i="14"/>
  <c r="Y604" i="14"/>
  <c r="Y615" i="14"/>
  <c r="Y619" i="14"/>
  <c r="Y638" i="14"/>
  <c r="Y651" i="14"/>
  <c r="Y654" i="14"/>
  <c r="Y658" i="14"/>
  <c r="Y661" i="14"/>
  <c r="Y698" i="14"/>
  <c r="Y489" i="14"/>
  <c r="Y265" i="14"/>
  <c r="Y596" i="14"/>
  <c r="Y586" i="14"/>
  <c r="Y699" i="14"/>
  <c r="Y197" i="14"/>
  <c r="Y497" i="14"/>
  <c r="Y623" i="14"/>
  <c r="Y576" i="14"/>
  <c r="Y69" i="14"/>
  <c r="Y367" i="14"/>
  <c r="Y82" i="14"/>
  <c r="Y101" i="14"/>
  <c r="Y113" i="14"/>
  <c r="Y255" i="14"/>
  <c r="Y666" i="14"/>
  <c r="Y435" i="14"/>
  <c r="Y541" i="14"/>
  <c r="Y559" i="14"/>
  <c r="Y106" i="14"/>
  <c r="Y175" i="14"/>
  <c r="Y60" i="14"/>
  <c r="Y192" i="14"/>
  <c r="Y211" i="14"/>
  <c r="Y352" i="14"/>
  <c r="Y386" i="14"/>
  <c r="Y523" i="14"/>
  <c r="Y631" i="14"/>
  <c r="Y700" i="14"/>
  <c r="Y281" i="14"/>
  <c r="Y438" i="14"/>
  <c r="Y510" i="14"/>
  <c r="Y245" i="14"/>
  <c r="Y147" i="14"/>
  <c r="Y100" i="14"/>
  <c r="Y109" i="14"/>
  <c r="Y241" i="14"/>
  <c r="Y451" i="14"/>
  <c r="Y176" i="14"/>
  <c r="Y36" i="14"/>
  <c r="Y415" i="14"/>
  <c r="Y34" i="14"/>
  <c r="Y86" i="14"/>
  <c r="Y331" i="14"/>
  <c r="Y425" i="14"/>
  <c r="Y61" i="14"/>
  <c r="Y76" i="14"/>
  <c r="Y271" i="14"/>
  <c r="Y571" i="14"/>
  <c r="Y163" i="14"/>
  <c r="Y98" i="14"/>
  <c r="Y311" i="14"/>
  <c r="Y254" i="14"/>
  <c r="Y83" i="14"/>
  <c r="Y409" i="14"/>
  <c r="Y458" i="14"/>
  <c r="Y477" i="14"/>
  <c r="Y334" i="14"/>
  <c r="Y53" i="14"/>
  <c r="Y430" i="14"/>
  <c r="Y107" i="14"/>
  <c r="Y701" i="14"/>
  <c r="Y20" i="14"/>
  <c r="Y24" i="14"/>
  <c r="Y8" i="14"/>
  <c r="Y104" i="14"/>
  <c r="Y140" i="14"/>
  <c r="Y158" i="14"/>
  <c r="Y257" i="14"/>
  <c r="Y315" i="14"/>
  <c r="Y377" i="14"/>
  <c r="Y402" i="14"/>
  <c r="Y406" i="14"/>
  <c r="Y419" i="14"/>
  <c r="Y487" i="14"/>
  <c r="Y539" i="14"/>
  <c r="Y594" i="14"/>
  <c r="Y597" i="14"/>
  <c r="Y640" i="14"/>
  <c r="Y662" i="14"/>
  <c r="Y702" i="14"/>
  <c r="Y703" i="14"/>
  <c r="Y262" i="14"/>
  <c r="Y165" i="14"/>
  <c r="Y647" i="14"/>
  <c r="Y652" i="14"/>
  <c r="X224" i="14"/>
  <c r="X49" i="14"/>
  <c r="X169" i="14"/>
  <c r="X564" i="14"/>
  <c r="X418" i="14"/>
  <c r="X568" i="14"/>
  <c r="X670" i="14"/>
  <c r="X351" i="14"/>
  <c r="X547" i="14"/>
  <c r="X105" i="14"/>
  <c r="X369" i="14"/>
  <c r="X468" i="14"/>
  <c r="X130" i="14"/>
  <c r="X237" i="14"/>
  <c r="X335" i="14"/>
  <c r="X348" i="14"/>
  <c r="X400" i="14"/>
  <c r="X343" i="14"/>
  <c r="X12" i="14"/>
  <c r="X327" i="14"/>
  <c r="X529" i="14"/>
  <c r="X357" i="14"/>
  <c r="X296" i="14"/>
  <c r="X134" i="14"/>
  <c r="X333" i="14"/>
  <c r="X478" i="14"/>
  <c r="X67" i="14"/>
  <c r="X494" i="14"/>
  <c r="X671" i="14"/>
  <c r="X473" i="14"/>
  <c r="X383" i="14"/>
  <c r="X346" i="14"/>
  <c r="X465" i="14"/>
  <c r="X326" i="14"/>
  <c r="X537" i="14"/>
  <c r="X657" i="14"/>
  <c r="X567" i="14"/>
  <c r="X282" i="14"/>
  <c r="X90" i="14"/>
  <c r="X202" i="14"/>
  <c r="X347" i="14"/>
  <c r="X589" i="14"/>
  <c r="X672" i="14"/>
  <c r="X119" i="14"/>
  <c r="X5" i="14"/>
  <c r="X14" i="14"/>
  <c r="X99" i="14"/>
  <c r="X199" i="14"/>
  <c r="X229" i="14"/>
  <c r="X250" i="14"/>
  <c r="X258" i="14"/>
  <c r="X403" i="14"/>
  <c r="X456" i="14"/>
  <c r="X476" i="14"/>
  <c r="X611" i="14"/>
  <c r="X620" i="14"/>
  <c r="X673" i="14"/>
  <c r="X356" i="14"/>
  <c r="X75" i="14"/>
  <c r="X137" i="14"/>
  <c r="X186" i="14"/>
  <c r="X306" i="14"/>
  <c r="X504" i="14"/>
  <c r="X7" i="14"/>
  <c r="X13" i="14"/>
  <c r="X115" i="14"/>
  <c r="X246" i="14"/>
  <c r="X266" i="14"/>
  <c r="X276" i="14"/>
  <c r="X287" i="14"/>
  <c r="X300" i="14"/>
  <c r="X303" i="14"/>
  <c r="X390" i="14"/>
  <c r="X534" i="14"/>
  <c r="X550" i="14"/>
  <c r="X342" i="14"/>
  <c r="X280" i="14"/>
  <c r="X674" i="14"/>
  <c r="X389" i="14"/>
  <c r="X412" i="14"/>
  <c r="X442" i="14"/>
  <c r="X457" i="14"/>
  <c r="X92" i="14"/>
  <c r="X555" i="14"/>
  <c r="X639" i="14"/>
  <c r="X310" i="14"/>
  <c r="X118" i="14"/>
  <c r="X138" i="14"/>
  <c r="X151" i="14"/>
  <c r="X230" i="14"/>
  <c r="X235" i="14"/>
  <c r="X371" i="14"/>
  <c r="X428" i="14"/>
  <c r="X439" i="14"/>
  <c r="X455" i="14"/>
  <c r="X472" i="14"/>
  <c r="X627" i="14"/>
  <c r="X648" i="14"/>
  <c r="X6" i="14"/>
  <c r="X251" i="14"/>
  <c r="X318" i="14"/>
  <c r="X593" i="14"/>
  <c r="X675" i="14"/>
  <c r="X23" i="14"/>
  <c r="X37" i="14"/>
  <c r="X68" i="14"/>
  <c r="X85" i="14"/>
  <c r="X159" i="14"/>
  <c r="X226" i="14"/>
  <c r="X301" i="14"/>
  <c r="X590" i="14"/>
  <c r="X622" i="14"/>
  <c r="X676" i="14"/>
  <c r="X677" i="14"/>
  <c r="X93" i="14"/>
  <c r="X360" i="14"/>
  <c r="X4" i="14"/>
  <c r="X26" i="14"/>
  <c r="X30" i="14"/>
  <c r="X35" i="14"/>
  <c r="X47" i="14"/>
  <c r="X54" i="14"/>
  <c r="X142" i="14"/>
  <c r="X200" i="14"/>
  <c r="X233" i="14"/>
  <c r="X264" i="14"/>
  <c r="X270" i="14"/>
  <c r="X678" i="14"/>
  <c r="X330" i="14"/>
  <c r="X239" i="14"/>
  <c r="X116" i="14"/>
  <c r="X127" i="14"/>
  <c r="X150" i="14"/>
  <c r="X221" i="14"/>
  <c r="X227" i="14"/>
  <c r="X232" i="14"/>
  <c r="X278" i="14"/>
  <c r="X429" i="14"/>
  <c r="X446" i="14"/>
  <c r="X498" i="14"/>
  <c r="X549" i="14"/>
  <c r="X588" i="14"/>
  <c r="X679" i="14"/>
  <c r="X462" i="14"/>
  <c r="X443" i="14"/>
  <c r="X279" i="14"/>
  <c r="X291" i="14"/>
  <c r="X324" i="14"/>
  <c r="X544" i="14"/>
  <c r="X388" i="14"/>
  <c r="X72" i="14"/>
  <c r="X561" i="14"/>
  <c r="X601" i="14"/>
  <c r="X440" i="14"/>
  <c r="X646" i="14"/>
  <c r="X317" i="14"/>
  <c r="X538" i="14"/>
  <c r="X643" i="14"/>
  <c r="X120" i="14"/>
  <c r="X313" i="14"/>
  <c r="X87" i="14"/>
  <c r="X503" i="14"/>
  <c r="X73" i="14"/>
  <c r="X329" i="14"/>
  <c r="X680" i="14"/>
  <c r="X609" i="14"/>
  <c r="X628" i="14"/>
  <c r="X222" i="14"/>
  <c r="X183" i="14"/>
  <c r="X420" i="14"/>
  <c r="X461" i="14"/>
  <c r="X123" i="14"/>
  <c r="X236" i="14"/>
  <c r="X336" i="14"/>
  <c r="X610" i="14"/>
  <c r="X681" i="14"/>
  <c r="X682" i="14"/>
  <c r="X557" i="14"/>
  <c r="X379" i="14"/>
  <c r="X531" i="14"/>
  <c r="X80" i="14"/>
  <c r="X164" i="14"/>
  <c r="X219" i="14"/>
  <c r="X201" i="14"/>
  <c r="X546" i="14"/>
  <c r="X88" i="14"/>
  <c r="X58" i="14"/>
  <c r="X248" i="14"/>
  <c r="X50" i="14"/>
  <c r="X78" i="14"/>
  <c r="X112" i="14"/>
  <c r="X133" i="14"/>
  <c r="X135" i="14"/>
  <c r="X155" i="14"/>
  <c r="X156" i="14"/>
  <c r="X231" i="14"/>
  <c r="X298" i="14"/>
  <c r="X363" i="14"/>
  <c r="X384" i="14"/>
  <c r="X432" i="14"/>
  <c r="X463" i="14"/>
  <c r="X470" i="14"/>
  <c r="X471" i="14"/>
  <c r="X509" i="14"/>
  <c r="X542" i="14"/>
  <c r="X575" i="14"/>
  <c r="X608" i="14"/>
  <c r="X621" i="14"/>
  <c r="X668" i="14"/>
  <c r="X669" i="14"/>
  <c r="X683" i="14"/>
  <c r="X131" i="14"/>
  <c r="X253" i="14"/>
  <c r="X339" i="14"/>
  <c r="X486" i="14"/>
  <c r="X553" i="14"/>
  <c r="X634" i="14"/>
  <c r="X361" i="14"/>
  <c r="X449" i="14"/>
  <c r="X89" i="14"/>
  <c r="X122" i="14"/>
  <c r="X240" i="14"/>
  <c r="X321" i="14"/>
  <c r="X414" i="14"/>
  <c r="X684" i="14"/>
  <c r="X685" i="14"/>
  <c r="X598" i="14"/>
  <c r="X178" i="14"/>
  <c r="X649" i="14"/>
  <c r="X187" i="14"/>
  <c r="X2" i="14"/>
  <c r="X43" i="14"/>
  <c r="X129" i="14"/>
  <c r="X382" i="14"/>
  <c r="X535" i="14"/>
  <c r="X577" i="14"/>
  <c r="X337" i="14"/>
  <c r="X659" i="14"/>
  <c r="X319" i="14"/>
  <c r="X532" i="14"/>
  <c r="X244" i="14"/>
  <c r="X302" i="14"/>
  <c r="X345" i="14"/>
  <c r="X413" i="14"/>
  <c r="X545" i="14"/>
  <c r="X629" i="14"/>
  <c r="X59" i="14"/>
  <c r="X295" i="14"/>
  <c r="X664" i="14"/>
  <c r="X146" i="14"/>
  <c r="X170" i="14"/>
  <c r="X217" i="14"/>
  <c r="X46" i="14"/>
  <c r="X260" i="14"/>
  <c r="X626" i="14"/>
  <c r="X686" i="14"/>
  <c r="X636" i="14"/>
  <c r="X95" i="14"/>
  <c r="X656" i="14"/>
  <c r="X96" i="14"/>
  <c r="X394" i="14"/>
  <c r="X452" i="14"/>
  <c r="X612" i="14"/>
  <c r="X349" i="14"/>
  <c r="X297" i="14"/>
  <c r="X469" i="14"/>
  <c r="X602" i="14"/>
  <c r="X63" i="14"/>
  <c r="X481" i="14"/>
  <c r="X459" i="14"/>
  <c r="X526" i="14"/>
  <c r="X614" i="14"/>
  <c r="X344" i="14"/>
  <c r="X128" i="14"/>
  <c r="X687" i="14"/>
  <c r="X385" i="14"/>
  <c r="X154" i="14"/>
  <c r="X195" i="14"/>
  <c r="X196" i="14"/>
  <c r="X467" i="14"/>
  <c r="X355" i="14"/>
  <c r="X57" i="14"/>
  <c r="X97" i="14"/>
  <c r="X193" i="14"/>
  <c r="X220" i="14"/>
  <c r="X364" i="14"/>
  <c r="X464" i="14"/>
  <c r="X466" i="14"/>
  <c r="X525" i="14"/>
  <c r="X198" i="14"/>
  <c r="X249" i="14"/>
  <c r="X299" i="14"/>
  <c r="X563" i="14"/>
  <c r="X630" i="14"/>
  <c r="X688" i="14"/>
  <c r="X65" i="14"/>
  <c r="X284" i="14"/>
  <c r="X437" i="14"/>
  <c r="X495" i="14"/>
  <c r="X625" i="14"/>
  <c r="X152" i="14"/>
  <c r="X417" i="14"/>
  <c r="X11" i="14"/>
  <c r="X141" i="14"/>
  <c r="X234" i="14"/>
  <c r="X474" i="14"/>
  <c r="X633" i="14"/>
  <c r="X655" i="14"/>
  <c r="X644" i="14"/>
  <c r="X312" i="14"/>
  <c r="X325" i="14"/>
  <c r="X45" i="14"/>
  <c r="X79" i="14"/>
  <c r="X582" i="14"/>
  <c r="X653" i="14"/>
  <c r="X530" i="14"/>
  <c r="X517" i="14"/>
  <c r="X587" i="14"/>
  <c r="X605" i="14"/>
  <c r="X689" i="14"/>
  <c r="X690" i="14"/>
  <c r="X434" i="14"/>
  <c r="X359" i="14"/>
  <c r="X275" i="14"/>
  <c r="X421" i="14"/>
  <c r="X572" i="14"/>
  <c r="X691" i="14"/>
  <c r="X41" i="14"/>
  <c r="X91" i="14"/>
  <c r="X94" i="14"/>
  <c r="X117" i="14"/>
  <c r="X182" i="14"/>
  <c r="X225" i="14"/>
  <c r="X353" i="14"/>
  <c r="X479" i="14"/>
  <c r="X491" i="14"/>
  <c r="X515" i="14"/>
  <c r="X635" i="14"/>
  <c r="X103" i="14"/>
  <c r="X179" i="14"/>
  <c r="X259" i="14"/>
  <c r="X548" i="14"/>
  <c r="X285" i="14"/>
  <c r="X574" i="14"/>
  <c r="X642" i="14"/>
  <c r="X16" i="14"/>
  <c r="X38" i="14"/>
  <c r="X375" i="14"/>
  <c r="X591" i="14"/>
  <c r="X39" i="14"/>
  <c r="X228" i="14"/>
  <c r="X19" i="14"/>
  <c r="X144" i="14"/>
  <c r="X157" i="14"/>
  <c r="X453" i="14"/>
  <c r="X500" i="14"/>
  <c r="X660" i="14"/>
  <c r="X516" i="14"/>
  <c r="X645" i="14"/>
  <c r="X309" i="14"/>
  <c r="X562" i="14"/>
  <c r="X31" i="14"/>
  <c r="X29" i="14"/>
  <c r="X207" i="14"/>
  <c r="X391" i="14"/>
  <c r="X505" i="14"/>
  <c r="X536" i="14"/>
  <c r="X624" i="14"/>
  <c r="X62" i="14"/>
  <c r="X160" i="14"/>
  <c r="X214" i="14"/>
  <c r="X692" i="14"/>
  <c r="X524" i="14"/>
  <c r="X374" i="14"/>
  <c r="X499" i="14"/>
  <c r="X167" i="14"/>
  <c r="X185" i="14"/>
  <c r="X206" i="14"/>
  <c r="X433" i="14"/>
  <c r="X527" i="14"/>
  <c r="X533" i="14"/>
  <c r="X565" i="14"/>
  <c r="X569" i="14"/>
  <c r="X570" i="14"/>
  <c r="X607" i="14"/>
  <c r="X436" i="14"/>
  <c r="X238" i="14"/>
  <c r="X332" i="14"/>
  <c r="X365" i="14"/>
  <c r="X405" i="14"/>
  <c r="X641" i="14"/>
  <c r="X663" i="14"/>
  <c r="X693" i="14"/>
  <c r="X667" i="14"/>
  <c r="X493" i="14"/>
  <c r="X694" i="14"/>
  <c r="X378" i="14"/>
  <c r="X25" i="14"/>
  <c r="X203" i="14"/>
  <c r="X289" i="14"/>
  <c r="X695" i="14"/>
  <c r="X64" i="14"/>
  <c r="X696" i="14"/>
  <c r="X18" i="14"/>
  <c r="X293" i="14"/>
  <c r="X445" i="14"/>
  <c r="X508" i="14"/>
  <c r="X617" i="14"/>
  <c r="X665" i="14"/>
  <c r="X111" i="14"/>
  <c r="X171" i="14"/>
  <c r="X286" i="14"/>
  <c r="X606" i="14"/>
  <c r="X697" i="14"/>
  <c r="X15" i="14"/>
  <c r="X283" i="14"/>
  <c r="X396" i="14"/>
  <c r="X212" i="14"/>
  <c r="X308" i="14"/>
  <c r="X213" i="14"/>
  <c r="X305" i="14"/>
  <c r="X387" i="14"/>
  <c r="X407" i="14"/>
  <c r="X584" i="14"/>
  <c r="X114" i="14"/>
  <c r="X613" i="14"/>
  <c r="X162" i="14"/>
  <c r="X172" i="14"/>
  <c r="X66" i="14"/>
  <c r="X273" i="14"/>
  <c r="X441" i="14"/>
  <c r="X519" i="14"/>
  <c r="X307" i="14"/>
  <c r="X362" i="14"/>
  <c r="X560" i="14"/>
  <c r="X194" i="14"/>
  <c r="X650" i="14"/>
  <c r="X28" i="14"/>
  <c r="X71" i="14"/>
  <c r="X354" i="14"/>
  <c r="X216" i="14"/>
  <c r="X290" i="14"/>
  <c r="X411" i="14"/>
  <c r="X10" i="14"/>
  <c r="X33" i="14"/>
  <c r="X40" i="14"/>
  <c r="X48" i="14"/>
  <c r="X81" i="14"/>
  <c r="X136" i="14"/>
  <c r="X139" i="14"/>
  <c r="X161" i="14"/>
  <c r="X168" i="14"/>
  <c r="X180" i="14"/>
  <c r="X208" i="14"/>
  <c r="X242" i="14"/>
  <c r="X247" i="14"/>
  <c r="X256" i="14"/>
  <c r="X269" i="14"/>
  <c r="X272" i="14"/>
  <c r="X274" i="14"/>
  <c r="X288" i="14"/>
  <c r="X322" i="14"/>
  <c r="X368" i="14"/>
  <c r="X370" i="14"/>
  <c r="X381" i="14"/>
  <c r="X392" i="14"/>
  <c r="X431" i="14"/>
  <c r="X448" i="14"/>
  <c r="X460" i="14"/>
  <c r="X484" i="14"/>
  <c r="X496" i="14"/>
  <c r="X501" i="14"/>
  <c r="X507" i="14"/>
  <c r="X579" i="14"/>
  <c r="X595" i="14"/>
  <c r="X599" i="14"/>
  <c r="X600" i="14"/>
  <c r="X604" i="14"/>
  <c r="X615" i="14"/>
  <c r="X619" i="14"/>
  <c r="X638" i="14"/>
  <c r="X651" i="14"/>
  <c r="X654" i="14"/>
  <c r="X658" i="14"/>
  <c r="X661" i="14"/>
  <c r="X698" i="14"/>
  <c r="X489" i="14"/>
  <c r="X265" i="14"/>
  <c r="X596" i="14"/>
  <c r="X586" i="14"/>
  <c r="X699" i="14"/>
  <c r="X197" i="14"/>
  <c r="X497" i="14"/>
  <c r="X623" i="14"/>
  <c r="X576" i="14"/>
  <c r="X69" i="14"/>
  <c r="X367" i="14"/>
  <c r="X82" i="14"/>
  <c r="X101" i="14"/>
  <c r="X113" i="14"/>
  <c r="X255" i="14"/>
  <c r="X666" i="14"/>
  <c r="X435" i="14"/>
  <c r="X541" i="14"/>
  <c r="X559" i="14"/>
  <c r="X106" i="14"/>
  <c r="X175" i="14"/>
  <c r="X60" i="14"/>
  <c r="X192" i="14"/>
  <c r="X211" i="14"/>
  <c r="X352" i="14"/>
  <c r="X386" i="14"/>
  <c r="X523" i="14"/>
  <c r="X631" i="14"/>
  <c r="X700" i="14"/>
  <c r="X281" i="14"/>
  <c r="X438" i="14"/>
  <c r="X510" i="14"/>
  <c r="X245" i="14"/>
  <c r="X147" i="14"/>
  <c r="X100" i="14"/>
  <c r="X109" i="14"/>
  <c r="X241" i="14"/>
  <c r="X451" i="14"/>
  <c r="X176" i="14"/>
  <c r="X36" i="14"/>
  <c r="X415" i="14"/>
  <c r="X34" i="14"/>
  <c r="X86" i="14"/>
  <c r="X331" i="14"/>
  <c r="X425" i="14"/>
  <c r="X61" i="14"/>
  <c r="X76" i="14"/>
  <c r="X271" i="14"/>
  <c r="X571" i="14"/>
  <c r="X163" i="14"/>
  <c r="X98" i="14"/>
  <c r="X311" i="14"/>
  <c r="X254" i="14"/>
  <c r="X83" i="14"/>
  <c r="X409" i="14"/>
  <c r="X458" i="14"/>
  <c r="X477" i="14"/>
  <c r="X334" i="14"/>
  <c r="X53" i="14"/>
  <c r="X430" i="14"/>
  <c r="X107" i="14"/>
  <c r="X701" i="14"/>
  <c r="X20" i="14"/>
  <c r="X24" i="14"/>
  <c r="X8" i="14"/>
  <c r="X104" i="14"/>
  <c r="X140" i="14"/>
  <c r="X158" i="14"/>
  <c r="X257" i="14"/>
  <c r="X315" i="14"/>
  <c r="X377" i="14"/>
  <c r="X402" i="14"/>
  <c r="X406" i="14"/>
  <c r="X419" i="14"/>
  <c r="X487" i="14"/>
  <c r="X539" i="14"/>
  <c r="X594" i="14"/>
  <c r="X597" i="14"/>
  <c r="X640" i="14"/>
  <c r="X662" i="14"/>
  <c r="X702" i="14"/>
  <c r="X703" i="14"/>
  <c r="X262" i="14"/>
  <c r="X165" i="14"/>
  <c r="X647" i="14"/>
  <c r="K224" i="14"/>
  <c r="K49" i="14"/>
  <c r="K169" i="14"/>
  <c r="K564" i="14"/>
  <c r="K418" i="14"/>
  <c r="K568" i="14"/>
  <c r="K670" i="14"/>
  <c r="K351" i="14"/>
  <c r="K547" i="14"/>
  <c r="K105" i="14"/>
  <c r="K369" i="14"/>
  <c r="K468" i="14"/>
  <c r="K130" i="14"/>
  <c r="K237" i="14"/>
  <c r="K335" i="14"/>
  <c r="K348" i="14"/>
  <c r="K400" i="14"/>
  <c r="K343" i="14"/>
  <c r="K12" i="14"/>
  <c r="K327" i="14"/>
  <c r="K529" i="14"/>
  <c r="K357" i="14"/>
  <c r="K296" i="14"/>
  <c r="K134" i="14"/>
  <c r="K333" i="14"/>
  <c r="K478" i="14"/>
  <c r="K67" i="14"/>
  <c r="K494" i="14"/>
  <c r="K671" i="14"/>
  <c r="K473" i="14"/>
  <c r="K383" i="14"/>
  <c r="K346" i="14"/>
  <c r="K465" i="14"/>
  <c r="K326" i="14"/>
  <c r="K537" i="14"/>
  <c r="K657" i="14"/>
  <c r="K282" i="14"/>
  <c r="K90" i="14"/>
  <c r="K202" i="14"/>
  <c r="K347" i="14"/>
  <c r="K589" i="14"/>
  <c r="K672" i="14"/>
  <c r="K119" i="14"/>
  <c r="K5" i="14"/>
  <c r="K14" i="14"/>
  <c r="K99" i="14"/>
  <c r="K199" i="14"/>
  <c r="K229" i="14"/>
  <c r="K250" i="14"/>
  <c r="K258" i="14"/>
  <c r="K403" i="14"/>
  <c r="K456" i="14"/>
  <c r="K476" i="14"/>
  <c r="K611" i="14"/>
  <c r="K673" i="14"/>
  <c r="K356" i="14"/>
  <c r="K75" i="14"/>
  <c r="K137" i="14"/>
  <c r="K186" i="14"/>
  <c r="K306" i="14"/>
  <c r="K504" i="14"/>
  <c r="K7" i="14"/>
  <c r="K13" i="14"/>
  <c r="K115" i="14"/>
  <c r="K246" i="14"/>
  <c r="K266" i="14"/>
  <c r="K276" i="14"/>
  <c r="K287" i="14"/>
  <c r="K300" i="14"/>
  <c r="K303" i="14"/>
  <c r="K390" i="14"/>
  <c r="K534" i="14"/>
  <c r="K550" i="14"/>
  <c r="K342" i="14"/>
  <c r="K280" i="14"/>
  <c r="K674" i="14"/>
  <c r="K389" i="14"/>
  <c r="K412" i="14"/>
  <c r="K442" i="14"/>
  <c r="K457" i="14"/>
  <c r="K92" i="14"/>
  <c r="K555" i="14"/>
  <c r="K639" i="14"/>
  <c r="K310" i="14"/>
  <c r="K118" i="14"/>
  <c r="K138" i="14"/>
  <c r="K151" i="14"/>
  <c r="K230" i="14"/>
  <c r="K235" i="14"/>
  <c r="K371" i="14"/>
  <c r="K428" i="14"/>
  <c r="K439" i="14"/>
  <c r="K455" i="14"/>
  <c r="K472" i="14"/>
  <c r="K627" i="14"/>
  <c r="K648" i="14"/>
  <c r="K6" i="14"/>
  <c r="K251" i="14"/>
  <c r="K318" i="14"/>
  <c r="K593" i="14"/>
  <c r="K675" i="14"/>
  <c r="K23" i="14"/>
  <c r="K37" i="14"/>
  <c r="K68" i="14"/>
  <c r="K85" i="14"/>
  <c r="K159" i="14"/>
  <c r="K226" i="14"/>
  <c r="K301" i="14"/>
  <c r="K622" i="14"/>
  <c r="K676" i="14"/>
  <c r="K677" i="14"/>
  <c r="K93" i="14"/>
  <c r="K360" i="14"/>
  <c r="K4" i="14"/>
  <c r="K26" i="14"/>
  <c r="K30" i="14"/>
  <c r="K35" i="14"/>
  <c r="K47" i="14"/>
  <c r="K54" i="14"/>
  <c r="K142" i="14"/>
  <c r="K200" i="14"/>
  <c r="K233" i="14"/>
  <c r="K264" i="14"/>
  <c r="K270" i="14"/>
  <c r="K678" i="14"/>
  <c r="K330" i="14"/>
  <c r="K239" i="14"/>
  <c r="K116" i="14"/>
  <c r="K127" i="14"/>
  <c r="K150" i="14"/>
  <c r="K221" i="14"/>
  <c r="K227" i="14"/>
  <c r="K232" i="14"/>
  <c r="K278" i="14"/>
  <c r="K429" i="14"/>
  <c r="K446" i="14"/>
  <c r="K498" i="14"/>
  <c r="K549" i="14"/>
  <c r="K588" i="14"/>
  <c r="K679" i="14"/>
  <c r="K462" i="14"/>
  <c r="K443" i="14"/>
  <c r="K279" i="14"/>
  <c r="K291" i="14"/>
  <c r="K324" i="14"/>
  <c r="K544" i="14"/>
  <c r="K388" i="14"/>
  <c r="K72" i="14"/>
  <c r="K561" i="14"/>
  <c r="K601" i="14"/>
  <c r="K646" i="14"/>
  <c r="K317" i="14"/>
  <c r="K538" i="14"/>
  <c r="K643" i="14"/>
  <c r="K120" i="14"/>
  <c r="K313" i="14"/>
  <c r="K87" i="14"/>
  <c r="K503" i="14"/>
  <c r="K73" i="14"/>
  <c r="K329" i="14"/>
  <c r="K680" i="14"/>
  <c r="K628" i="14"/>
  <c r="K222" i="14"/>
  <c r="K183" i="14"/>
  <c r="K420" i="14"/>
  <c r="K461" i="14"/>
  <c r="K123" i="14"/>
  <c r="K236" i="14"/>
  <c r="K336" i="14"/>
  <c r="K610" i="14"/>
  <c r="K681" i="14"/>
  <c r="K682" i="14"/>
  <c r="K557" i="14"/>
  <c r="K379" i="14"/>
  <c r="K531" i="14"/>
  <c r="K80" i="14"/>
  <c r="K164" i="14"/>
  <c r="K219" i="14"/>
  <c r="K201" i="14"/>
  <c r="K546" i="14"/>
  <c r="K88" i="14"/>
  <c r="K58" i="14"/>
  <c r="K248" i="14"/>
  <c r="K50" i="14"/>
  <c r="K78" i="14"/>
  <c r="K112" i="14"/>
  <c r="K133" i="14"/>
  <c r="K135" i="14"/>
  <c r="K155" i="14"/>
  <c r="K156" i="14"/>
  <c r="K231" i="14"/>
  <c r="K298" i="14"/>
  <c r="K363" i="14"/>
  <c r="K384" i="14"/>
  <c r="K432" i="14"/>
  <c r="K463" i="14"/>
  <c r="K470" i="14"/>
  <c r="K471" i="14"/>
  <c r="K509" i="14"/>
  <c r="K542" i="14"/>
  <c r="K668" i="14"/>
  <c r="K669" i="14"/>
  <c r="K683" i="14"/>
  <c r="K131" i="14"/>
  <c r="K253" i="14"/>
  <c r="K339" i="14"/>
  <c r="K486" i="14"/>
  <c r="K553" i="14"/>
  <c r="K634" i="14"/>
  <c r="K361" i="14"/>
  <c r="K449" i="14"/>
  <c r="K89" i="14"/>
  <c r="K122" i="14"/>
  <c r="K240" i="14"/>
  <c r="K321" i="14"/>
  <c r="K414" i="14"/>
  <c r="K684" i="14"/>
  <c r="K685" i="14"/>
  <c r="K598" i="14"/>
  <c r="K178" i="14"/>
  <c r="K649" i="14"/>
  <c r="K187" i="14"/>
  <c r="K2" i="14"/>
  <c r="K43" i="14"/>
  <c r="K129" i="14"/>
  <c r="K382" i="14"/>
  <c r="K535" i="14"/>
  <c r="K577" i="14"/>
  <c r="K337" i="14"/>
  <c r="K659" i="14"/>
  <c r="K319" i="14"/>
  <c r="K532" i="14"/>
  <c r="K244" i="14"/>
  <c r="K302" i="14"/>
  <c r="K345" i="14"/>
  <c r="K413" i="14"/>
  <c r="K545" i="14"/>
  <c r="K629" i="14"/>
  <c r="K59" i="14"/>
  <c r="K295" i="14"/>
  <c r="K664" i="14"/>
  <c r="K146" i="14"/>
  <c r="K170" i="14"/>
  <c r="K217" i="14"/>
  <c r="K46" i="14"/>
  <c r="K260" i="14"/>
  <c r="K626" i="14"/>
  <c r="K686" i="14"/>
  <c r="K95" i="14"/>
  <c r="K656" i="14"/>
  <c r="K96" i="14"/>
  <c r="K394" i="14"/>
  <c r="K452" i="14"/>
  <c r="K612" i="14"/>
  <c r="K349" i="14"/>
  <c r="K297" i="14"/>
  <c r="K469" i="14"/>
  <c r="K602" i="14"/>
  <c r="K63" i="14"/>
  <c r="K481" i="14"/>
  <c r="K459" i="14"/>
  <c r="K526" i="14"/>
  <c r="K614" i="14"/>
  <c r="K344" i="14"/>
  <c r="K128" i="14"/>
  <c r="K687" i="14"/>
  <c r="K385" i="14"/>
  <c r="K154" i="14"/>
  <c r="K195" i="14"/>
  <c r="K196" i="14"/>
  <c r="K467" i="14"/>
  <c r="K355" i="14"/>
  <c r="K57" i="14"/>
  <c r="K97" i="14"/>
  <c r="K193" i="14"/>
  <c r="K220" i="14"/>
  <c r="K364" i="14"/>
  <c r="K464" i="14"/>
  <c r="K466" i="14"/>
  <c r="K525" i="14"/>
  <c r="K198" i="14"/>
  <c r="K249" i="14"/>
  <c r="K299" i="14"/>
  <c r="K563" i="14"/>
  <c r="K630" i="14"/>
  <c r="K688" i="14"/>
  <c r="K65" i="14"/>
  <c r="K284" i="14"/>
  <c r="K437" i="14"/>
  <c r="K495" i="14"/>
  <c r="K625" i="14"/>
  <c r="K152" i="14"/>
  <c r="K417" i="14"/>
  <c r="K11" i="14"/>
  <c r="K141" i="14"/>
  <c r="K234" i="14"/>
  <c r="K474" i="14"/>
  <c r="K655" i="14"/>
  <c r="K644" i="14"/>
  <c r="K312" i="14"/>
  <c r="K325" i="14"/>
  <c r="K45" i="14"/>
  <c r="K79" i="14"/>
  <c r="K582" i="14"/>
  <c r="K653" i="14"/>
  <c r="K530" i="14"/>
  <c r="K517" i="14"/>
  <c r="K587" i="14"/>
  <c r="K689" i="14"/>
  <c r="K690" i="14"/>
  <c r="K434" i="14"/>
  <c r="K359" i="14"/>
  <c r="K275" i="14"/>
  <c r="K421" i="14"/>
  <c r="K572" i="14"/>
  <c r="K691" i="14"/>
  <c r="K41" i="14"/>
  <c r="K91" i="14"/>
  <c r="K94" i="14"/>
  <c r="K117" i="14"/>
  <c r="K182" i="14"/>
  <c r="K225" i="14"/>
  <c r="K353" i="14"/>
  <c r="K479" i="14"/>
  <c r="K491" i="14"/>
  <c r="K515" i="14"/>
  <c r="K635" i="14"/>
  <c r="K103" i="14"/>
  <c r="K179" i="14"/>
  <c r="K259" i="14"/>
  <c r="K548" i="14"/>
  <c r="K285" i="14"/>
  <c r="K574" i="14"/>
  <c r="K642" i="14"/>
  <c r="K16" i="14"/>
  <c r="K38" i="14"/>
  <c r="K375" i="14"/>
  <c r="K591" i="14"/>
  <c r="K39" i="14"/>
  <c r="K228" i="14"/>
  <c r="K19" i="14"/>
  <c r="K144" i="14"/>
  <c r="K157" i="14"/>
  <c r="K453" i="14"/>
  <c r="K500" i="14"/>
  <c r="K660" i="14"/>
  <c r="K516" i="14"/>
  <c r="K645" i="14"/>
  <c r="K309" i="14"/>
  <c r="K562" i="14"/>
  <c r="K31" i="14"/>
  <c r="K29" i="14"/>
  <c r="K207" i="14"/>
  <c r="K391" i="14"/>
  <c r="K505" i="14"/>
  <c r="K624" i="14"/>
  <c r="K62" i="14"/>
  <c r="K160" i="14"/>
  <c r="K214" i="14"/>
  <c r="K692" i="14"/>
  <c r="K524" i="14"/>
  <c r="K374" i="14"/>
  <c r="K499" i="14"/>
  <c r="K167" i="14"/>
  <c r="K185" i="14"/>
  <c r="K206" i="14"/>
  <c r="K433" i="14"/>
  <c r="K527" i="14"/>
  <c r="K533" i="14"/>
  <c r="K565" i="14"/>
  <c r="K569" i="14"/>
  <c r="K570" i="14"/>
  <c r="K436" i="14"/>
  <c r="K238" i="14"/>
  <c r="K332" i="14"/>
  <c r="K365" i="14"/>
  <c r="K405" i="14"/>
  <c r="K641" i="14"/>
  <c r="K663" i="14"/>
  <c r="K693" i="14"/>
  <c r="K667" i="14"/>
  <c r="K493" i="14"/>
  <c r="K694" i="14"/>
  <c r="K378" i="14"/>
  <c r="K25" i="14"/>
  <c r="K203" i="14"/>
  <c r="K289" i="14"/>
  <c r="K695" i="14"/>
  <c r="K64" i="14"/>
  <c r="K696" i="14"/>
  <c r="K18" i="14"/>
  <c r="K293" i="14"/>
  <c r="K445" i="14"/>
  <c r="K508" i="14"/>
  <c r="K617" i="14"/>
  <c r="K665" i="14"/>
  <c r="K111" i="14"/>
  <c r="K171" i="14"/>
  <c r="K286" i="14"/>
  <c r="K697" i="14"/>
  <c r="K15" i="14"/>
  <c r="K283" i="14"/>
  <c r="K396" i="14"/>
  <c r="K212" i="14"/>
  <c r="K308" i="14"/>
  <c r="K213" i="14"/>
  <c r="K305" i="14"/>
  <c r="K387" i="14"/>
  <c r="K407" i="14"/>
  <c r="K114" i="14"/>
  <c r="K613" i="14"/>
  <c r="K162" i="14"/>
  <c r="K172" i="14"/>
  <c r="K66" i="14"/>
  <c r="K273" i="14"/>
  <c r="K441" i="14"/>
  <c r="K519" i="14"/>
  <c r="K307" i="14"/>
  <c r="K362" i="14"/>
  <c r="K560" i="14"/>
  <c r="K194" i="14"/>
  <c r="K650" i="14"/>
  <c r="K28" i="14"/>
  <c r="K71" i="14"/>
  <c r="K354" i="14"/>
  <c r="K216" i="14"/>
  <c r="K290" i="14"/>
  <c r="K411" i="14"/>
  <c r="K10" i="14"/>
  <c r="K33" i="14"/>
  <c r="K40" i="14"/>
  <c r="K48" i="14"/>
  <c r="K81" i="14"/>
  <c r="K136" i="14"/>
  <c r="K139" i="14"/>
  <c r="K161" i="14"/>
  <c r="K168" i="14"/>
  <c r="K180" i="14"/>
  <c r="K208" i="14"/>
  <c r="K242" i="14"/>
  <c r="K247" i="14"/>
  <c r="K256" i="14"/>
  <c r="K269" i="14"/>
  <c r="K272" i="14"/>
  <c r="K274" i="14"/>
  <c r="K288" i="14"/>
  <c r="K322" i="14"/>
  <c r="K368" i="14"/>
  <c r="K370" i="14"/>
  <c r="K381" i="14"/>
  <c r="K392" i="14"/>
  <c r="K431" i="14"/>
  <c r="K448" i="14"/>
  <c r="K460" i="14"/>
  <c r="K484" i="14"/>
  <c r="K496" i="14"/>
  <c r="K501" i="14"/>
  <c r="K507" i="14"/>
  <c r="K579" i="14"/>
  <c r="K595" i="14"/>
  <c r="K599" i="14"/>
  <c r="K600" i="14"/>
  <c r="K615" i="14"/>
  <c r="K619" i="14"/>
  <c r="K638" i="14"/>
  <c r="K654" i="14"/>
  <c r="K658" i="14"/>
  <c r="K661" i="14"/>
  <c r="K698" i="14"/>
  <c r="K489" i="14"/>
  <c r="K265" i="14"/>
  <c r="K699" i="14"/>
  <c r="K197" i="14"/>
  <c r="K497" i="14"/>
  <c r="K623" i="14"/>
  <c r="K69" i="14"/>
  <c r="K367" i="14"/>
  <c r="K82" i="14"/>
  <c r="K101" i="14"/>
  <c r="K113" i="14"/>
  <c r="K255" i="14"/>
  <c r="K666" i="14"/>
  <c r="K435" i="14"/>
  <c r="K541" i="14"/>
  <c r="K559" i="14"/>
  <c r="K106" i="14"/>
  <c r="K175" i="14"/>
  <c r="K60" i="14"/>
  <c r="K192" i="14"/>
  <c r="K211" i="14"/>
  <c r="K352" i="14"/>
  <c r="K386" i="14"/>
  <c r="K523" i="14"/>
  <c r="K631" i="14"/>
  <c r="K700" i="14"/>
  <c r="K281" i="14"/>
  <c r="K438" i="14"/>
  <c r="K510" i="14"/>
  <c r="K245" i="14"/>
  <c r="K147" i="14"/>
  <c r="K100" i="14"/>
  <c r="K109" i="14"/>
  <c r="K241" i="14"/>
  <c r="K451" i="14"/>
  <c r="K176" i="14"/>
  <c r="K36" i="14"/>
  <c r="K415" i="14"/>
  <c r="K34" i="14"/>
  <c r="K86" i="14"/>
  <c r="K331" i="14"/>
  <c r="K425" i="14"/>
  <c r="K61" i="14"/>
  <c r="K76" i="14"/>
  <c r="K271" i="14"/>
  <c r="K571" i="14"/>
  <c r="K163" i="14"/>
  <c r="K98" i="14"/>
  <c r="K311" i="14"/>
  <c r="K254" i="14"/>
  <c r="K83" i="14"/>
  <c r="K409" i="14"/>
  <c r="K458" i="14"/>
  <c r="K477" i="14"/>
  <c r="K334" i="14"/>
  <c r="K53" i="14"/>
  <c r="K430" i="14"/>
  <c r="K107" i="14"/>
  <c r="K701" i="14"/>
  <c r="K20" i="14"/>
  <c r="K24" i="14"/>
  <c r="K8" i="14"/>
  <c r="K104" i="14"/>
  <c r="K140" i="14"/>
  <c r="K158" i="14"/>
  <c r="K257" i="14"/>
  <c r="K315" i="14"/>
  <c r="K377" i="14"/>
  <c r="K402" i="14"/>
  <c r="K406" i="14"/>
  <c r="K419" i="14"/>
  <c r="K487" i="14"/>
  <c r="K539" i="14"/>
  <c r="K594" i="14"/>
  <c r="K597" i="14"/>
  <c r="K640" i="14"/>
  <c r="K662" i="14"/>
  <c r="K702" i="14"/>
  <c r="K703" i="14"/>
  <c r="K262" i="14"/>
  <c r="K165" i="14"/>
  <c r="K647" i="14"/>
  <c r="X652" i="14"/>
  <c r="K652"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H86" i="7" s="1"/>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I221" i="7" l="1"/>
  <c r="ER35" i="14"/>
  <c r="ER63" i="14"/>
  <c r="ES685" i="14"/>
  <c r="ES3" i="14"/>
  <c r="ES4" i="14"/>
  <c r="ES5" i="14"/>
  <c r="ES6" i="14"/>
  <c r="ES7" i="14"/>
  <c r="ES8" i="14"/>
  <c r="ES9" i="14"/>
  <c r="ES10" i="14"/>
  <c r="ES11" i="14"/>
  <c r="ES12" i="14"/>
  <c r="ES13" i="14"/>
  <c r="ES14" i="14"/>
  <c r="ES15" i="14"/>
  <c r="ES16" i="14"/>
  <c r="ES17" i="14"/>
  <c r="ES18" i="14"/>
  <c r="ES19" i="14"/>
  <c r="ES20" i="14"/>
  <c r="ES21" i="14"/>
  <c r="ES22" i="14"/>
  <c r="ES23" i="14"/>
  <c r="ES24" i="14"/>
  <c r="ES25" i="14"/>
  <c r="ES26" i="14"/>
  <c r="ES27" i="14"/>
  <c r="ES28" i="14"/>
  <c r="ES29" i="14"/>
  <c r="ES30" i="14"/>
  <c r="ES31" i="14"/>
  <c r="ES32" i="14"/>
  <c r="ES33" i="14"/>
  <c r="ES34" i="14"/>
  <c r="ES35" i="14"/>
  <c r="ES36" i="14"/>
  <c r="ES37" i="14"/>
  <c r="ES38" i="14"/>
  <c r="ES39" i="14"/>
  <c r="ES40" i="14"/>
  <c r="ES41" i="14"/>
  <c r="ES42" i="14"/>
  <c r="ES43" i="14"/>
  <c r="ES44" i="14"/>
  <c r="ES45" i="14"/>
  <c r="ES46" i="14"/>
  <c r="ES47" i="14"/>
  <c r="ES48" i="14"/>
  <c r="ES49" i="14"/>
  <c r="ES50" i="14"/>
  <c r="ES51" i="14"/>
  <c r="ES52" i="14"/>
  <c r="ES53" i="14"/>
  <c r="ES54" i="14"/>
  <c r="ES55" i="14"/>
  <c r="ES56" i="14"/>
  <c r="ES57" i="14"/>
  <c r="ES58" i="14"/>
  <c r="ES59" i="14"/>
  <c r="ES60" i="14"/>
  <c r="ES61" i="14"/>
  <c r="ES62" i="14"/>
  <c r="ES63" i="14"/>
  <c r="ES64" i="14"/>
  <c r="ES65" i="14"/>
  <c r="ES66" i="14"/>
  <c r="ES67" i="14"/>
  <c r="ES68" i="14"/>
  <c r="ES69" i="14"/>
  <c r="ES70" i="14"/>
  <c r="ES71" i="14"/>
  <c r="ES72"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6"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89" i="14"/>
  <c r="ES190" i="14"/>
  <c r="ES191" i="14"/>
  <c r="ES192" i="14"/>
  <c r="ES193" i="14"/>
  <c r="ES194" i="14"/>
  <c r="ES195" i="14"/>
  <c r="ES196" i="14"/>
  <c r="ES197" i="14"/>
  <c r="ES198" i="14"/>
  <c r="ES199" i="14"/>
  <c r="ES200" i="14"/>
  <c r="ES201" i="14"/>
  <c r="ES202" i="14"/>
  <c r="ES203" i="14"/>
  <c r="ES204" i="14"/>
  <c r="ES205" i="14"/>
  <c r="ES206" i="14"/>
  <c r="ES207" i="14"/>
  <c r="ES208" i="14"/>
  <c r="ES209" i="14"/>
  <c r="ES210"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5"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4"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6" i="14"/>
  <c r="ES687" i="14"/>
  <c r="ES688" i="14"/>
  <c r="ES689" i="14"/>
  <c r="ES690" i="14"/>
  <c r="ES691" i="14"/>
  <c r="ES692" i="14"/>
  <c r="ES693" i="14"/>
  <c r="ES694" i="14"/>
  <c r="ES695" i="14"/>
  <c r="ES696" i="14"/>
  <c r="ES697" i="14"/>
  <c r="ES698" i="14"/>
  <c r="ES699" i="14"/>
  <c r="ES700" i="14"/>
  <c r="ES701" i="14"/>
  <c r="ES702" i="14"/>
  <c r="ES703" i="14"/>
  <c r="F204" i="7"/>
  <c r="F205" i="7"/>
  <c r="F206" i="7"/>
  <c r="F207" i="7"/>
  <c r="F208" i="7"/>
  <c r="F209" i="7"/>
  <c r="F210" i="7"/>
  <c r="F211" i="7"/>
  <c r="F212" i="7"/>
  <c r="F213" i="7"/>
  <c r="F214" i="7"/>
  <c r="F215" i="7"/>
  <c r="F216" i="7"/>
  <c r="F217" i="7"/>
  <c r="F218" i="7"/>
  <c r="F219" i="7"/>
  <c r="F220" i="7"/>
  <c r="F221" i="7"/>
  <c r="H316" i="14"/>
  <c r="S316" i="14" s="1"/>
  <c r="S149" i="14"/>
  <c r="FF4" i="14"/>
  <c r="FF5" i="14"/>
  <c r="FF6" i="14"/>
  <c r="FF7" i="14"/>
  <c r="FF8" i="14"/>
  <c r="FF9" i="14"/>
  <c r="FF10" i="14"/>
  <c r="FF11" i="14"/>
  <c r="FF12" i="14"/>
  <c r="FF13" i="14"/>
  <c r="FF15" i="14"/>
  <c r="FF16" i="14"/>
  <c r="FF18" i="14"/>
  <c r="FF20" i="14"/>
  <c r="FF22" i="14"/>
  <c r="FF24" i="14"/>
  <c r="FF26" i="14"/>
  <c r="FF28" i="14"/>
  <c r="FF30" i="14"/>
  <c r="FF32" i="14"/>
  <c r="FF34" i="14"/>
  <c r="FF36" i="14"/>
  <c r="FF38" i="14"/>
  <c r="FF40" i="14"/>
  <c r="FF42" i="14"/>
  <c r="FF44" i="14"/>
  <c r="FF46" i="14"/>
  <c r="FF48" i="14"/>
  <c r="FF50" i="14"/>
  <c r="FF52" i="14"/>
  <c r="FF54" i="14"/>
  <c r="FF56" i="14"/>
  <c r="FF58" i="14"/>
  <c r="FF60" i="14"/>
  <c r="FF62" i="14"/>
  <c r="FF64" i="14"/>
  <c r="FF66" i="14"/>
  <c r="FF68" i="14"/>
  <c r="FF70" i="14"/>
  <c r="FF71" i="14"/>
  <c r="FF74" i="14"/>
  <c r="FF76" i="14"/>
  <c r="FF78" i="14"/>
  <c r="FF80" i="14"/>
  <c r="FF82" i="14"/>
  <c r="FF84" i="14"/>
  <c r="FF86" i="14"/>
  <c r="FF88" i="14"/>
  <c r="FF90" i="14"/>
  <c r="FF92" i="14"/>
  <c r="FF94" i="14"/>
  <c r="FF96" i="14"/>
  <c r="FF98" i="14"/>
  <c r="FF100" i="14"/>
  <c r="FF102" i="14"/>
  <c r="FF104" i="14"/>
  <c r="FF106" i="14"/>
  <c r="FF107" i="14"/>
  <c r="FF108" i="14"/>
  <c r="FF109" i="14"/>
  <c r="FF110" i="14"/>
  <c r="FF111" i="14"/>
  <c r="FF112" i="14"/>
  <c r="FF113" i="14"/>
  <c r="FF114" i="14"/>
  <c r="FF116" i="14"/>
  <c r="FF118" i="14"/>
  <c r="FF120" i="14"/>
  <c r="FF122" i="14"/>
  <c r="FF123" i="14"/>
  <c r="FF125" i="14"/>
  <c r="FF127" i="14"/>
  <c r="FF129" i="14"/>
  <c r="FF131" i="14"/>
  <c r="FF133" i="14"/>
  <c r="FF135" i="14"/>
  <c r="FF137" i="14"/>
  <c r="FF139" i="14"/>
  <c r="FF140" i="14"/>
  <c r="FF142" i="14"/>
  <c r="FF144" i="14"/>
  <c r="FF146" i="14"/>
  <c r="FF148" i="14"/>
  <c r="FF150" i="14"/>
  <c r="FF152" i="14"/>
  <c r="FF154" i="14"/>
  <c r="FF175" i="14"/>
  <c r="FF176" i="14"/>
  <c r="FF177" i="14"/>
  <c r="FF178" i="14"/>
  <c r="FF179" i="14"/>
  <c r="FF180" i="14"/>
  <c r="FF181" i="14"/>
  <c r="FF182" i="14"/>
  <c r="FF183" i="14"/>
  <c r="FF184" i="14"/>
  <c r="FF185" i="14"/>
  <c r="FF186" i="14"/>
  <c r="FF187" i="14"/>
  <c r="FF188" i="14"/>
  <c r="FF189" i="14"/>
  <c r="FF190" i="14"/>
  <c r="FF191" i="14"/>
  <c r="FF192" i="14"/>
  <c r="FF193" i="14"/>
  <c r="FF194" i="14"/>
  <c r="FF195" i="14"/>
  <c r="FF196" i="14"/>
  <c r="FF197" i="14"/>
  <c r="FF198" i="14"/>
  <c r="FF199" i="14"/>
  <c r="FF200" i="14"/>
  <c r="FF201" i="14"/>
  <c r="FF202" i="14"/>
  <c r="FF203" i="14"/>
  <c r="FF204" i="14"/>
  <c r="FF205" i="14"/>
  <c r="FF206" i="14"/>
  <c r="FF207" i="14"/>
  <c r="FF208" i="14"/>
  <c r="FF209" i="14"/>
  <c r="FF210" i="14"/>
  <c r="FF211" i="14"/>
  <c r="FF212" i="14"/>
  <c r="FF213" i="14"/>
  <c r="FF214" i="14"/>
  <c r="FF215" i="14"/>
  <c r="FF216" i="14"/>
  <c r="FF217" i="14"/>
  <c r="FF218" i="14"/>
  <c r="FF219" i="14"/>
  <c r="FF220" i="14"/>
  <c r="FF221" i="14"/>
  <c r="FF222" i="14"/>
  <c r="FF223" i="14"/>
  <c r="FF224" i="14"/>
  <c r="FF225" i="14"/>
  <c r="FF226" i="14"/>
  <c r="FF227" i="14"/>
  <c r="FF228" i="14"/>
  <c r="FF229" i="14"/>
  <c r="FF230" i="14"/>
  <c r="FF231" i="14"/>
  <c r="FF232" i="14"/>
  <c r="FF233" i="14"/>
  <c r="FF234" i="14"/>
  <c r="FF235" i="14"/>
  <c r="FF236" i="14"/>
  <c r="FF237" i="14"/>
  <c r="FF238" i="14"/>
  <c r="FF239" i="14"/>
  <c r="FF240" i="14"/>
  <c r="FF241" i="14"/>
  <c r="FF242" i="14"/>
  <c r="FF243" i="14"/>
  <c r="FF244" i="14"/>
  <c r="FF245" i="14"/>
  <c r="FF246" i="14"/>
  <c r="FF247" i="14"/>
  <c r="FF248" i="14"/>
  <c r="FF249" i="14"/>
  <c r="FF250" i="14"/>
  <c r="FF251" i="14"/>
  <c r="FF252" i="14"/>
  <c r="FF253" i="14"/>
  <c r="FF254" i="14"/>
  <c r="FF255" i="14"/>
  <c r="FF256" i="14"/>
  <c r="FF257" i="14"/>
  <c r="FF258" i="14"/>
  <c r="FF259" i="14"/>
  <c r="FF260" i="14"/>
  <c r="FF261" i="14"/>
  <c r="FF262" i="14"/>
  <c r="FF263" i="14"/>
  <c r="FF264" i="14"/>
  <c r="FF265" i="14"/>
  <c r="FF266" i="14"/>
  <c r="FF267" i="14"/>
  <c r="FF268" i="14"/>
  <c r="FF269" i="14"/>
  <c r="FF270" i="14"/>
  <c r="FF271" i="14"/>
  <c r="FF272" i="14"/>
  <c r="FF273" i="14"/>
  <c r="FF274" i="14"/>
  <c r="FF275" i="14"/>
  <c r="FF276" i="14"/>
  <c r="FF277" i="14"/>
  <c r="FF278" i="14"/>
  <c r="FF279" i="14"/>
  <c r="FF280" i="14"/>
  <c r="FF281" i="14"/>
  <c r="FF282" i="14"/>
  <c r="FF283" i="14"/>
  <c r="FF284" i="14"/>
  <c r="FF285" i="14"/>
  <c r="FF286" i="14"/>
  <c r="FF287" i="14"/>
  <c r="FF288" i="14"/>
  <c r="FF289" i="14"/>
  <c r="FF290" i="14"/>
  <c r="FF291" i="14"/>
  <c r="FF292" i="14"/>
  <c r="FF293" i="14"/>
  <c r="FF294" i="14"/>
  <c r="FF295" i="14"/>
  <c r="FF296" i="14"/>
  <c r="FF297" i="14"/>
  <c r="FF298" i="14"/>
  <c r="FF299" i="14"/>
  <c r="FF300" i="14"/>
  <c r="FF301" i="14"/>
  <c r="FF302" i="14"/>
  <c r="FF303" i="14"/>
  <c r="FF304" i="14"/>
  <c r="FF305" i="14"/>
  <c r="FF306" i="14"/>
  <c r="FF307" i="14"/>
  <c r="FF308" i="14"/>
  <c r="FF309" i="14"/>
  <c r="FF310" i="14"/>
  <c r="FF311" i="14"/>
  <c r="FF312" i="14"/>
  <c r="FF313" i="14"/>
  <c r="FF314" i="14"/>
  <c r="FF315" i="14"/>
  <c r="FF316" i="14"/>
  <c r="FF317" i="14"/>
  <c r="FF318" i="14"/>
  <c r="FF319" i="14"/>
  <c r="FF320" i="14"/>
  <c r="FF321" i="14"/>
  <c r="FF322" i="14"/>
  <c r="FF323" i="14"/>
  <c r="FF324" i="14"/>
  <c r="FF325" i="14"/>
  <c r="FF326" i="14"/>
  <c r="FF327" i="14"/>
  <c r="FF328" i="14"/>
  <c r="FF329" i="14"/>
  <c r="FF330" i="14"/>
  <c r="FF331" i="14"/>
  <c r="FF332" i="14"/>
  <c r="FF333" i="14"/>
  <c r="FF334" i="14"/>
  <c r="FF335" i="14"/>
  <c r="FF336" i="14"/>
  <c r="FF337" i="14"/>
  <c r="FF338" i="14"/>
  <c r="FF339" i="14"/>
  <c r="FF340" i="14"/>
  <c r="FF341" i="14"/>
  <c r="FF342" i="14"/>
  <c r="FF343" i="14"/>
  <c r="FF344" i="14"/>
  <c r="FF345" i="14"/>
  <c r="FF346" i="14"/>
  <c r="FF347" i="14"/>
  <c r="FF348" i="14"/>
  <c r="FF349" i="14"/>
  <c r="FF350" i="14"/>
  <c r="FF351" i="14"/>
  <c r="FF352" i="14"/>
  <c r="FF353" i="14"/>
  <c r="FF354" i="14"/>
  <c r="FF355" i="14"/>
  <c r="FF356" i="14"/>
  <c r="FF357" i="14"/>
  <c r="FF358" i="14"/>
  <c r="FF359" i="14"/>
  <c r="FF360" i="14"/>
  <c r="FF361" i="14"/>
  <c r="FF362" i="14"/>
  <c r="FF363" i="14"/>
  <c r="FF364" i="14"/>
  <c r="FF365" i="14"/>
  <c r="FF366" i="14"/>
  <c r="FF367" i="14"/>
  <c r="FF368" i="14"/>
  <c r="FF369" i="14"/>
  <c r="FF370" i="14"/>
  <c r="FF371" i="14"/>
  <c r="FF372" i="14"/>
  <c r="FF373" i="14"/>
  <c r="FF374" i="14"/>
  <c r="FF375" i="14"/>
  <c r="FF376" i="14"/>
  <c r="FF377" i="14"/>
  <c r="FF378" i="14"/>
  <c r="FF379" i="14"/>
  <c r="FF380" i="14"/>
  <c r="FF381" i="14"/>
  <c r="FF382" i="14"/>
  <c r="FF383" i="14"/>
  <c r="FF384" i="14"/>
  <c r="FF385" i="14"/>
  <c r="FF386" i="14"/>
  <c r="FF387" i="14"/>
  <c r="FF388" i="14"/>
  <c r="FF389" i="14"/>
  <c r="FF390" i="14"/>
  <c r="FF391" i="14"/>
  <c r="FF392" i="14"/>
  <c r="FF393" i="14"/>
  <c r="FF394" i="14"/>
  <c r="FF395" i="14"/>
  <c r="FF396" i="14"/>
  <c r="FF397" i="14"/>
  <c r="FF398" i="14"/>
  <c r="FF399" i="14"/>
  <c r="FF400" i="14"/>
  <c r="FF401" i="14"/>
  <c r="FF402" i="14"/>
  <c r="FF403" i="14"/>
  <c r="FF404" i="14"/>
  <c r="FF405" i="14"/>
  <c r="FF406" i="14"/>
  <c r="FF407" i="14"/>
  <c r="FF408" i="14"/>
  <c r="FF409" i="14"/>
  <c r="FF410" i="14"/>
  <c r="FF411" i="14"/>
  <c r="FF412" i="14"/>
  <c r="FF413" i="14"/>
  <c r="FF414" i="14"/>
  <c r="FF415" i="14"/>
  <c r="FF416" i="14"/>
  <c r="FF417" i="14"/>
  <c r="FF418" i="14"/>
  <c r="FF419" i="14"/>
  <c r="FF420" i="14"/>
  <c r="FF421" i="14"/>
  <c r="FF422" i="14"/>
  <c r="FF423" i="14"/>
  <c r="FF424" i="14"/>
  <c r="FF425" i="14"/>
  <c r="FF426" i="14"/>
  <c r="FF427" i="14"/>
  <c r="FF428" i="14"/>
  <c r="FF429" i="14"/>
  <c r="FF430" i="14"/>
  <c r="FF431" i="14"/>
  <c r="FF432" i="14"/>
  <c r="FF433" i="14"/>
  <c r="FF434" i="14"/>
  <c r="FF435" i="14"/>
  <c r="FF436" i="14"/>
  <c r="FF437" i="14"/>
  <c r="FF438" i="14"/>
  <c r="FF439" i="14"/>
  <c r="FF440" i="14"/>
  <c r="FF441" i="14"/>
  <c r="FF442" i="14"/>
  <c r="FF443" i="14"/>
  <c r="FF444" i="14"/>
  <c r="FF445" i="14"/>
  <c r="FF446" i="14"/>
  <c r="FF447" i="14"/>
  <c r="FF448" i="14"/>
  <c r="FF449" i="14"/>
  <c r="FF450" i="14"/>
  <c r="FF451" i="14"/>
  <c r="FF452" i="14"/>
  <c r="FF453" i="14"/>
  <c r="FF454" i="14"/>
  <c r="FF455" i="14"/>
  <c r="FF456" i="14"/>
  <c r="FF457" i="14"/>
  <c r="FF458" i="14"/>
  <c r="FF459" i="14"/>
  <c r="FF460" i="14"/>
  <c r="FF461" i="14"/>
  <c r="FF462" i="14"/>
  <c r="FF463" i="14"/>
  <c r="FF464" i="14"/>
  <c r="FF465" i="14"/>
  <c r="FF466" i="14"/>
  <c r="FF467" i="14"/>
  <c r="FF468" i="14"/>
  <c r="FF469" i="14"/>
  <c r="FF470" i="14"/>
  <c r="FF471" i="14"/>
  <c r="FF472" i="14"/>
  <c r="FF473" i="14"/>
  <c r="FF474" i="14"/>
  <c r="FF475" i="14"/>
  <c r="FF476" i="14"/>
  <c r="FF477" i="14"/>
  <c r="FF478" i="14"/>
  <c r="FF479" i="14"/>
  <c r="FF480" i="14"/>
  <c r="FF481" i="14"/>
  <c r="FF482" i="14"/>
  <c r="FF483" i="14"/>
  <c r="FF484" i="14"/>
  <c r="FF485" i="14"/>
  <c r="FF486" i="14"/>
  <c r="FF487" i="14"/>
  <c r="FF488" i="14"/>
  <c r="FF489" i="14"/>
  <c r="FF490" i="14"/>
  <c r="FF491" i="14"/>
  <c r="FF492" i="14"/>
  <c r="FF493" i="14"/>
  <c r="FF494" i="14"/>
  <c r="FF495" i="14"/>
  <c r="FF496" i="14"/>
  <c r="FF497" i="14"/>
  <c r="FF498" i="14"/>
  <c r="FF499" i="14"/>
  <c r="FF500" i="14"/>
  <c r="FF501" i="14"/>
  <c r="FF502" i="14"/>
  <c r="FF503" i="14"/>
  <c r="FF504" i="14"/>
  <c r="FF505" i="14"/>
  <c r="FF506" i="14"/>
  <c r="FF507" i="14"/>
  <c r="FF508" i="14"/>
  <c r="FF509" i="14"/>
  <c r="FF510" i="14"/>
  <c r="FF511" i="14"/>
  <c r="FF512" i="14"/>
  <c r="FF513" i="14"/>
  <c r="FF514" i="14"/>
  <c r="FF515" i="14"/>
  <c r="FF516" i="14"/>
  <c r="FF517" i="14"/>
  <c r="FF518" i="14"/>
  <c r="FF519" i="14"/>
  <c r="FF520" i="14"/>
  <c r="FF521" i="14"/>
  <c r="FF522" i="14"/>
  <c r="FF523" i="14"/>
  <c r="FF524" i="14"/>
  <c r="FF525" i="14"/>
  <c r="FF526" i="14"/>
  <c r="FF527" i="14"/>
  <c r="FF528" i="14"/>
  <c r="FF529" i="14"/>
  <c r="FF530" i="14"/>
  <c r="FF531" i="14"/>
  <c r="FF532" i="14"/>
  <c r="FF533" i="14"/>
  <c r="FF534" i="14"/>
  <c r="FF535" i="14"/>
  <c r="FF536" i="14"/>
  <c r="FF537" i="14"/>
  <c r="FF538" i="14"/>
  <c r="FF539" i="14"/>
  <c r="FF540" i="14"/>
  <c r="FF541" i="14"/>
  <c r="FF542" i="14"/>
  <c r="FF543" i="14"/>
  <c r="FF544" i="14"/>
  <c r="FF545" i="14"/>
  <c r="FF546" i="14"/>
  <c r="FF547" i="14"/>
  <c r="FF548" i="14"/>
  <c r="FF549" i="14"/>
  <c r="FF550" i="14"/>
  <c r="FF551" i="14"/>
  <c r="FF552" i="14"/>
  <c r="FF553" i="14"/>
  <c r="FF554" i="14"/>
  <c r="FF555" i="14"/>
  <c r="FF556" i="14"/>
  <c r="FF557" i="14"/>
  <c r="FF558" i="14"/>
  <c r="FF559" i="14"/>
  <c r="FF560" i="14"/>
  <c r="FF561" i="14"/>
  <c r="FF562" i="14"/>
  <c r="FF563" i="14"/>
  <c r="FF564" i="14"/>
  <c r="FF565" i="14"/>
  <c r="FF566" i="14"/>
  <c r="FF567" i="14"/>
  <c r="FF568" i="14"/>
  <c r="FF569" i="14"/>
  <c r="FF570" i="14"/>
  <c r="FF571" i="14"/>
  <c r="FF572" i="14"/>
  <c r="FF573" i="14"/>
  <c r="FF574" i="14"/>
  <c r="FF575" i="14"/>
  <c r="FF576" i="14"/>
  <c r="FF577" i="14"/>
  <c r="FF578" i="14"/>
  <c r="FF579" i="14"/>
  <c r="FF580" i="14"/>
  <c r="FF581" i="14"/>
  <c r="FF582" i="14"/>
  <c r="FF583" i="14"/>
  <c r="FF584" i="14"/>
  <c r="FF585" i="14"/>
  <c r="FF586" i="14"/>
  <c r="FF587" i="14"/>
  <c r="FF588" i="14"/>
  <c r="FF589" i="14"/>
  <c r="FF590" i="14"/>
  <c r="FF591" i="14"/>
  <c r="FF592" i="14"/>
  <c r="FF593" i="14"/>
  <c r="FF594" i="14"/>
  <c r="FF595" i="14"/>
  <c r="FF596" i="14"/>
  <c r="FF597" i="14"/>
  <c r="FF598" i="14"/>
  <c r="FF599" i="14"/>
  <c r="FF600" i="14"/>
  <c r="FF601" i="14"/>
  <c r="FF602" i="14"/>
  <c r="FF603" i="14"/>
  <c r="FF604" i="14"/>
  <c r="FF605" i="14"/>
  <c r="FF606" i="14"/>
  <c r="FF607" i="14"/>
  <c r="FF608" i="14"/>
  <c r="FF609" i="14"/>
  <c r="FF610" i="14"/>
  <c r="FF611" i="14"/>
  <c r="FF612" i="14"/>
  <c r="FF613" i="14"/>
  <c r="FF614" i="14"/>
  <c r="FF615" i="14"/>
  <c r="FF616" i="14"/>
  <c r="FF617" i="14"/>
  <c r="FF618" i="14"/>
  <c r="FF619" i="14"/>
  <c r="FF620" i="14"/>
  <c r="FF621" i="14"/>
  <c r="FF622" i="14"/>
  <c r="FF623" i="14"/>
  <c r="FF624" i="14"/>
  <c r="FF625" i="14"/>
  <c r="FF626" i="14"/>
  <c r="FF627" i="14"/>
  <c r="FF628" i="14"/>
  <c r="FF629" i="14"/>
  <c r="FF630" i="14"/>
  <c r="FF631" i="14"/>
  <c r="FF632" i="14"/>
  <c r="FF633" i="14"/>
  <c r="FF634" i="14"/>
  <c r="FF635" i="14"/>
  <c r="FF636" i="14"/>
  <c r="FF637" i="14"/>
  <c r="FF638" i="14"/>
  <c r="FF639" i="14"/>
  <c r="FF640" i="14"/>
  <c r="FF641" i="14"/>
  <c r="FF642" i="14"/>
  <c r="FF643" i="14"/>
  <c r="FF644" i="14"/>
  <c r="FF645" i="14"/>
  <c r="FF646" i="14"/>
  <c r="FF647" i="14"/>
  <c r="FF648" i="14"/>
  <c r="FF649" i="14"/>
  <c r="FF650" i="14"/>
  <c r="FF651" i="14"/>
  <c r="FF652" i="14"/>
  <c r="FF653" i="14"/>
  <c r="FF654" i="14"/>
  <c r="FF655" i="14"/>
  <c r="FF656" i="14"/>
  <c r="FF657" i="14"/>
  <c r="FF658" i="14"/>
  <c r="FF659" i="14"/>
  <c r="FF660" i="14"/>
  <c r="FF661" i="14"/>
  <c r="FF662" i="14"/>
  <c r="FF663" i="14"/>
  <c r="FF664" i="14"/>
  <c r="FF665" i="14"/>
  <c r="FF666" i="14"/>
  <c r="FF667" i="14"/>
  <c r="FF668" i="14"/>
  <c r="FF669" i="14"/>
  <c r="FF670" i="14"/>
  <c r="FF671" i="14"/>
  <c r="FF672" i="14"/>
  <c r="FF673" i="14"/>
  <c r="FF674" i="14"/>
  <c r="FF675" i="14"/>
  <c r="FF676" i="14"/>
  <c r="FF677" i="14"/>
  <c r="FF678" i="14"/>
  <c r="FF679" i="14"/>
  <c r="FF680" i="14"/>
  <c r="FF681" i="14"/>
  <c r="FF682" i="14"/>
  <c r="FF683" i="14"/>
  <c r="FF684" i="14"/>
  <c r="FF685" i="14"/>
  <c r="FF686" i="14"/>
  <c r="FF687" i="14"/>
  <c r="FF688" i="14"/>
  <c r="FF689" i="14"/>
  <c r="FF690" i="14"/>
  <c r="FF691" i="14"/>
  <c r="FF692" i="14"/>
  <c r="FF693" i="14"/>
  <c r="FF694" i="14"/>
  <c r="FF695" i="14"/>
  <c r="FF696" i="14"/>
  <c r="FF697" i="14"/>
  <c r="FF698" i="14"/>
  <c r="FF699" i="14"/>
  <c r="FF700" i="14"/>
  <c r="FF701" i="14"/>
  <c r="FF702" i="14"/>
  <c r="FF703" i="14"/>
  <c r="FF3" i="14"/>
  <c r="FF14" i="14"/>
  <c r="FF17" i="14"/>
  <c r="FF19" i="14"/>
  <c r="FF21" i="14"/>
  <c r="FF23" i="14"/>
  <c r="FF25" i="14"/>
  <c r="FF27" i="14"/>
  <c r="FF29" i="14"/>
  <c r="FF31" i="14"/>
  <c r="FF33" i="14"/>
  <c r="FF35" i="14"/>
  <c r="FF37" i="14"/>
  <c r="FF39" i="14"/>
  <c r="FF41" i="14"/>
  <c r="FF43" i="14"/>
  <c r="FF45" i="14"/>
  <c r="FF47" i="14"/>
  <c r="FF49" i="14"/>
  <c r="FF51" i="14"/>
  <c r="FF53" i="14"/>
  <c r="FF55" i="14"/>
  <c r="FF57" i="14"/>
  <c r="FF59" i="14"/>
  <c r="FF61" i="14"/>
  <c r="FF63" i="14"/>
  <c r="FF65" i="14"/>
  <c r="FF67" i="14"/>
  <c r="FF69" i="14"/>
  <c r="FF72" i="14"/>
  <c r="FF73" i="14"/>
  <c r="FF75" i="14"/>
  <c r="FF77" i="14"/>
  <c r="FF79" i="14"/>
  <c r="FF81" i="14"/>
  <c r="FF83" i="14"/>
  <c r="FF85" i="14"/>
  <c r="FF87" i="14"/>
  <c r="FF89" i="14"/>
  <c r="FF91" i="14"/>
  <c r="FF93" i="14"/>
  <c r="FF95" i="14"/>
  <c r="FF97" i="14"/>
  <c r="FF99" i="14"/>
  <c r="FF101" i="14"/>
  <c r="FF103" i="14"/>
  <c r="FF105" i="14"/>
  <c r="FF115" i="14"/>
  <c r="FF117" i="14"/>
  <c r="FF119" i="14"/>
  <c r="FF121" i="14"/>
  <c r="FF124" i="14"/>
  <c r="FF126" i="14"/>
  <c r="FF128" i="14"/>
  <c r="FF130" i="14"/>
  <c r="FF132" i="14"/>
  <c r="FF134" i="14"/>
  <c r="FF136" i="14"/>
  <c r="FF138" i="14"/>
  <c r="FF141" i="14"/>
  <c r="FF143" i="14"/>
  <c r="FF145" i="14"/>
  <c r="FF147" i="14"/>
  <c r="FF149" i="14"/>
  <c r="FF151" i="14"/>
  <c r="FF153" i="14"/>
  <c r="FF155" i="14"/>
  <c r="FF156" i="14"/>
  <c r="FF157" i="14"/>
  <c r="FF158" i="14"/>
  <c r="FF159" i="14"/>
  <c r="FF160" i="14"/>
  <c r="FF161" i="14"/>
  <c r="FF162" i="14"/>
  <c r="FF163" i="14"/>
  <c r="FF164" i="14"/>
  <c r="FF165" i="14"/>
  <c r="FF166" i="14"/>
  <c r="FF167" i="14"/>
  <c r="FF168" i="14"/>
  <c r="FF169" i="14"/>
  <c r="FF170" i="14"/>
  <c r="FF171" i="14"/>
  <c r="FF172" i="14"/>
  <c r="FF173" i="14"/>
  <c r="FF174" i="14"/>
  <c r="FF2" i="14"/>
  <c r="L2" i="14" s="1"/>
  <c r="H75" i="7"/>
  <c r="F203" i="7"/>
  <c r="H80" i="7"/>
  <c r="AP512" i="14"/>
  <c r="AP543" i="14"/>
  <c r="AP401" i="14"/>
  <c r="AP84" i="14"/>
  <c r="AP132" i="14"/>
  <c r="AP189" i="14"/>
  <c r="AP540" i="14"/>
  <c r="AP173" i="14"/>
  <c r="AP328" i="14"/>
  <c r="AP191" i="14"/>
  <c r="AP637" i="14"/>
  <c r="AP397" i="14"/>
  <c r="AP573" i="14"/>
  <c r="AP488" i="14"/>
  <c r="AP592" i="14"/>
  <c r="AP174" i="14"/>
  <c r="AP492" i="14"/>
  <c r="AP223" i="14"/>
  <c r="AP320" i="14"/>
  <c r="AP341" i="14"/>
  <c r="AP399" i="14"/>
  <c r="AP566" i="14"/>
  <c r="AP17" i="14"/>
  <c r="AP393" i="14"/>
  <c r="AP616" i="14"/>
  <c r="AP148" i="14"/>
  <c r="AP205" i="14"/>
  <c r="AP490" i="14"/>
  <c r="AP32" i="14"/>
  <c r="AP181" i="14"/>
  <c r="AP475" i="14"/>
  <c r="AP506" i="14"/>
  <c r="AP209" i="14"/>
  <c r="AP514" i="14"/>
  <c r="AP408" i="14"/>
  <c r="AP108" i="14"/>
  <c r="AP149" i="14"/>
  <c r="AP585" i="14"/>
  <c r="AP125" i="14"/>
  <c r="AP422" i="14"/>
  <c r="AP427" i="14"/>
  <c r="AP126" i="14"/>
  <c r="AP380" i="14"/>
  <c r="AP444" i="14"/>
  <c r="AP27" i="14"/>
  <c r="AP426" i="14"/>
  <c r="AP124" i="14"/>
  <c r="AP218" i="14"/>
  <c r="AP416" i="14"/>
  <c r="AP454" i="14"/>
  <c r="AP482" i="14"/>
  <c r="AP520" i="14"/>
  <c r="AP323" i="14"/>
  <c r="AP583" i="14"/>
  <c r="AP350" i="14"/>
  <c r="AP22" i="14"/>
  <c r="AP304" i="14"/>
  <c r="AP404" i="14"/>
  <c r="AP423" i="14"/>
  <c r="AP603" i="14"/>
  <c r="AP153" i="14"/>
  <c r="AP447" i="14"/>
  <c r="AP188" i="14"/>
  <c r="AP77" i="14"/>
  <c r="AP518" i="14"/>
  <c r="AP632" i="14"/>
  <c r="AP268" i="14"/>
  <c r="AP51" i="14"/>
  <c r="AP143" i="14"/>
  <c r="AP372" i="14"/>
  <c r="AP522" i="14"/>
  <c r="AP292" i="14"/>
  <c r="AP373" i="14"/>
  <c r="AP424" i="14"/>
  <c r="AP480" i="14"/>
  <c r="AP502" i="14"/>
  <c r="AP556" i="14"/>
  <c r="AP267" i="14"/>
  <c r="AP184" i="14"/>
  <c r="AP528" i="14"/>
  <c r="AP204" i="14"/>
  <c r="AP410" i="14"/>
  <c r="AP56" i="14"/>
  <c r="AP618" i="14"/>
  <c r="AP366" i="14"/>
  <c r="AP74" i="14"/>
  <c r="AP252" i="14"/>
  <c r="AP450" i="14"/>
  <c r="AP398" i="14"/>
  <c r="AP102" i="14"/>
  <c r="AP243" i="14"/>
  <c r="AP261" i="14"/>
  <c r="AP277" i="14"/>
  <c r="AP316" i="14"/>
  <c r="AP513" i="14"/>
  <c r="AP558" i="14"/>
  <c r="AP314" i="14"/>
  <c r="AP554" i="14"/>
  <c r="AP110" i="14"/>
  <c r="AP121" i="14"/>
  <c r="AP358" i="14"/>
  <c r="AP578" i="14"/>
  <c r="AP376" i="14"/>
  <c r="AP177" i="14"/>
  <c r="AP581" i="14"/>
  <c r="AP551" i="14"/>
  <c r="AP580" i="14"/>
  <c r="AP190" i="14"/>
  <c r="AP340" i="14"/>
  <c r="AP395" i="14"/>
  <c r="AP70" i="14"/>
  <c r="AP483" i="14"/>
  <c r="AP485" i="14"/>
  <c r="AP511" i="14"/>
  <c r="AP210" i="14"/>
  <c r="AP166" i="14"/>
  <c r="AP294" i="14"/>
  <c r="AP521" i="14"/>
  <c r="AP552" i="14"/>
  <c r="AP36" i="14"/>
  <c r="AP37" i="14"/>
  <c r="AP38" i="14"/>
  <c r="AP39" i="14"/>
  <c r="AP40" i="14"/>
  <c r="AP41" i="14"/>
  <c r="AP43" i="14"/>
  <c r="AP45" i="14"/>
  <c r="AP46" i="14"/>
  <c r="AP47" i="14"/>
  <c r="AP48" i="14"/>
  <c r="AP49" i="14"/>
  <c r="AP50" i="14"/>
  <c r="AP53" i="14"/>
  <c r="AP54" i="14"/>
  <c r="AP57" i="14"/>
  <c r="AP58" i="14"/>
  <c r="AP59" i="14"/>
  <c r="AP60" i="14"/>
  <c r="AP61" i="14"/>
  <c r="AP62" i="14"/>
  <c r="AP63" i="14"/>
  <c r="AP64" i="14"/>
  <c r="AP65" i="14"/>
  <c r="AP66" i="14"/>
  <c r="AP67" i="14"/>
  <c r="AP68" i="14"/>
  <c r="AP69" i="14"/>
  <c r="AP71" i="14"/>
  <c r="AP72" i="14"/>
  <c r="AP73" i="14"/>
  <c r="AP75" i="14"/>
  <c r="AP76" i="14"/>
  <c r="AP78" i="14"/>
  <c r="AP79" i="14"/>
  <c r="AP80" i="14"/>
  <c r="AP81" i="14"/>
  <c r="AP82" i="14"/>
  <c r="AP83" i="14"/>
  <c r="AP85" i="14"/>
  <c r="AP86" i="14"/>
  <c r="AP87" i="14"/>
  <c r="AP88" i="14"/>
  <c r="AP89" i="14"/>
  <c r="AP90" i="14"/>
  <c r="AP91" i="14"/>
  <c r="AP92" i="14"/>
  <c r="AP93" i="14"/>
  <c r="AP94" i="14"/>
  <c r="AP95" i="14"/>
  <c r="AP96" i="14"/>
  <c r="AP97" i="14"/>
  <c r="AP98" i="14"/>
  <c r="AP99" i="14"/>
  <c r="AP100" i="14"/>
  <c r="AP101" i="14"/>
  <c r="AP103" i="14"/>
  <c r="AP104" i="14"/>
  <c r="AP105" i="14"/>
  <c r="AP106" i="14"/>
  <c r="AP107" i="14"/>
  <c r="AP109" i="14"/>
  <c r="AP111" i="14"/>
  <c r="AP112" i="14"/>
  <c r="AP113" i="14"/>
  <c r="AP114" i="14"/>
  <c r="AP115" i="14"/>
  <c r="AP116" i="14"/>
  <c r="AP117" i="14"/>
  <c r="AP118" i="14"/>
  <c r="AP119" i="14"/>
  <c r="AP120" i="14"/>
  <c r="AP122" i="14"/>
  <c r="AP123" i="14"/>
  <c r="AP127" i="14"/>
  <c r="AP128" i="14"/>
  <c r="AP129" i="14"/>
  <c r="AP130" i="14"/>
  <c r="AP131" i="14"/>
  <c r="AP133" i="14"/>
  <c r="AP134" i="14"/>
  <c r="AP135" i="14"/>
  <c r="AP136" i="14"/>
  <c r="AP137" i="14"/>
  <c r="AP138" i="14"/>
  <c r="AP139" i="14"/>
  <c r="AP140" i="14"/>
  <c r="AP141" i="14"/>
  <c r="AP142" i="14"/>
  <c r="AP144" i="14"/>
  <c r="AP145" i="14"/>
  <c r="AP146" i="14"/>
  <c r="AP147" i="14"/>
  <c r="AP150" i="14"/>
  <c r="AP151" i="14"/>
  <c r="AP152" i="14"/>
  <c r="AP154" i="14"/>
  <c r="AP155" i="14"/>
  <c r="AP156" i="14"/>
  <c r="AP157" i="14"/>
  <c r="AP158" i="14"/>
  <c r="AP159" i="14"/>
  <c r="AP160" i="14"/>
  <c r="AP161" i="14"/>
  <c r="AP162" i="14"/>
  <c r="AP163" i="14"/>
  <c r="AP164" i="14"/>
  <c r="AP165" i="14"/>
  <c r="AP167" i="14"/>
  <c r="AP168" i="14"/>
  <c r="AP169" i="14"/>
  <c r="AP170" i="14"/>
  <c r="AP171" i="14"/>
  <c r="AP172" i="14"/>
  <c r="AP175" i="14"/>
  <c r="AP176" i="14"/>
  <c r="AP178" i="14"/>
  <c r="AP179" i="14"/>
  <c r="AP180" i="14"/>
  <c r="AP182" i="14"/>
  <c r="AP183" i="14"/>
  <c r="AP185" i="14"/>
  <c r="AP186" i="14"/>
  <c r="AP187" i="14"/>
  <c r="AP192" i="14"/>
  <c r="AP193" i="14"/>
  <c r="AP194" i="14"/>
  <c r="AP195" i="14"/>
  <c r="AP196" i="14"/>
  <c r="AP197" i="14"/>
  <c r="AP198" i="14"/>
  <c r="AP199" i="14"/>
  <c r="AP200" i="14"/>
  <c r="AP201" i="14"/>
  <c r="AP202" i="14"/>
  <c r="AP203" i="14"/>
  <c r="AP206" i="14"/>
  <c r="AP207" i="14"/>
  <c r="AP208" i="14"/>
  <c r="AP211" i="14"/>
  <c r="AP212" i="14"/>
  <c r="AP213" i="14"/>
  <c r="AP214" i="14"/>
  <c r="AP215" i="14"/>
  <c r="AP216" i="14"/>
  <c r="AP217" i="14"/>
  <c r="AP219" i="14"/>
  <c r="AP220" i="14"/>
  <c r="AP221" i="14"/>
  <c r="AP222" i="14"/>
  <c r="AP224" i="14"/>
  <c r="AP225" i="14"/>
  <c r="AP226" i="14"/>
  <c r="AP227" i="14"/>
  <c r="AP228" i="14"/>
  <c r="AP229" i="14"/>
  <c r="AP230" i="14"/>
  <c r="AP231" i="14"/>
  <c r="AP232" i="14"/>
  <c r="AP233" i="14"/>
  <c r="AP234" i="14"/>
  <c r="AP235" i="14"/>
  <c r="AP236" i="14"/>
  <c r="AP237" i="14"/>
  <c r="AP238" i="14"/>
  <c r="AP239" i="14"/>
  <c r="AP240" i="14"/>
  <c r="AP241" i="14"/>
  <c r="AP242" i="14"/>
  <c r="AP244" i="14"/>
  <c r="AP245" i="14"/>
  <c r="AP246" i="14"/>
  <c r="AP247" i="14"/>
  <c r="AP248" i="14"/>
  <c r="AP249" i="14"/>
  <c r="AP250" i="14"/>
  <c r="AP251" i="14"/>
  <c r="AP253" i="14"/>
  <c r="AP254" i="14"/>
  <c r="AP255" i="14"/>
  <c r="AP256" i="14"/>
  <c r="AP257" i="14"/>
  <c r="AP258" i="14"/>
  <c r="AP259" i="14"/>
  <c r="AP260" i="14"/>
  <c r="AP262" i="14"/>
  <c r="AP263" i="14"/>
  <c r="AP264" i="14"/>
  <c r="AP265" i="14"/>
  <c r="AP266" i="14"/>
  <c r="AP269" i="14"/>
  <c r="AP270" i="14"/>
  <c r="AP271" i="14"/>
  <c r="AP272" i="14"/>
  <c r="AP273" i="14"/>
  <c r="AP274" i="14"/>
  <c r="AP275" i="14"/>
  <c r="AP276" i="14"/>
  <c r="AP278" i="14"/>
  <c r="AP279" i="14"/>
  <c r="AP280" i="14"/>
  <c r="AP281" i="14"/>
  <c r="AP282" i="14"/>
  <c r="AP283" i="14"/>
  <c r="AP284" i="14"/>
  <c r="AP285" i="14"/>
  <c r="AP286" i="14"/>
  <c r="AP287" i="14"/>
  <c r="AP288" i="14"/>
  <c r="AP289" i="14"/>
  <c r="AP290" i="14"/>
  <c r="AP291" i="14"/>
  <c r="AP293" i="14"/>
  <c r="AP295" i="14"/>
  <c r="AP296" i="14"/>
  <c r="AP297" i="14"/>
  <c r="AP298" i="14"/>
  <c r="AP299" i="14"/>
  <c r="AP300" i="14"/>
  <c r="AP301" i="14"/>
  <c r="AP302" i="14"/>
  <c r="AP303" i="14"/>
  <c r="AP305" i="14"/>
  <c r="AP306" i="14"/>
  <c r="AP307" i="14"/>
  <c r="AP308" i="14"/>
  <c r="AP309" i="14"/>
  <c r="AP310" i="14"/>
  <c r="AP311" i="14"/>
  <c r="AP312" i="14"/>
  <c r="AP313" i="14"/>
  <c r="AP315" i="14"/>
  <c r="AP317" i="14"/>
  <c r="AP318" i="14"/>
  <c r="AP319" i="14"/>
  <c r="AP321" i="14"/>
  <c r="AP322" i="14"/>
  <c r="AP324" i="14"/>
  <c r="AP325" i="14"/>
  <c r="AP326" i="14"/>
  <c r="AP327" i="14"/>
  <c r="AP329" i="14"/>
  <c r="AP330" i="14"/>
  <c r="AP331" i="14"/>
  <c r="AP332" i="14"/>
  <c r="AP333" i="14"/>
  <c r="AP334" i="14"/>
  <c r="AP335" i="14"/>
  <c r="AP336" i="14"/>
  <c r="AP337" i="14"/>
  <c r="AP338" i="14"/>
  <c r="AP339" i="14"/>
  <c r="AP342" i="14"/>
  <c r="AP343" i="14"/>
  <c r="AP344" i="14"/>
  <c r="AP345" i="14"/>
  <c r="AP346" i="14"/>
  <c r="AP347" i="14"/>
  <c r="AP348" i="14"/>
  <c r="AP349" i="14"/>
  <c r="AP351" i="14"/>
  <c r="AP352" i="14"/>
  <c r="AP353" i="14"/>
  <c r="AP354" i="14"/>
  <c r="AP355" i="14"/>
  <c r="AP356" i="14"/>
  <c r="AP357" i="14"/>
  <c r="AP359" i="14"/>
  <c r="AP360" i="14"/>
  <c r="AP361" i="14"/>
  <c r="AP362" i="14"/>
  <c r="AP363" i="14"/>
  <c r="AP364" i="14"/>
  <c r="AP365" i="14"/>
  <c r="AP367" i="14"/>
  <c r="AP368" i="14"/>
  <c r="AP369" i="14"/>
  <c r="AP370" i="14"/>
  <c r="AP371" i="14"/>
  <c r="AP374" i="14"/>
  <c r="AP375" i="14"/>
  <c r="AP377" i="14"/>
  <c r="AP378" i="14"/>
  <c r="AP379" i="14"/>
  <c r="AP381" i="14"/>
  <c r="AP382" i="14"/>
  <c r="AP383" i="14"/>
  <c r="AP384" i="14"/>
  <c r="AP385" i="14"/>
  <c r="AP386" i="14"/>
  <c r="AP387" i="14"/>
  <c r="AP388" i="14"/>
  <c r="AP389" i="14"/>
  <c r="AP390" i="14"/>
  <c r="AP391" i="14"/>
  <c r="AP392" i="14"/>
  <c r="AP394" i="14"/>
  <c r="AP396" i="14"/>
  <c r="AP400" i="14"/>
  <c r="AP402" i="14"/>
  <c r="AP403" i="14"/>
  <c r="AP405" i="14"/>
  <c r="AP406" i="14"/>
  <c r="AP407" i="14"/>
  <c r="AP409" i="14"/>
  <c r="AP411" i="14"/>
  <c r="AP412" i="14"/>
  <c r="AP413" i="14"/>
  <c r="AP414" i="14"/>
  <c r="AP415" i="14"/>
  <c r="AP417" i="14"/>
  <c r="AP418" i="14"/>
  <c r="AP419" i="14"/>
  <c r="AP420" i="14"/>
  <c r="AP421" i="14"/>
  <c r="AP425" i="14"/>
  <c r="AP428" i="14"/>
  <c r="AP429" i="14"/>
  <c r="AP430" i="14"/>
  <c r="AP431" i="14"/>
  <c r="AP432" i="14"/>
  <c r="AP433" i="14"/>
  <c r="AP434" i="14"/>
  <c r="AP435" i="14"/>
  <c r="AP436" i="14"/>
  <c r="AP437" i="14"/>
  <c r="AP438" i="14"/>
  <c r="AP439" i="14"/>
  <c r="AP440" i="14"/>
  <c r="AP441" i="14"/>
  <c r="AP442" i="14"/>
  <c r="AP443" i="14"/>
  <c r="AP445" i="14"/>
  <c r="AP446" i="14"/>
  <c r="AP448" i="14"/>
  <c r="AP449" i="14"/>
  <c r="AP451" i="14"/>
  <c r="AP452" i="14"/>
  <c r="AP453" i="14"/>
  <c r="AP455" i="14"/>
  <c r="AP456" i="14"/>
  <c r="AP457" i="14"/>
  <c r="AP458" i="14"/>
  <c r="AP459" i="14"/>
  <c r="AP460" i="14"/>
  <c r="AP461" i="14"/>
  <c r="AP462" i="14"/>
  <c r="AP463" i="14"/>
  <c r="AP464" i="14"/>
  <c r="AP465" i="14"/>
  <c r="AP466" i="14"/>
  <c r="AP467" i="14"/>
  <c r="AP468" i="14"/>
  <c r="AP469" i="14"/>
  <c r="AP470" i="14"/>
  <c r="AP471" i="14"/>
  <c r="AP472" i="14"/>
  <c r="AP473" i="14"/>
  <c r="AP474" i="14"/>
  <c r="AP476" i="14"/>
  <c r="AP477" i="14"/>
  <c r="AP478" i="14"/>
  <c r="AP479" i="14"/>
  <c r="AP481" i="14"/>
  <c r="AP484" i="14"/>
  <c r="AP486" i="14"/>
  <c r="AP487" i="14"/>
  <c r="AP489" i="14"/>
  <c r="AP491" i="14"/>
  <c r="AP493" i="14"/>
  <c r="AP494" i="14"/>
  <c r="AP495" i="14"/>
  <c r="AP496" i="14"/>
  <c r="AP497" i="14"/>
  <c r="AP498" i="14"/>
  <c r="AP499" i="14"/>
  <c r="AP500" i="14"/>
  <c r="AP501" i="14"/>
  <c r="AP503" i="14"/>
  <c r="AP504" i="14"/>
  <c r="AP505" i="14"/>
  <c r="AP507" i="14"/>
  <c r="AP508" i="14"/>
  <c r="AP509" i="14"/>
  <c r="AP510" i="14"/>
  <c r="AP515" i="14"/>
  <c r="AP516" i="14"/>
  <c r="AP517" i="14"/>
  <c r="AP519" i="14"/>
  <c r="AP523" i="14"/>
  <c r="AP524" i="14"/>
  <c r="AP525" i="14"/>
  <c r="AP526" i="14"/>
  <c r="AP527" i="14"/>
  <c r="AP529" i="14"/>
  <c r="AP530" i="14"/>
  <c r="AP531" i="14"/>
  <c r="AP532" i="14"/>
  <c r="AP533" i="14"/>
  <c r="AP534" i="14"/>
  <c r="AP535" i="14"/>
  <c r="AP536" i="14"/>
  <c r="AP537" i="14"/>
  <c r="AP538" i="14"/>
  <c r="AP539" i="14"/>
  <c r="AP541" i="14"/>
  <c r="AP542" i="14"/>
  <c r="AP544" i="14"/>
  <c r="AP545" i="14"/>
  <c r="AP546" i="14"/>
  <c r="AP547" i="14"/>
  <c r="AP548" i="14"/>
  <c r="AP549" i="14"/>
  <c r="AP550" i="14"/>
  <c r="AP553" i="14"/>
  <c r="AP555" i="14"/>
  <c r="AP557" i="14"/>
  <c r="AP559" i="14"/>
  <c r="AP560" i="14"/>
  <c r="AP561" i="14"/>
  <c r="AP562" i="14"/>
  <c r="AP563" i="14"/>
  <c r="AP564" i="14"/>
  <c r="AP565" i="14"/>
  <c r="AP567" i="14"/>
  <c r="AP568" i="14"/>
  <c r="AP569" i="14"/>
  <c r="AP570" i="14"/>
  <c r="AP571" i="14"/>
  <c r="AP572" i="14"/>
  <c r="AP574" i="14"/>
  <c r="AP575" i="14"/>
  <c r="AP576" i="14"/>
  <c r="AP577" i="14"/>
  <c r="AP579" i="14"/>
  <c r="AP582" i="14"/>
  <c r="AP584" i="14"/>
  <c r="AP586" i="14"/>
  <c r="AP587" i="14"/>
  <c r="AP588" i="14"/>
  <c r="AP589" i="14"/>
  <c r="AP590" i="14"/>
  <c r="AP591" i="14"/>
  <c r="AP593" i="14"/>
  <c r="AP594" i="14"/>
  <c r="AP595" i="14"/>
  <c r="AP596" i="14"/>
  <c r="AP597" i="14"/>
  <c r="AP598" i="14"/>
  <c r="AP599" i="14"/>
  <c r="AP600" i="14"/>
  <c r="AP601" i="14"/>
  <c r="AP602" i="14"/>
  <c r="AP604" i="14"/>
  <c r="AP605" i="14"/>
  <c r="AP606" i="14"/>
  <c r="AP607" i="14"/>
  <c r="AP608" i="14"/>
  <c r="AP609" i="14"/>
  <c r="AP610" i="14"/>
  <c r="AP611" i="14"/>
  <c r="AP612" i="14"/>
  <c r="AP613" i="14"/>
  <c r="AP614" i="14"/>
  <c r="AP615" i="14"/>
  <c r="AP617" i="14"/>
  <c r="AP619" i="14"/>
  <c r="AP620" i="14"/>
  <c r="AP621" i="14"/>
  <c r="AP622" i="14"/>
  <c r="AP623" i="14"/>
  <c r="AP624" i="14"/>
  <c r="AP625" i="14"/>
  <c r="AP626" i="14"/>
  <c r="AP627" i="14"/>
  <c r="AP628" i="14"/>
  <c r="AP629" i="14"/>
  <c r="AP630" i="14"/>
  <c r="AP631" i="14"/>
  <c r="AP633" i="14"/>
  <c r="AP634" i="14"/>
  <c r="AP635" i="14"/>
  <c r="AP636" i="14"/>
  <c r="AP638" i="14"/>
  <c r="AP639" i="14"/>
  <c r="AP640"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70" i="14"/>
  <c r="AP671" i="14"/>
  <c r="AP672" i="14"/>
  <c r="AP673" i="14"/>
  <c r="AP674" i="14"/>
  <c r="AP675" i="14"/>
  <c r="AP676" i="14"/>
  <c r="AP677" i="14"/>
  <c r="AP678" i="14"/>
  <c r="AP679" i="14"/>
  <c r="AP680" i="14"/>
  <c r="AP681" i="14"/>
  <c r="AP682" i="14"/>
  <c r="AP669" i="14"/>
  <c r="AP683" i="14"/>
  <c r="AP684" i="14"/>
  <c r="AP685" i="14"/>
  <c r="AP686" i="14"/>
  <c r="AP687" i="14"/>
  <c r="AP688" i="14"/>
  <c r="AP689" i="14"/>
  <c r="AP690" i="14"/>
  <c r="AP691" i="14"/>
  <c r="AP692" i="14"/>
  <c r="AP693" i="14"/>
  <c r="AP694" i="14"/>
  <c r="AP695" i="14"/>
  <c r="AP696" i="14"/>
  <c r="AP697" i="14"/>
  <c r="AP698" i="14"/>
  <c r="AP699" i="14"/>
  <c r="AP700" i="14"/>
  <c r="AP701" i="14"/>
  <c r="AP702" i="14"/>
  <c r="AP703" i="14"/>
  <c r="AP2" i="14"/>
  <c r="S524"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G203" i="7"/>
  <c r="L279" i="14" l="1"/>
  <c r="L56" i="14"/>
  <c r="L52" i="14"/>
  <c r="L70" i="14"/>
  <c r="L278" i="14"/>
  <c r="L221" i="14"/>
  <c r="L200" i="14"/>
  <c r="L116" i="14"/>
  <c r="L127" i="14"/>
  <c r="L150" i="14"/>
  <c r="L120" i="14"/>
  <c r="L183" i="14"/>
  <c r="L123" i="14"/>
  <c r="L201" i="14"/>
  <c r="L112" i="14"/>
  <c r="L133" i="14"/>
  <c r="L135" i="14"/>
  <c r="L131" i="14"/>
  <c r="L122" i="14"/>
  <c r="L178" i="14"/>
  <c r="L187" i="14"/>
  <c r="L129" i="14"/>
  <c r="L146" i="14"/>
  <c r="L217" i="14"/>
  <c r="L154" i="14"/>
  <c r="L195" i="14"/>
  <c r="L196" i="14"/>
  <c r="L193" i="14"/>
  <c r="L220" i="14"/>
  <c r="L198" i="14"/>
  <c r="L152" i="14"/>
  <c r="L182" i="14"/>
  <c r="L225" i="14"/>
  <c r="L179" i="14"/>
  <c r="L228" i="14"/>
  <c r="L224" i="14"/>
  <c r="L237" i="14"/>
  <c r="L202" i="14"/>
  <c r="L199" i="14"/>
  <c r="L229" i="14"/>
  <c r="L250" i="14"/>
  <c r="L258" i="14"/>
  <c r="L186" i="14"/>
  <c r="L246" i="14"/>
  <c r="L266" i="14"/>
  <c r="L280" i="14"/>
  <c r="L230" i="14"/>
  <c r="L235" i="14"/>
  <c r="L251" i="14"/>
  <c r="L264" i="14"/>
  <c r="L270" i="14"/>
  <c r="G208" i="7"/>
  <c r="G211" i="7"/>
  <c r="G216" i="7"/>
  <c r="G219" i="7"/>
  <c r="G205" i="7"/>
  <c r="G210" i="7"/>
  <c r="G217" i="7"/>
  <c r="G220" i="7"/>
  <c r="G207" i="7"/>
  <c r="G209" i="7"/>
  <c r="G214" i="7"/>
  <c r="G204" i="7"/>
  <c r="G212" i="7"/>
  <c r="G215" i="7"/>
  <c r="G218" i="7"/>
  <c r="G206" i="7"/>
  <c r="G213" i="7"/>
  <c r="G221" i="7"/>
  <c r="L22" i="14"/>
  <c r="L9" i="14"/>
  <c r="L12" i="14"/>
  <c r="L5" i="14"/>
  <c r="L7" i="14"/>
  <c r="L13" i="14"/>
  <c r="L6" i="14"/>
  <c r="L26" i="14"/>
  <c r="L30" i="14"/>
  <c r="L54" i="14"/>
  <c r="L80" i="14"/>
  <c r="L88" i="14"/>
  <c r="L58" i="14"/>
  <c r="L50" i="14"/>
  <c r="L78" i="14"/>
  <c r="L46" i="14"/>
  <c r="L96" i="14"/>
  <c r="L94" i="14"/>
  <c r="L38" i="14"/>
  <c r="L144" i="14"/>
  <c r="L62" i="14"/>
  <c r="L64" i="14"/>
  <c r="L111" i="14"/>
  <c r="L114" i="14"/>
  <c r="L139" i="14"/>
  <c r="L113" i="14"/>
  <c r="L106" i="14"/>
  <c r="L175" i="14"/>
  <c r="L176" i="14"/>
  <c r="L140" i="14"/>
  <c r="L90" i="14"/>
  <c r="L137" i="14"/>
  <c r="L92" i="14"/>
  <c r="L118" i="14"/>
  <c r="L68" i="14"/>
  <c r="L142" i="14"/>
  <c r="L276" i="14"/>
  <c r="L291" i="14"/>
  <c r="L104" i="14"/>
  <c r="L17" i="14"/>
  <c r="L27" i="14"/>
  <c r="L21" i="14"/>
  <c r="L44" i="14"/>
  <c r="L3" i="14"/>
  <c r="L423" i="14"/>
  <c r="L153" i="14"/>
  <c r="L77" i="14"/>
  <c r="L268" i="14"/>
  <c r="L143" i="14"/>
  <c r="L522" i="14"/>
  <c r="L480" i="14"/>
  <c r="L556" i="14"/>
  <c r="L184" i="14"/>
  <c r="L410" i="14"/>
  <c r="L618" i="14"/>
  <c r="L74" i="14"/>
  <c r="L252" i="14"/>
  <c r="L450" i="14"/>
  <c r="L398" i="14"/>
  <c r="L102" i="14"/>
  <c r="L243" i="14"/>
  <c r="L261" i="14"/>
  <c r="L277" i="14"/>
  <c r="L316" i="14"/>
  <c r="L513" i="14"/>
  <c r="L558" i="14"/>
  <c r="L314" i="14"/>
  <c r="L554" i="14"/>
  <c r="L110" i="14"/>
  <c r="L121" i="14"/>
  <c r="L358" i="14"/>
  <c r="L578" i="14"/>
  <c r="L376" i="14"/>
  <c r="L177" i="14"/>
  <c r="L581" i="14"/>
  <c r="L551" i="14"/>
  <c r="L580" i="14"/>
  <c r="L190" i="14"/>
  <c r="L340" i="14"/>
  <c r="L395" i="14"/>
  <c r="L483" i="14"/>
  <c r="L485" i="14"/>
  <c r="L511" i="14"/>
  <c r="L210" i="14"/>
  <c r="L166" i="14"/>
  <c r="L294" i="14"/>
  <c r="L521" i="14"/>
  <c r="L552" i="14"/>
  <c r="L107" i="14"/>
  <c r="L14" i="14"/>
  <c r="L23" i="14"/>
  <c r="L37" i="14"/>
  <c r="L35" i="14"/>
  <c r="L47" i="14"/>
  <c r="L72" i="14"/>
  <c r="L73" i="14"/>
  <c r="L89" i="14"/>
  <c r="L43" i="14"/>
  <c r="L59" i="14"/>
  <c r="L39" i="14"/>
  <c r="L157" i="14"/>
  <c r="L207" i="14"/>
  <c r="L160" i="14"/>
  <c r="L167" i="14"/>
  <c r="L206" i="14"/>
  <c r="L238" i="14"/>
  <c r="L203" i="14"/>
  <c r="L286" i="14"/>
  <c r="L212" i="14"/>
  <c r="L213" i="14"/>
  <c r="L273" i="14"/>
  <c r="L362" i="14"/>
  <c r="L354" i="14"/>
  <c r="L290" i="14"/>
  <c r="L136" i="14"/>
  <c r="L161" i="14"/>
  <c r="L180" i="14"/>
  <c r="L242" i="14"/>
  <c r="L269" i="14"/>
  <c r="L272" i="14"/>
  <c r="L288" i="14"/>
  <c r="L322" i="14"/>
  <c r="L370" i="14"/>
  <c r="L265" i="14"/>
  <c r="L367" i="14"/>
  <c r="L255" i="14"/>
  <c r="L211" i="14"/>
  <c r="L386" i="14"/>
  <c r="L245" i="14"/>
  <c r="L415" i="14"/>
  <c r="L425" i="14"/>
  <c r="L163" i="14"/>
  <c r="L254" i="14"/>
  <c r="L334" i="14"/>
  <c r="L257" i="14"/>
  <c r="L315" i="14"/>
  <c r="L402" i="14"/>
  <c r="L419" i="14"/>
  <c r="L165" i="14"/>
  <c r="L215" i="14"/>
  <c r="L338" i="14"/>
  <c r="L99" i="14"/>
  <c r="L115" i="14"/>
  <c r="L138" i="14"/>
  <c r="L159" i="14"/>
  <c r="L93" i="14"/>
  <c r="L239" i="14"/>
  <c r="L87" i="14"/>
  <c r="L236" i="14"/>
  <c r="L219" i="14"/>
  <c r="L155" i="14"/>
  <c r="L231" i="14"/>
  <c r="L321" i="14"/>
  <c r="L337" i="14"/>
  <c r="L244" i="14"/>
  <c r="L302" i="14"/>
  <c r="L295" i="14"/>
  <c r="L170" i="14"/>
  <c r="L260" i="14"/>
  <c r="L297" i="14"/>
  <c r="L385" i="14"/>
  <c r="L355" i="14"/>
  <c r="L284" i="14"/>
  <c r="L417" i="14"/>
  <c r="L312" i="14"/>
  <c r="L434" i="14"/>
  <c r="L275" i="14"/>
  <c r="L353" i="14"/>
  <c r="L259" i="14"/>
  <c r="L375" i="14"/>
  <c r="L453" i="14"/>
  <c r="L374" i="14"/>
  <c r="L436" i="14"/>
  <c r="L405" i="14"/>
  <c r="L378" i="14"/>
  <c r="L508" i="14"/>
  <c r="L387" i="14"/>
  <c r="L441" i="14"/>
  <c r="L411" i="14"/>
  <c r="L392" i="14"/>
  <c r="L448" i="14"/>
  <c r="L484" i="14"/>
  <c r="L496" i="14"/>
  <c r="L507" i="14"/>
  <c r="L497" i="14"/>
  <c r="L576" i="14"/>
  <c r="L559" i="14"/>
  <c r="L438" i="14"/>
  <c r="L451" i="14"/>
  <c r="L571" i="14"/>
  <c r="L477" i="14"/>
  <c r="L539" i="14"/>
  <c r="L597" i="14"/>
  <c r="L49" i="14"/>
  <c r="L169" i="14"/>
  <c r="L564" i="14"/>
  <c r="L418" i="14"/>
  <c r="L568" i="14"/>
  <c r="L670" i="14"/>
  <c r="L351" i="14"/>
  <c r="L547" i="14"/>
  <c r="L105" i="14"/>
  <c r="L369" i="14"/>
  <c r="L468" i="14"/>
  <c r="L130" i="14"/>
  <c r="L335" i="14"/>
  <c r="L348" i="14"/>
  <c r="L400" i="14"/>
  <c r="L343" i="14"/>
  <c r="L327" i="14"/>
  <c r="L529" i="14"/>
  <c r="L357" i="14"/>
  <c r="L296" i="14"/>
  <c r="L134" i="14"/>
  <c r="L333" i="14"/>
  <c r="L478" i="14"/>
  <c r="L494" i="14"/>
  <c r="L671" i="14"/>
  <c r="L473" i="14"/>
  <c r="L383" i="14"/>
  <c r="L346" i="14"/>
  <c r="L465" i="14"/>
  <c r="L326" i="14"/>
  <c r="L537" i="14"/>
  <c r="L657" i="14"/>
  <c r="L347" i="14"/>
  <c r="L589" i="14"/>
  <c r="L403" i="14"/>
  <c r="L476" i="14"/>
  <c r="L620" i="14"/>
  <c r="L356" i="14"/>
  <c r="L306" i="14"/>
  <c r="L504" i="14"/>
  <c r="L287" i="14"/>
  <c r="L303" i="14"/>
  <c r="L534" i="14"/>
  <c r="L342" i="14"/>
  <c r="L389" i="14"/>
  <c r="L442" i="14"/>
  <c r="L555" i="14"/>
  <c r="L310" i="14"/>
  <c r="L428" i="14"/>
  <c r="L455" i="14"/>
  <c r="L627" i="14"/>
  <c r="L593" i="14"/>
  <c r="L301" i="14"/>
  <c r="L622" i="14"/>
  <c r="L677" i="14"/>
  <c r="L330" i="14"/>
  <c r="L429" i="14"/>
  <c r="L498" i="14"/>
  <c r="L588" i="14"/>
  <c r="L462" i="14"/>
  <c r="L324" i="14"/>
  <c r="L544" i="14"/>
  <c r="L561" i="14"/>
  <c r="L440" i="14"/>
  <c r="L317" i="14"/>
  <c r="L643" i="14"/>
  <c r="L503" i="14"/>
  <c r="L680" i="14"/>
  <c r="L628" i="14"/>
  <c r="L461" i="14"/>
  <c r="L610" i="14"/>
  <c r="L682" i="14"/>
  <c r="L379" i="14"/>
  <c r="L546" i="14"/>
  <c r="L384" i="14"/>
  <c r="L432" i="14"/>
  <c r="L470" i="14"/>
  <c r="L509" i="14"/>
  <c r="L575" i="14"/>
  <c r="L621" i="14"/>
  <c r="L668" i="14"/>
  <c r="L683" i="14"/>
  <c r="L486" i="14"/>
  <c r="L634" i="14"/>
  <c r="L414" i="14"/>
  <c r="L685" i="14"/>
  <c r="L649" i="14"/>
  <c r="L577" i="14"/>
  <c r="L532" i="14"/>
  <c r="L413" i="14"/>
  <c r="L629" i="14"/>
  <c r="L626" i="14"/>
  <c r="L656" i="14"/>
  <c r="L394" i="14"/>
  <c r="L612" i="14"/>
  <c r="L602" i="14"/>
  <c r="L459" i="14"/>
  <c r="L614" i="14"/>
  <c r="L467" i="14"/>
  <c r="L466" i="14"/>
  <c r="L563" i="14"/>
  <c r="L688" i="14"/>
  <c r="L474" i="14"/>
  <c r="L655" i="14"/>
  <c r="L582" i="14"/>
  <c r="L530" i="14"/>
  <c r="L587" i="14"/>
  <c r="L689" i="14"/>
  <c r="L572" i="14"/>
  <c r="L691" i="14"/>
  <c r="L515" i="14"/>
  <c r="L548" i="14"/>
  <c r="L642" i="14"/>
  <c r="L500" i="14"/>
  <c r="L645" i="14"/>
  <c r="L562" i="14"/>
  <c r="L536" i="14"/>
  <c r="L692" i="14"/>
  <c r="L527" i="14"/>
  <c r="L565" i="14"/>
  <c r="L570" i="14"/>
  <c r="L641" i="14"/>
  <c r="L693" i="14"/>
  <c r="L694" i="14"/>
  <c r="L695" i="14"/>
  <c r="L617" i="14"/>
  <c r="L606" i="14"/>
  <c r="L584" i="14"/>
  <c r="L560" i="14"/>
  <c r="L579" i="14"/>
  <c r="L599" i="14"/>
  <c r="L604" i="14"/>
  <c r="L619" i="14"/>
  <c r="L638" i="14"/>
  <c r="L654" i="14"/>
  <c r="L661" i="14"/>
  <c r="L596" i="14"/>
  <c r="L586" i="14"/>
  <c r="L623" i="14"/>
  <c r="L666" i="14"/>
  <c r="L700" i="14"/>
  <c r="L662" i="14"/>
  <c r="L702" i="14"/>
  <c r="L647" i="14"/>
  <c r="L55" i="14"/>
  <c r="L42" i="14"/>
  <c r="L512" i="14"/>
  <c r="L543" i="14"/>
  <c r="L401" i="14"/>
  <c r="L84" i="14"/>
  <c r="L132" i="14"/>
  <c r="L189" i="14"/>
  <c r="L540" i="14"/>
  <c r="L173" i="14"/>
  <c r="L328" i="14"/>
  <c r="L191" i="14"/>
  <c r="L637" i="14"/>
  <c r="L397" i="14"/>
  <c r="L573" i="14"/>
  <c r="L488" i="14"/>
  <c r="L592" i="14"/>
  <c r="L174" i="14"/>
  <c r="L492" i="14"/>
  <c r="L223" i="14"/>
  <c r="L320" i="14"/>
  <c r="L341" i="14"/>
  <c r="L399" i="14"/>
  <c r="L566" i="14"/>
  <c r="L393" i="14"/>
  <c r="L616" i="14"/>
  <c r="L148" i="14"/>
  <c r="L205" i="14"/>
  <c r="L490" i="14"/>
  <c r="L32" i="14"/>
  <c r="L181" i="14"/>
  <c r="L475" i="14"/>
  <c r="L506" i="14"/>
  <c r="L209" i="14"/>
  <c r="L408" i="14"/>
  <c r="L108" i="14"/>
  <c r="L149" i="14"/>
  <c r="L585" i="14"/>
  <c r="L125" i="14"/>
  <c r="L422" i="14"/>
  <c r="L427" i="14"/>
  <c r="L126" i="14"/>
  <c r="L380" i="14"/>
  <c r="L444" i="14"/>
  <c r="L426" i="14"/>
  <c r="L124" i="14"/>
  <c r="L218" i="14"/>
  <c r="L416" i="14"/>
  <c r="L454" i="14"/>
  <c r="L482" i="14"/>
  <c r="L520" i="14"/>
  <c r="L323" i="14"/>
  <c r="L583" i="14"/>
  <c r="L350" i="14"/>
  <c r="L304" i="14"/>
  <c r="L404" i="14"/>
  <c r="L603" i="14"/>
  <c r="L447" i="14"/>
  <c r="L188" i="14"/>
  <c r="L518" i="14"/>
  <c r="L632" i="14"/>
  <c r="L51" i="14"/>
  <c r="L372" i="14"/>
  <c r="L292" i="14"/>
  <c r="L373" i="14"/>
  <c r="L424" i="14"/>
  <c r="L502" i="14"/>
  <c r="L267" i="14"/>
  <c r="L528" i="14"/>
  <c r="L204" i="14"/>
  <c r="L95" i="14"/>
  <c r="L63" i="14"/>
  <c r="L128" i="14"/>
  <c r="L57" i="14"/>
  <c r="L97" i="14"/>
  <c r="L65" i="14"/>
  <c r="L141" i="14"/>
  <c r="L45" i="14"/>
  <c r="L79" i="14"/>
  <c r="L41" i="14"/>
  <c r="L91" i="14"/>
  <c r="L117" i="14"/>
  <c r="L103" i="14"/>
  <c r="L309" i="14"/>
  <c r="L214" i="14"/>
  <c r="L185" i="14"/>
  <c r="L332" i="14"/>
  <c r="L289" i="14"/>
  <c r="L293" i="14"/>
  <c r="L171" i="14"/>
  <c r="L283" i="14"/>
  <c r="L308" i="14"/>
  <c r="L305" i="14"/>
  <c r="L162" i="14"/>
  <c r="L172" i="14"/>
  <c r="L307" i="14"/>
  <c r="L194" i="14"/>
  <c r="L216" i="14"/>
  <c r="L81" i="14"/>
  <c r="L168" i="14"/>
  <c r="L208" i="14"/>
  <c r="L247" i="14"/>
  <c r="L256" i="14"/>
  <c r="L274" i="14"/>
  <c r="L368" i="14"/>
  <c r="L381" i="14"/>
  <c r="L197" i="14"/>
  <c r="L192" i="14"/>
  <c r="L352" i="14"/>
  <c r="L281" i="14"/>
  <c r="L147" i="14"/>
  <c r="L241" i="14"/>
  <c r="L331" i="14"/>
  <c r="L271" i="14"/>
  <c r="L311" i="14"/>
  <c r="L409" i="14"/>
  <c r="L430" i="14"/>
  <c r="L158" i="14"/>
  <c r="L377" i="14"/>
  <c r="L406" i="14"/>
  <c r="L262" i="14"/>
  <c r="L145" i="14"/>
  <c r="L263" i="14"/>
  <c r="L67" i="14"/>
  <c r="L119" i="14"/>
  <c r="L75" i="14"/>
  <c r="L151" i="14"/>
  <c r="L85" i="14"/>
  <c r="L226" i="14"/>
  <c r="L233" i="14"/>
  <c r="L227" i="14"/>
  <c r="L232" i="14"/>
  <c r="L222" i="14"/>
  <c r="L164" i="14"/>
  <c r="L248" i="14"/>
  <c r="L156" i="14"/>
  <c r="L298" i="14"/>
  <c r="L253" i="14"/>
  <c r="L240" i="14"/>
  <c r="L319" i="14"/>
  <c r="L345" i="14"/>
  <c r="L349" i="14"/>
  <c r="L344" i="14"/>
  <c r="L364" i="14"/>
  <c r="L249" i="14"/>
  <c r="L299" i="14"/>
  <c r="L234" i="14"/>
  <c r="L325" i="14"/>
  <c r="L359" i="14"/>
  <c r="L421" i="14"/>
  <c r="L285" i="14"/>
  <c r="L391" i="14"/>
  <c r="L433" i="14"/>
  <c r="L365" i="14"/>
  <c r="L493" i="14"/>
  <c r="L445" i="14"/>
  <c r="L396" i="14"/>
  <c r="L407" i="14"/>
  <c r="L519" i="14"/>
  <c r="L431" i="14"/>
  <c r="L460" i="14"/>
  <c r="L501" i="14"/>
  <c r="L489" i="14"/>
  <c r="L435" i="14"/>
  <c r="L541" i="14"/>
  <c r="L523" i="14"/>
  <c r="L510" i="14"/>
  <c r="L458" i="14"/>
  <c r="L487" i="14"/>
  <c r="L594" i="14"/>
  <c r="L652" i="14"/>
  <c r="L567" i="14"/>
  <c r="L282" i="14"/>
  <c r="L672" i="14"/>
  <c r="L456" i="14"/>
  <c r="L611" i="14"/>
  <c r="L673" i="14"/>
  <c r="L300" i="14"/>
  <c r="L390" i="14"/>
  <c r="L550" i="14"/>
  <c r="L674" i="14"/>
  <c r="L412" i="14"/>
  <c r="L457" i="14"/>
  <c r="L639" i="14"/>
  <c r="L371" i="14"/>
  <c r="L439" i="14"/>
  <c r="L472" i="14"/>
  <c r="L648" i="14"/>
  <c r="L318" i="14"/>
  <c r="L675" i="14"/>
  <c r="L590" i="14"/>
  <c r="L676" i="14"/>
  <c r="L360" i="14"/>
  <c r="L678" i="14"/>
  <c r="L446" i="14"/>
  <c r="L549" i="14"/>
  <c r="L679" i="14"/>
  <c r="L443" i="14"/>
  <c r="L388" i="14"/>
  <c r="L601" i="14"/>
  <c r="L646" i="14"/>
  <c r="L538" i="14"/>
  <c r="L313" i="14"/>
  <c r="L329" i="14"/>
  <c r="L609" i="14"/>
  <c r="L420" i="14"/>
  <c r="L336" i="14"/>
  <c r="L681" i="14"/>
  <c r="L557" i="14"/>
  <c r="L531" i="14"/>
  <c r="L363" i="14"/>
  <c r="L463" i="14"/>
  <c r="L471" i="14"/>
  <c r="L542" i="14"/>
  <c r="L608" i="14"/>
  <c r="L669" i="14"/>
  <c r="L339" i="14"/>
  <c r="L553" i="14"/>
  <c r="L361" i="14"/>
  <c r="L449" i="14"/>
  <c r="L684" i="14"/>
  <c r="L598" i="14"/>
  <c r="L382" i="14"/>
  <c r="L535" i="14"/>
  <c r="L659" i="14"/>
  <c r="L545" i="14"/>
  <c r="L664" i="14"/>
  <c r="L686" i="14"/>
  <c r="L636" i="14"/>
  <c r="L452" i="14"/>
  <c r="L469" i="14"/>
  <c r="L481" i="14"/>
  <c r="L526" i="14"/>
  <c r="L687" i="14"/>
  <c r="L464" i="14"/>
  <c r="L525" i="14"/>
  <c r="L630" i="14"/>
  <c r="L437" i="14"/>
  <c r="L495" i="14"/>
  <c r="L625" i="14"/>
  <c r="L633" i="14"/>
  <c r="L644" i="14"/>
  <c r="L653" i="14"/>
  <c r="L517" i="14"/>
  <c r="L605" i="14"/>
  <c r="L690" i="14"/>
  <c r="L479" i="14"/>
  <c r="L491" i="14"/>
  <c r="L635" i="14"/>
  <c r="L574" i="14"/>
  <c r="L591" i="14"/>
  <c r="L660" i="14"/>
  <c r="L516" i="14"/>
  <c r="L505" i="14"/>
  <c r="L624" i="14"/>
  <c r="L524" i="14"/>
  <c r="L499" i="14"/>
  <c r="L533" i="14"/>
  <c r="L569" i="14"/>
  <c r="L607" i="14"/>
  <c r="L663" i="14"/>
  <c r="L667" i="14"/>
  <c r="L696" i="14"/>
  <c r="L665" i="14"/>
  <c r="L697" i="14"/>
  <c r="L613" i="14"/>
  <c r="L650" i="14"/>
  <c r="L595" i="14"/>
  <c r="L600" i="14"/>
  <c r="L615" i="14"/>
  <c r="L651" i="14"/>
  <c r="L658" i="14"/>
  <c r="L698" i="14"/>
  <c r="L699" i="14"/>
  <c r="L631" i="14"/>
  <c r="L701" i="14"/>
  <c r="L640" i="14"/>
  <c r="L703" i="14"/>
  <c r="L514" i="14"/>
  <c r="L366" i="14"/>
  <c r="L4" i="14"/>
  <c r="L15" i="14"/>
  <c r="L10" i="14"/>
  <c r="L8" i="14"/>
  <c r="L18" i="14"/>
  <c r="L20" i="14"/>
  <c r="L24" i="14"/>
  <c r="L16" i="14"/>
  <c r="L11" i="14"/>
  <c r="L19" i="14"/>
  <c r="L31" i="14"/>
  <c r="L29" i="14"/>
  <c r="L25" i="14"/>
  <c r="L28" i="14"/>
  <c r="L33" i="14"/>
  <c r="L40" i="14"/>
  <c r="L48" i="14"/>
  <c r="L69" i="14"/>
  <c r="L60" i="14"/>
  <c r="L36" i="14"/>
  <c r="L34" i="14"/>
  <c r="L61" i="14"/>
  <c r="L53" i="14"/>
  <c r="L66" i="14"/>
  <c r="L76" i="14"/>
  <c r="L71" i="14"/>
  <c r="L82" i="14"/>
  <c r="L83" i="14"/>
  <c r="L86" i="14"/>
  <c r="L101" i="14"/>
  <c r="L100" i="14"/>
  <c r="L109" i="14"/>
  <c r="L98" i="14"/>
  <c r="S284" i="14"/>
  <c r="K221" i="7"/>
</calcChain>
</file>

<file path=xl/sharedStrings.xml><?xml version="1.0" encoding="utf-8"?>
<sst xmlns="http://schemas.openxmlformats.org/spreadsheetml/2006/main" count="16198" uniqueCount="2153">
  <si>
    <t>LOAN NO</t>
  </si>
  <si>
    <t>NPA STAGE</t>
  </si>
  <si>
    <t>CUSTOMER NAME</t>
  </si>
  <si>
    <t>AREA</t>
  </si>
  <si>
    <t>OFF ADDRESS</t>
  </si>
  <si>
    <t>EMI</t>
  </si>
  <si>
    <t>TOTAL EMI DUE</t>
  </si>
  <si>
    <t>CBC</t>
  </si>
  <si>
    <t>POS</t>
  </si>
  <si>
    <t>DPD</t>
  </si>
  <si>
    <t>DISBURSAL DATE</t>
  </si>
  <si>
    <t>TEAM</t>
  </si>
  <si>
    <t>CLM</t>
  </si>
  <si>
    <t>RAHUL HONAJI VADEKAR</t>
  </si>
  <si>
    <t>AHUPE</t>
  </si>
  <si>
    <t>SAGAR DONGRE</t>
  </si>
  <si>
    <t>AKURDI</t>
  </si>
  <si>
    <t>NITIN KADAM</t>
  </si>
  <si>
    <t>RAHUL SHIVAJI MACHAVE</t>
  </si>
  <si>
    <t>ALANDI</t>
  </si>
  <si>
    <t>ANWAR SHAIKH</t>
  </si>
  <si>
    <t xml:space="preserve">ALANDI DEVACHI </t>
  </si>
  <si>
    <t>SACHIN DHONDIBA BORATE</t>
  </si>
  <si>
    <t>PRASHANT GHONGANE</t>
  </si>
  <si>
    <t>JEEVAN DIGAMBER JANGAM</t>
  </si>
  <si>
    <t>ALE</t>
  </si>
  <si>
    <t>HARIDAS DIVATE</t>
  </si>
  <si>
    <t>AJAY KISHOR SHINDE</t>
  </si>
  <si>
    <t>ALE PHATA</t>
  </si>
  <si>
    <t>ALEGAON PAGA</t>
  </si>
  <si>
    <t>AMOL DHUMAL</t>
  </si>
  <si>
    <t>SHAMRAO BHIKAJI ZENDE</t>
  </si>
  <si>
    <t>AMBALE</t>
  </si>
  <si>
    <t>AMBEGAON</t>
  </si>
  <si>
    <t>SWAPNIL JADHAV</t>
  </si>
  <si>
    <t>SANTOSH BABU LABADE</t>
  </si>
  <si>
    <t>GOVIND VILAS THORAT</t>
  </si>
  <si>
    <t>NIRNAY ROHIDAS MURKUTE</t>
  </si>
  <si>
    <t>AMBEGAON BK</t>
  </si>
  <si>
    <t>CHHABU RAMU KAMBALE</t>
  </si>
  <si>
    <t>AMBETHAN</t>
  </si>
  <si>
    <t>HEMANT WALUNJ</t>
  </si>
  <si>
    <t>SNEHAL NAMDEV KHANDARE</t>
  </si>
  <si>
    <t>AUNDH</t>
  </si>
  <si>
    <t>SUNNY SHINDE</t>
  </si>
  <si>
    <t>ABHIJIT BHAGWAN ELBHAR</t>
  </si>
  <si>
    <t>AWASARI BK</t>
  </si>
  <si>
    <t>PRASAD ASHOK TAJANE</t>
  </si>
  <si>
    <t>BALEWADI</t>
  </si>
  <si>
    <t>POONAM SUNIL JADHAV</t>
  </si>
  <si>
    <t>BAVDHAN</t>
  </si>
  <si>
    <t>GANESH DNYANDEV BAMHANE</t>
  </si>
  <si>
    <t>BHATKALWADI</t>
  </si>
  <si>
    <t>KIRAN KHAIRNAR</t>
  </si>
  <si>
    <t>VENKATESH JAGANNATH KARTAL</t>
  </si>
  <si>
    <t>ASHUTOSH BABA LONDHE</t>
  </si>
  <si>
    <t>ASHOK GULAB SHELAR</t>
  </si>
  <si>
    <t>SIKANDAR AJIJ MOMIN</t>
  </si>
  <si>
    <t>AASHA SAKHARAM PATOLE</t>
  </si>
  <si>
    <t>BHOR</t>
  </si>
  <si>
    <t>AKSHAY KARALE</t>
  </si>
  <si>
    <t>RAHUL BANDA CHAVAN</t>
  </si>
  <si>
    <t>RAM BHANUDAS PANGARE</t>
  </si>
  <si>
    <t>SAPANA GANGADHAR PAWAR</t>
  </si>
  <si>
    <t>DNYANESHWAR HARIBHAU NAMDAS</t>
  </si>
  <si>
    <t>DHAPATE PRAMOD BHAU</t>
  </si>
  <si>
    <t>GANESH PANDURANG GAVHANE</t>
  </si>
  <si>
    <t>RAVINDRA BALASAHEB SHILIMKAR</t>
  </si>
  <si>
    <t>TANMAYEE RAJENDRA GAIKWAD</t>
  </si>
  <si>
    <t>TEJAS SUNIL AMBAVALE</t>
  </si>
  <si>
    <t>SHIVAJI NIVRUTTI WATORE</t>
  </si>
  <si>
    <t>RUSHIKESH DAULAT GAIKWAD</t>
  </si>
  <si>
    <t>SHITAL PRASHANT MANE</t>
  </si>
  <si>
    <t>BHOSARI</t>
  </si>
  <si>
    <t>UDAY SOHANE</t>
  </si>
  <si>
    <t>OMKAR ANIL WAINGANKAR</t>
  </si>
  <si>
    <t>KISHOR SHANKARRAO SOLANKE</t>
  </si>
  <si>
    <t>ANIKET RAJENDRA POUL</t>
  </si>
  <si>
    <t>SIDDHARTH SAWDEKAR</t>
  </si>
  <si>
    <t>SEEMA VIJAY RAI</t>
  </si>
  <si>
    <t>SADIK IBRAHIM MULLA</t>
  </si>
  <si>
    <t>CHAUDHARI SIDDHESHWAR BHIMA</t>
  </si>
  <si>
    <t>RAMESH DATTATRAY RAJURKAR</t>
  </si>
  <si>
    <t>PRANAV PRAMOD GURAV</t>
  </si>
  <si>
    <t>DASTAGIR GUNDULAL INAMDAR</t>
  </si>
  <si>
    <t>BHOSARI GAON</t>
  </si>
  <si>
    <t>BHOSE</t>
  </si>
  <si>
    <t>SUDHAKAR KISHAN SAWRE</t>
  </si>
  <si>
    <t>GANESH BALU KOLEKAR</t>
  </si>
  <si>
    <t>BIRADWADI</t>
  </si>
  <si>
    <t>GOVIND DHONDU VIRNAK</t>
  </si>
  <si>
    <t>BOPKHEL</t>
  </si>
  <si>
    <t>ARBAAZ ASHPAK MANIYAR</t>
  </si>
  <si>
    <t>BOPODI</t>
  </si>
  <si>
    <t>RAVINDRA KHANDU JADHAV</t>
  </si>
  <si>
    <t>CHAKAN</t>
  </si>
  <si>
    <t>AMIT GADE</t>
  </si>
  <si>
    <t>TUKARAM SUBHASH BIRADAR</t>
  </si>
  <si>
    <t>NAMRTA SHANTARAM KUDEKAR</t>
  </si>
  <si>
    <t>POONAM HARSHAL BHAGWAT</t>
  </si>
  <si>
    <t>NARAYAN CHANDRAKANT PATIL</t>
  </si>
  <si>
    <t>SAGAR BHARAT GAIKAWAD</t>
  </si>
  <si>
    <t>SONU YADAV</t>
  </si>
  <si>
    <t>SEEMA SHRIRAM AREKAR</t>
  </si>
  <si>
    <t>REKHA GORAKSHA CHAVAN</t>
  </si>
  <si>
    <t>SACHIN NARSING TOTARE</t>
  </si>
  <si>
    <t>SACHIN INGALE</t>
  </si>
  <si>
    <t>CHARHOLI</t>
  </si>
  <si>
    <t>PRAKASH MOHANTY</t>
  </si>
  <si>
    <t>SURESH NARAYANRAO JOSHI</t>
  </si>
  <si>
    <t>DILIP AMBADAS MANKAR</t>
  </si>
  <si>
    <t>CHIKHALI</t>
  </si>
  <si>
    <t>DEVKATE APPASAHEB RAMA</t>
  </si>
  <si>
    <t>RAVINDRA DILIP BHALERAO</t>
  </si>
  <si>
    <t>ROHAN AJINATH KARANJAKAR</t>
  </si>
  <si>
    <t>GOVIND LAXMAN SHERKAR</t>
  </si>
  <si>
    <t>AKASH BHOJLING SHINDE</t>
  </si>
  <si>
    <t>MINA BABASAHEB PANDURE</t>
  </si>
  <si>
    <t>SHAKEEL AHMAD KHAN</t>
  </si>
  <si>
    <t>AMIT DILIP SALUNKE</t>
  </si>
  <si>
    <t>JAYPAL RAGHU KAMBLE</t>
  </si>
  <si>
    <t>CHINCHWAD</t>
  </si>
  <si>
    <t>MAHATAB HAKANI SHAIKH</t>
  </si>
  <si>
    <t>PRADEEP ARJUN PHALKE</t>
  </si>
  <si>
    <t>SANJAY SUKHDEV PAWAR</t>
  </si>
  <si>
    <t>MAHENDRA AKRUD MANCHARE</t>
  </si>
  <si>
    <t>AKASH ASHOK DEVKATE</t>
  </si>
  <si>
    <t>NEEL DEEPAK BENDBHAR</t>
  </si>
  <si>
    <t>MANASI SANTOSH SHINDE</t>
  </si>
  <si>
    <t>JYOTI MRUTYUNJAY GUPTA</t>
  </si>
  <si>
    <t>DAPODI</t>
  </si>
  <si>
    <t>BINAY KUMAR</t>
  </si>
  <si>
    <t>PRATIK TULSIDAS PARMAR</t>
  </si>
  <si>
    <t>AJAY MOHAN SHINDE</t>
  </si>
  <si>
    <t>CHETAN SATABIR TUSAMAD</t>
  </si>
  <si>
    <t>SWAPNIL VASANT GAIKWAD</t>
  </si>
  <si>
    <t>PRASHANT DATTU SURWASE</t>
  </si>
  <si>
    <t>SANTOSH MOHAN KHOKAR</t>
  </si>
  <si>
    <t>CHAKRANARAYAN ABHIJIT BHAGCHAND</t>
  </si>
  <si>
    <t>ROHINI AMIT GAIKWAD</t>
  </si>
  <si>
    <t>REKHA MOHAN WAGHMARE</t>
  </si>
  <si>
    <t>MRINMOY MITRA</t>
  </si>
  <si>
    <t>DATTAWADI</t>
  </si>
  <si>
    <t>MRUNAL GANESH KHOPADKAR</t>
  </si>
  <si>
    <t>DECCAN JYMKHANA</t>
  </si>
  <si>
    <t>DEHU</t>
  </si>
  <si>
    <t>PARMESHWAR KOTULE</t>
  </si>
  <si>
    <t>GANESH DNYANESHWAR KOTWAL</t>
  </si>
  <si>
    <t>VENILA SURALI PERISWAMI</t>
  </si>
  <si>
    <t>MANE BALU NIVRUTTI</t>
  </si>
  <si>
    <t>SACHIN KHAPRE</t>
  </si>
  <si>
    <t>DEHU ROAD</t>
  </si>
  <si>
    <t>MITHIL MANJU SHETTY</t>
  </si>
  <si>
    <t>KOMAL BHARAT RAWAL</t>
  </si>
  <si>
    <t>DHANKWADI</t>
  </si>
  <si>
    <t>DHANORI</t>
  </si>
  <si>
    <t>VIKRAM GAIKWAD</t>
  </si>
  <si>
    <t>DHAYARI</t>
  </si>
  <si>
    <t>DHOLWAD</t>
  </si>
  <si>
    <t>DIGHI</t>
  </si>
  <si>
    <t>ARATI RAVINDRAKUMAR SAKHARE</t>
  </si>
  <si>
    <t>ASHUTOSH VASANT SALVE</t>
  </si>
  <si>
    <t>PRATHAMESH SANJAY KUDALE</t>
  </si>
  <si>
    <t>DUMLA</t>
  </si>
  <si>
    <t>JANARDHAN PRAKASH BORAWADE</t>
  </si>
  <si>
    <t>GANJ PATH</t>
  </si>
  <si>
    <t>GHODEGAON</t>
  </si>
  <si>
    <t>HINJEWADI</t>
  </si>
  <si>
    <t>TANAJI SURVASE</t>
  </si>
  <si>
    <t>ARJUN ROHIDAS BHISE</t>
  </si>
  <si>
    <t>BHUSHAN UTTAM PATIL</t>
  </si>
  <si>
    <t>RAJEEV TANAJI JADHAV</t>
  </si>
  <si>
    <t>SHWETA VINAYAK LANDGE</t>
  </si>
  <si>
    <t>VARSHA SUBHASH LONKE</t>
  </si>
  <si>
    <t>INDRA NAGAR</t>
  </si>
  <si>
    <t>JAMBE</t>
  </si>
  <si>
    <t>AMOL BALU BHISE</t>
  </si>
  <si>
    <t>SAIFULLAH</t>
  </si>
  <si>
    <t>VIKAS NARESH JADHAV</t>
  </si>
  <si>
    <t>JAMBHUL WADI</t>
  </si>
  <si>
    <t>VILAS NAMDEV GAIKWAD</t>
  </si>
  <si>
    <t>JANWADI</t>
  </si>
  <si>
    <t>LAXMAN MARUTI JADHAV</t>
  </si>
  <si>
    <t>SHANKAR RAMCHANDRA GONATE</t>
  </si>
  <si>
    <t>JOVN</t>
  </si>
  <si>
    <t>JUNNAR</t>
  </si>
  <si>
    <t>RESHMA GANESH SHINDE</t>
  </si>
  <si>
    <t>PANKAJ ASHOK SHELAR</t>
  </si>
  <si>
    <t>RUTVIK SUNIL SHELKE</t>
  </si>
  <si>
    <t>LATABAI CHINTAMAN JOSHI</t>
  </si>
  <si>
    <t>MANGESH MARUTI GEDGULE</t>
  </si>
  <si>
    <t>SANGEETA VILAS JAGDALE</t>
  </si>
  <si>
    <t>NITA JAYSINGH BONWATE</t>
  </si>
  <si>
    <t>BHARAT NIMBA RENGADE</t>
  </si>
  <si>
    <t>SACHIN RATNAKAR SHINDE</t>
  </si>
  <si>
    <t>PALLAVI MACHHINDRA GOPHANE</t>
  </si>
  <si>
    <t>ANNA TATYA FULMALI</t>
  </si>
  <si>
    <t>OMKAR JAYSING BONVATE</t>
  </si>
  <si>
    <t>PRAVIN BALU AUTI</t>
  </si>
  <si>
    <t>ANITA RAVINDRA BHOR</t>
  </si>
  <si>
    <t>BABAN SHANKAR DIVEKAR</t>
  </si>
  <si>
    <t>AMIT NARAYAN SASTE</t>
  </si>
  <si>
    <t>SABIYA RASHID PATEL</t>
  </si>
  <si>
    <t>ARBAJ SULTAN PATHAN</t>
  </si>
  <si>
    <t>SACHIN GANPAT MORE</t>
  </si>
  <si>
    <t>KALEWADI</t>
  </si>
  <si>
    <t>IMRAN RAFIK SHAIKH</t>
  </si>
  <si>
    <t>PRANALI DILIP HATALE</t>
  </si>
  <si>
    <t>KALUS</t>
  </si>
  <si>
    <t>SHIVNANDA RAHUL WAGHULE</t>
  </si>
  <si>
    <t>KAMSHET</t>
  </si>
  <si>
    <t>ALKA BHAGWAN CHAURE</t>
  </si>
  <si>
    <t xml:space="preserve">KAMSHET </t>
  </si>
  <si>
    <t>KANHE</t>
  </si>
  <si>
    <t>DIVYA RUSHIKESH UNDE</t>
  </si>
  <si>
    <t>KAREGAON</t>
  </si>
  <si>
    <t>AKASH DATTATRAY PATIL</t>
  </si>
  <si>
    <t>KARLA</t>
  </si>
  <si>
    <t>KASARWADI</t>
  </si>
  <si>
    <t>CHINMAY SACHIN PATHAK</t>
  </si>
  <si>
    <t>KASBA PETH</t>
  </si>
  <si>
    <t>ROHIT RAMCHANDRA JADHAV</t>
  </si>
  <si>
    <t>KATRAJ</t>
  </si>
  <si>
    <t>GANESH PRAKASH MUNDHE</t>
  </si>
  <si>
    <t>SHAIKH SHAHARUKH SHAHIR</t>
  </si>
  <si>
    <t>RUSHIKESH BHARAT INGALE</t>
  </si>
  <si>
    <t>KARAN MANOJ WAYAL</t>
  </si>
  <si>
    <t>SANDEEP KHAIRNAR</t>
  </si>
  <si>
    <t>DIKSHA GAUTAM JANJAL</t>
  </si>
  <si>
    <t>KHADACHIWADI</t>
  </si>
  <si>
    <t>PRADIP SHANKAR KAD</t>
  </si>
  <si>
    <t>HARSHDIP DEEPAK SOLWANDE</t>
  </si>
  <si>
    <t>KHADAKI</t>
  </si>
  <si>
    <t>RUPALI RAVINDRA BHUMKAR</t>
  </si>
  <si>
    <t>FAIZAN AHMED MEMAN</t>
  </si>
  <si>
    <t>RITHIK MOHAN GAWALI</t>
  </si>
  <si>
    <t>SARITA SEBASTIAN MARIYAN</t>
  </si>
  <si>
    <t>SANGAMESH GURANNA GONI</t>
  </si>
  <si>
    <t>MOHAMMAD MAZAR MOHAMMAD AKBAR</t>
  </si>
  <si>
    <t>KHALUMBARE</t>
  </si>
  <si>
    <t>GANESH SURYAKANT BARTAKKE</t>
  </si>
  <si>
    <t>KHANDALA</t>
  </si>
  <si>
    <t>JYOTI SANDIP SAWATKAR</t>
  </si>
  <si>
    <t>KHARABWADI</t>
  </si>
  <si>
    <t>BHARAT NAMDEO SATHE</t>
  </si>
  <si>
    <t>KHARADI</t>
  </si>
  <si>
    <t>SAHIL RAOKHANDE</t>
  </si>
  <si>
    <t>SIMON VILAS JADHAV</t>
  </si>
  <si>
    <t>NITIN LAXMAN CHAVAN</t>
  </si>
  <si>
    <t>KHED</t>
  </si>
  <si>
    <t>KAILAS SURESH SANAP</t>
  </si>
  <si>
    <t>KHED SHIVAPUR</t>
  </si>
  <si>
    <t>MOHD FAIZUR RAHMAN SHAIKH JAMALODDIN</t>
  </si>
  <si>
    <t>KIVALE</t>
  </si>
  <si>
    <t>SHUBHAM TUKARAM INGALE</t>
  </si>
  <si>
    <t>SAMPADA GULAB TALAWADE</t>
  </si>
  <si>
    <t>KONDIVADE</t>
  </si>
  <si>
    <t>KURULI</t>
  </si>
  <si>
    <t>MADHAV KISHANRAO HULGUNDE</t>
  </si>
  <si>
    <t>KARAN UTTAM LOHAR</t>
  </si>
  <si>
    <t>KUSGAON</t>
  </si>
  <si>
    <t>ANITA AMIT KEDARI</t>
  </si>
  <si>
    <t>VIJAYALAKSHMI SAMBHAJI GARJE</t>
  </si>
  <si>
    <t>LOHEGAON</t>
  </si>
  <si>
    <t>SADDAM BASHA MUJAVAR</t>
  </si>
  <si>
    <t>ARUN RAMBHAU JAGDHANE</t>
  </si>
  <si>
    <t>RAHUL KUMAR</t>
  </si>
  <si>
    <t>NARAYANI KEDAAR DEWALE</t>
  </si>
  <si>
    <t>LONAVALA</t>
  </si>
  <si>
    <t>RAVINDRA KISAN TEMGIRE</t>
  </si>
  <si>
    <t>IMTIYAZ RASHID SHAIKH</t>
  </si>
  <si>
    <t>DHANANJAY SHANTARAM AKHADE</t>
  </si>
  <si>
    <t>VINAYAK SATHE</t>
  </si>
  <si>
    <t>VIJAY ANIL KAMBLE</t>
  </si>
  <si>
    <t>MAAN</t>
  </si>
  <si>
    <t>ASHUTOSH KUMAR JHA</t>
  </si>
  <si>
    <t>KAPIL AJABRAO RATHOD</t>
  </si>
  <si>
    <t>SANTOSH VITTHAL NALAWADE</t>
  </si>
  <si>
    <t>PRANJAL DIPAK RAUT</t>
  </si>
  <si>
    <t>MAHALUNGE</t>
  </si>
  <si>
    <t>AARTI DEVI</t>
  </si>
  <si>
    <t>MARUNJI</t>
  </si>
  <si>
    <t>LAXMAN MANIRAM JOSHI</t>
  </si>
  <si>
    <t>GIRIJA DNYANESHWAR CHORGHE</t>
  </si>
  <si>
    <t>MAVAL</t>
  </si>
  <si>
    <t>VIKAS KESHAV TIKONE</t>
  </si>
  <si>
    <t>SAGAR KISAN KADU</t>
  </si>
  <si>
    <t>SUBHASH VISHNU PATIL</t>
  </si>
  <si>
    <t>SUDHIR PRADIP TELGOTE</t>
  </si>
  <si>
    <t>SHRUTIKA RAJARAM GAWARI</t>
  </si>
  <si>
    <t>MOI</t>
  </si>
  <si>
    <t>SAIPRASAD SHIVAJI PANCHAL</t>
  </si>
  <si>
    <t>MOSHI</t>
  </si>
  <si>
    <t>KIRAN LAXMAN LOHAR</t>
  </si>
  <si>
    <t>PANKAJ GANPAT LAHANE</t>
  </si>
  <si>
    <t>NAMDEV SHANKAR PAWAR</t>
  </si>
  <si>
    <t>PRAVIN VITTHAL KOLHE</t>
  </si>
  <si>
    <t>MOTEWADI</t>
  </si>
  <si>
    <t>AKSHAY BALWANT SURVE</t>
  </si>
  <si>
    <t>MULSHI</t>
  </si>
  <si>
    <t>VISHAL VITTHAL MAKAR</t>
  </si>
  <si>
    <t>SUNIL SEBASTIAN SEBASTIAN</t>
  </si>
  <si>
    <t>MUNDE DATTA BABURAO</t>
  </si>
  <si>
    <t xml:space="preserve">MULSHI </t>
  </si>
  <si>
    <t>VILAS HIRASING CHAVHAN</t>
  </si>
  <si>
    <t>MANISHA RAJENDRA PALASKAR</t>
  </si>
  <si>
    <t>NARAYAN GAON</t>
  </si>
  <si>
    <t>SAKSHI SANJAY SHIRSAT</t>
  </si>
  <si>
    <t>AYUB SULEMAN INAMDAR</t>
  </si>
  <si>
    <t>PRAKASH SADASHIV CHAUDHARI</t>
  </si>
  <si>
    <t>LATA SHASHIKANT SHETE</t>
  </si>
  <si>
    <t>SHUBHAM GAJENDRA DONGARE</t>
  </si>
  <si>
    <t>NASRAPUR</t>
  </si>
  <si>
    <t>LAXMAN KAMLU MARGALE</t>
  </si>
  <si>
    <t>NERE</t>
  </si>
  <si>
    <t>SARIKA DATTATRAY BHONDAVE</t>
  </si>
  <si>
    <t>PRASHIK BAPU AHIRE</t>
  </si>
  <si>
    <t>NIGADI</t>
  </si>
  <si>
    <t>BHAKTI SUNIL PATIL</t>
  </si>
  <si>
    <t>SANDESH PRAKASH TAWHARE</t>
  </si>
  <si>
    <t>NIRGOOODSAR</t>
  </si>
  <si>
    <t>DHEERAJ KASHINATH PANSARE</t>
  </si>
  <si>
    <t>OTUR</t>
  </si>
  <si>
    <t>JITENDRA DNYANESHWER TAMBE</t>
  </si>
  <si>
    <t>PRAMOD SHASHIKANT DOKE</t>
  </si>
  <si>
    <t>MAYUR MURLIDHAR SABALE</t>
  </si>
  <si>
    <t>VISHAL DNYANESHWAR TAMBE</t>
  </si>
  <si>
    <t>GANESH DEVIDAS GHOLAP</t>
  </si>
  <si>
    <t>JAGDISH NATTHU SAHU</t>
  </si>
  <si>
    <t>PARUNDE</t>
  </si>
  <si>
    <t>PARVATI</t>
  </si>
  <si>
    <t>PASHAN</t>
  </si>
  <si>
    <t>SHILA ARJUN MANDLIK</t>
  </si>
  <si>
    <t>OMKAR SUNIL KUMBHAR</t>
  </si>
  <si>
    <t>GANESH BABURAV KAKDE</t>
  </si>
  <si>
    <t>SHUBHAM SANTOSH ZENDE</t>
  </si>
  <si>
    <t>PEER</t>
  </si>
  <si>
    <t>AMIT SUDAM WAYKAR</t>
  </si>
  <si>
    <t>PIMPAL WANDI</t>
  </si>
  <si>
    <t>SARIKA SUMIT SHINDE</t>
  </si>
  <si>
    <t>SANDIP DNYANDEV PAWAR</t>
  </si>
  <si>
    <t>PIMPALE GURAV</t>
  </si>
  <si>
    <t>POOJA AKSHAY MHETRE</t>
  </si>
  <si>
    <t>PIMPARI</t>
  </si>
  <si>
    <t>DIPAK DILIP THOKAL</t>
  </si>
  <si>
    <t>SACHIN SHANTARAM NIKALJE</t>
  </si>
  <si>
    <t>LAHU GANGARAM DHOTRE</t>
  </si>
  <si>
    <t>ANILKUMAR DHANDEV YADHAV</t>
  </si>
  <si>
    <t>PIMPLE GURAV</t>
  </si>
  <si>
    <t>PIMPLE NILAKH</t>
  </si>
  <si>
    <t>PIMPLE SAUDAGAR</t>
  </si>
  <si>
    <t>SANJU PITAMBAR JADHAV</t>
  </si>
  <si>
    <t>PIMPRI GAON</t>
  </si>
  <si>
    <t>PIRANGUT</t>
  </si>
  <si>
    <t>SARALA MAHENDRA HIVALE</t>
  </si>
  <si>
    <t>GAJANAN BANSI KUMBHAR</t>
  </si>
  <si>
    <t>PUNWALE</t>
  </si>
  <si>
    <t>BABURAV FAKIRA SHINDE</t>
  </si>
  <si>
    <t>RAJGURU NAGAR</t>
  </si>
  <si>
    <t>KUNAL KUNDLIK TIJAGE</t>
  </si>
  <si>
    <t xml:space="preserve">RAJGURU NAGAR </t>
  </si>
  <si>
    <t>SABA HABIB MULANI</t>
  </si>
  <si>
    <t>JAGAN RAMESH THARKUDE</t>
  </si>
  <si>
    <t>SANJAY BABULAL GUJRATHI</t>
  </si>
  <si>
    <t>ALIM AMIR PATHAN</t>
  </si>
  <si>
    <t>RAJURI</t>
  </si>
  <si>
    <t>MAYURESH SANDIP TAMHANE</t>
  </si>
  <si>
    <t>MANISHA KISHOR DORKE</t>
  </si>
  <si>
    <t>RANGE HIILS</t>
  </si>
  <si>
    <t>RAMPRABHU BALIRAM BORADE</t>
  </si>
  <si>
    <t>SATISH BHIMRAO MANE</t>
  </si>
  <si>
    <t>MANGAL DATTATRAY UKALE</t>
  </si>
  <si>
    <t>RANJAN GAON</t>
  </si>
  <si>
    <t>KIRAN YADAV GAIKWAD</t>
  </si>
  <si>
    <t>RAVET</t>
  </si>
  <si>
    <t>ANANAD VAIJINATH KALVATKAR</t>
  </si>
  <si>
    <t>SADUMBARE</t>
  </si>
  <si>
    <t>BALU ABAJI GAWARI</t>
  </si>
  <si>
    <t>SANGAMWADI</t>
  </si>
  <si>
    <t>SANGAVI</t>
  </si>
  <si>
    <t>ASHWINI GANESH BORKAR</t>
  </si>
  <si>
    <t>ASHWINI RAJU KHUDE</t>
  </si>
  <si>
    <t>SAHIL MOHAN SHINDE</t>
  </si>
  <si>
    <t>SAVARDHARI</t>
  </si>
  <si>
    <t>REKHA MAROTI KALE</t>
  </si>
  <si>
    <t>ASHWINI PRAKASH CHAVAN</t>
  </si>
  <si>
    <t>SHIKRAPUR</t>
  </si>
  <si>
    <t>SURAJ PRAKASH HIWALE</t>
  </si>
  <si>
    <t>LALITA RAMDAS SURYAVANSHI</t>
  </si>
  <si>
    <t>SMITESH ROHIDAS BHANUSGHARE</t>
  </si>
  <si>
    <t>SHILTANAE</t>
  </si>
  <si>
    <t>SHIRUR</t>
  </si>
  <si>
    <t>KAJAL AVINASH ADAGALE</t>
  </si>
  <si>
    <t>KUNAL SANJAY SHINDE</t>
  </si>
  <si>
    <t>BAPU KISAN BHUJBAL</t>
  </si>
  <si>
    <t>ASHOK DADASAHEB SABLE</t>
  </si>
  <si>
    <t>VANDANA VIJAY BENDRE</t>
  </si>
  <si>
    <t>SHUBHAM SHASHIKANT PANGARKAR</t>
  </si>
  <si>
    <t>BABU ARJUN AVACHITE</t>
  </si>
  <si>
    <t>PRAMILA ANIL PAWARA</t>
  </si>
  <si>
    <t>RAM ARUN BAGADE</t>
  </si>
  <si>
    <t>DAREKAR PRITAM DATTATRAY</t>
  </si>
  <si>
    <t>ASHWINI UTTAM BAHIRAT</t>
  </si>
  <si>
    <t>MADHURI RAHUL CHOURE</t>
  </si>
  <si>
    <t>SOMANTNE</t>
  </si>
  <si>
    <t>MAYUR HARIDAS MANMODE</t>
  </si>
  <si>
    <t>SUS</t>
  </si>
  <si>
    <t>RUPALI SANDIP MALPOTE</t>
  </si>
  <si>
    <t>TAKAVE</t>
  </si>
  <si>
    <t>SUKHDEV SADASHIV CHORGHE</t>
  </si>
  <si>
    <t>MALIBA DAMU KACHARE</t>
  </si>
  <si>
    <t>YOGESH NARAYAN PARIHAR</t>
  </si>
  <si>
    <t>TALAWADE</t>
  </si>
  <si>
    <t>MOHD YUNUS</t>
  </si>
  <si>
    <t>TALEGAON DABADE</t>
  </si>
  <si>
    <t>ANIL DINKAR RATHOD</t>
  </si>
  <si>
    <t>PRAMOD SHIVAJI KAKADE</t>
  </si>
  <si>
    <t>ARBAJ ALTAF SHAIKH</t>
  </si>
  <si>
    <t>TALEGAON DHAMDHERE</t>
  </si>
  <si>
    <t>ADARSH DUBEY</t>
  </si>
  <si>
    <t>TALWADE</t>
  </si>
  <si>
    <t>MEGHRAJ BALASAHEB MANE</t>
  </si>
  <si>
    <t>THERGAON</t>
  </si>
  <si>
    <t>GULFAM</t>
  </si>
  <si>
    <t>RAMESH MANIK RAUT</t>
  </si>
  <si>
    <t>RASHID SAJID KHAN</t>
  </si>
  <si>
    <t>ARIF S O TAHIR KHAN</t>
  </si>
  <si>
    <t>ANUSAYA SUNIL GAIKWAD</t>
  </si>
  <si>
    <t>NIKITA AMIT MOHOL</t>
  </si>
  <si>
    <t>TIKONA PETH</t>
  </si>
  <si>
    <t>VISHAL VIJAY SHINDE</t>
  </si>
  <si>
    <t>TINGRE NAGAR</t>
  </si>
  <si>
    <t>HANUMANT TULSHIRAM PAWAR</t>
  </si>
  <si>
    <t xml:space="preserve">TINGRE NAGAR </t>
  </si>
  <si>
    <t>ASHOK SURESH GAVADE</t>
  </si>
  <si>
    <t>UMBRE</t>
  </si>
  <si>
    <t>VISHAL PARMESHWAR SANANSE</t>
  </si>
  <si>
    <t>MUSTAFA YAKUB SHARIF</t>
  </si>
  <si>
    <t>SHIVAJI BABAN GUNJAL</t>
  </si>
  <si>
    <t>VALTI</t>
  </si>
  <si>
    <t>VIKASH GUPTA</t>
  </si>
  <si>
    <t>VASULI</t>
  </si>
  <si>
    <t>RESHMEE KHATUN</t>
  </si>
  <si>
    <t>VEHERGAON</t>
  </si>
  <si>
    <t>SIDDHANT NILKANTH KADAM</t>
  </si>
  <si>
    <t>KARUNA MHATU GHOLAP</t>
  </si>
  <si>
    <t>VIMAN NAGAR</t>
  </si>
  <si>
    <t>RUSHIKESH RAJENDRA SHINDE</t>
  </si>
  <si>
    <t>VAISHALI PRAMOD PAWAR</t>
  </si>
  <si>
    <t>VISHRANTWADI</t>
  </si>
  <si>
    <t>SHWETA PRASHANT KALE</t>
  </si>
  <si>
    <t>WADGAON SHERI</t>
  </si>
  <si>
    <t>WAGHOLI</t>
  </si>
  <si>
    <t>SHAILESH JADHAV</t>
  </si>
  <si>
    <t>AMOL HARIBHAU CHAVAN</t>
  </si>
  <si>
    <t>WAKAD</t>
  </si>
  <si>
    <t>SACHIN ARJUN LONDHE</t>
  </si>
  <si>
    <t>PETENINUO PFITHU</t>
  </si>
  <si>
    <t>ASHWINI SHRIKANT TOPE</t>
  </si>
  <si>
    <t>WAKI BK</t>
  </si>
  <si>
    <t>VILAKSHI DINESH SHINDE</t>
  </si>
  <si>
    <t>WALHEKARWADI</t>
  </si>
  <si>
    <t>YAMUNA NAGAR</t>
  </si>
  <si>
    <t>AKASH KALURAM DHOTRE</t>
  </si>
  <si>
    <t>RISHIKESH MANIKRAV KALE</t>
  </si>
  <si>
    <t>YERWADA</t>
  </si>
  <si>
    <t>GURU SUHAS GAIKWAD</t>
  </si>
  <si>
    <t>NILAM RAJU GAIKWAD</t>
  </si>
  <si>
    <t>FARHIN RAJJAK TAMBOLI</t>
  </si>
  <si>
    <t>AJINKYA SHIVAJI DEOKAR</t>
  </si>
  <si>
    <t>AMARJEET KOUR GURUCHARANSINGHGILL</t>
  </si>
  <si>
    <t>AAKASH BALU KADAM</t>
  </si>
  <si>
    <t>REKHA VIJENDRA CHANDALIYA</t>
  </si>
  <si>
    <t>ADITYA SUNIL SONAVANE</t>
  </si>
  <si>
    <t>AZHAR ALTAF SHAIKH</t>
  </si>
  <si>
    <t>ARUNA RAVINDRA MORE</t>
  </si>
  <si>
    <t>DEEPAK</t>
  </si>
  <si>
    <t>RAJU MOTILALJI AHIR</t>
  </si>
  <si>
    <t>ARVIND ANAND SHINDE</t>
  </si>
  <si>
    <t>LATIKA BABAN ALHAT</t>
  </si>
  <si>
    <t>ANITA LALCHAND DHANGAR</t>
  </si>
  <si>
    <t>YEVLEWADI</t>
  </si>
  <si>
    <t>SHAM PANDHRINATH CHAWAN</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</si>
  <si>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</si>
  <si>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</si>
  <si>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</si>
  <si>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</si>
  <si>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</si>
  <si>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</si>
  <si>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</si>
  <si>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</si>
  <si>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</si>
  <si>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</si>
  <si>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</si>
  <si>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</si>
  <si>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</si>
  <si>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</si>
  <si>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</si>
  <si>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</si>
  <si>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</si>
  <si>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</si>
  <si>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</si>
  <si>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</si>
  <si>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</si>
  <si>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</si>
  <si>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</si>
  <si>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</si>
  <si>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</si>
  <si>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</si>
  <si>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</si>
  <si>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</si>
  <si>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</si>
  <si>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</si>
  <si>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</si>
  <si>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</si>
  <si>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</si>
  <si>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</si>
  <si>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</si>
  <si>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</si>
  <si>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</si>
  <si>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</si>
  <si>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</si>
  <si>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</si>
  <si>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</si>
  <si>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</si>
  <si>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</si>
  <si>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</si>
  <si>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</si>
  <si>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</si>
  <si>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</si>
  <si>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</si>
  <si>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</si>
  <si>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</si>
  <si>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</si>
  <si>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</si>
  <si>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</si>
  <si>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</si>
  <si>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</si>
  <si>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</si>
  <si>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</si>
  <si>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</si>
  <si>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</si>
  <si>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</si>
  <si>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</si>
  <si>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</si>
  <si>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</si>
  <si>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</si>
  <si>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</si>
  <si>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</si>
  <si>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</si>
  <si>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</si>
  <si>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</si>
  <si>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</si>
  <si>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02.05.26</t>
  </si>
  <si>
    <t>ADHALE BK</t>
  </si>
  <si>
    <t>JAMBUT</t>
  </si>
  <si>
    <t>CHAS</t>
  </si>
  <si>
    <t>MEDANKAR WADI</t>
  </si>
  <si>
    <t>ALANDI DEVACHI</t>
  </si>
  <si>
    <t>ALEGAON</t>
  </si>
  <si>
    <t>KOREGAON BHIMA</t>
  </si>
  <si>
    <t>NHAVARA</t>
  </si>
  <si>
    <t>ASHTAPUR</t>
  </si>
  <si>
    <t>KHALSA</t>
  </si>
  <si>
    <t>JANTA VASAHAT</t>
  </si>
  <si>
    <t>ANDHAL GAON</t>
  </si>
  <si>
    <t>Grand Total</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</si>
  <si>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</si>
  <si>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</si>
  <si>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</si>
  <si>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</si>
  <si>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</si>
  <si>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</si>
  <si>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</si>
  <si>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</si>
  <si>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</si>
  <si>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</si>
  <si>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</si>
  <si>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</si>
  <si>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</si>
  <si>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</si>
  <si>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</si>
  <si>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</si>
  <si>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</si>
  <si>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</si>
  <si>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</si>
  <si>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</si>
  <si>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</si>
  <si>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</si>
  <si>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</si>
  <si>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</si>
  <si>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</si>
  <si>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</si>
  <si>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</si>
  <si>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</si>
  <si>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</si>
  <si>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</si>
  <si>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</si>
  <si>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</si>
  <si>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</si>
  <si>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</si>
  <si>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</si>
  <si>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</si>
  <si>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</si>
  <si>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</si>
  <si>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</si>
  <si>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</si>
  <si>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</si>
  <si>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</si>
  <si>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</si>
  <si>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</si>
  <si>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</si>
  <si>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</si>
  <si>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</si>
  <si>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</si>
  <si>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</si>
  <si>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</si>
  <si>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</si>
  <si>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</si>
  <si>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</si>
  <si>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</si>
  <si>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</si>
  <si>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</si>
  <si>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</si>
  <si>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</si>
  <si>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</si>
  <si>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</si>
  <si>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</si>
  <si>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</si>
  <si>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</si>
  <si>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</si>
  <si>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</si>
  <si>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</si>
  <si>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</si>
  <si>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</si>
  <si>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</si>
  <si>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</si>
  <si>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</si>
  <si>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</si>
  <si>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</si>
  <si>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</si>
  <si>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</si>
  <si>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</si>
  <si>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</si>
  <si>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</si>
  <si>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</si>
  <si>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</si>
  <si>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</si>
  <si>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</si>
  <si>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</si>
  <si>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</si>
  <si>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</si>
  <si>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</si>
  <si>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</si>
  <si>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</si>
  <si>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</si>
  <si>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</si>
  <si>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</si>
  <si>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</si>
  <si>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</si>
  <si>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</si>
  <si>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</si>
  <si>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</si>
  <si>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</si>
  <si>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</si>
  <si>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</si>
  <si>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</si>
  <si>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</si>
  <si>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</si>
  <si>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</si>
  <si>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</si>
  <si>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</si>
  <si>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</si>
  <si>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</si>
  <si>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</si>
  <si>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</si>
  <si>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</si>
  <si>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</si>
  <si>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</si>
  <si>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</si>
  <si>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</si>
  <si>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</si>
  <si>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</si>
  <si>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</si>
  <si>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</si>
  <si>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</si>
  <si>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</si>
  <si>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</si>
  <si>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</si>
  <si>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</si>
  <si>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</si>
  <si>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</si>
  <si>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</si>
  <si>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</si>
  <si>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</si>
  <si>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</si>
  <si>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</si>
  <si>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</si>
  <si>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</si>
  <si>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</si>
  <si>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</si>
  <si>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</si>
  <si>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</si>
  <si>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</si>
  <si>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</si>
  <si>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</si>
  <si>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</si>
  <si>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</si>
  <si>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</si>
  <si>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</si>
  <si>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</si>
  <si>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</si>
  <si>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</si>
  <si>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</si>
  <si>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</si>
  <si>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</si>
  <si>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</si>
  <si>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</si>
  <si>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</si>
  <si>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</si>
  <si>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</si>
  <si>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</si>
  <si>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</si>
  <si>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</si>
  <si>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</si>
  <si>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</si>
  <si>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</si>
  <si>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</si>
  <si>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</si>
  <si>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</si>
  <si>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</si>
  <si>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</si>
  <si>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</si>
  <si>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</si>
  <si>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</si>
  <si>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</si>
  <si>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</si>
  <si>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</si>
  <si>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</si>
  <si>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</si>
  <si>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</si>
  <si>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</si>
  <si>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</si>
  <si>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</si>
  <si>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</si>
  <si>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</si>
  <si>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 xml:space="preserve">                                                                                                                                                                                                                                                                                                                                                                                                                                                                                </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</si>
  <si>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</si>
  <si>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</si>
  <si>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</si>
  <si>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</si>
  <si>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</si>
  <si>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</si>
  <si>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</si>
  <si>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</si>
  <si>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</si>
  <si>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</si>
  <si>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</si>
  <si>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</si>
  <si>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</si>
  <si>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</si>
  <si>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</si>
  <si>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</si>
  <si>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</si>
  <si>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</si>
  <si>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</si>
  <si>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</si>
  <si>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</si>
  <si>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</si>
  <si>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</si>
  <si>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</si>
  <si>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</si>
  <si>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</si>
  <si>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</si>
  <si>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</si>
  <si>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</si>
  <si>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</si>
  <si>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</si>
  <si>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</si>
  <si>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</si>
  <si>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</si>
  <si>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</si>
  <si>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</si>
  <si>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</si>
  <si>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</si>
  <si>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</si>
  <si>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</si>
  <si>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</si>
  <si>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</si>
  <si>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</si>
  <si>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</si>
  <si>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</si>
  <si>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</si>
  <si>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08.05.26</t>
  </si>
  <si>
    <t>SUBHASH PRALHAD HARIMKAR</t>
  </si>
  <si>
    <t>ATUL ARUN KAMBLE</t>
  </si>
  <si>
    <t>AXYE MANOHR BHOIR</t>
  </si>
  <si>
    <t xml:space="preserve">AMBOLI </t>
  </si>
  <si>
    <t>LATABAI VITTHAL KUSEKAR</t>
  </si>
  <si>
    <t>PRATIK DINESH SHARMA</t>
  </si>
  <si>
    <t>AKSHAY SURESH NANGDE</t>
  </si>
  <si>
    <t>SHIVDAS DILIP CHAVAN</t>
  </si>
  <si>
    <t>SANTANU JENA</t>
  </si>
  <si>
    <t>SUSHIL DINKAR RINDHE</t>
  </si>
  <si>
    <t>TEJASWINI ISHWAR NIKUMBH</t>
  </si>
  <si>
    <t>AJIT SANJAY WAGHMARE</t>
  </si>
  <si>
    <t>ANURAG BANSI SHINDE</t>
  </si>
  <si>
    <t>ADITYA MARUTI KHAWALE</t>
  </si>
  <si>
    <t>CHINCHWAD GAON</t>
  </si>
  <si>
    <t>ABHIJEET UTTAM KUMBHAR</t>
  </si>
  <si>
    <t>AJINKYA GOVIND HANGE</t>
  </si>
  <si>
    <t>RAHUL VIJAY KUMARRAMHRUDAYYADAV</t>
  </si>
  <si>
    <t>VINUTHA SHARATH SHETTY</t>
  </si>
  <si>
    <t>AKASH RAM MUGLE</t>
  </si>
  <si>
    <t>SACHIN KANU PARIHAR</t>
  </si>
  <si>
    <t>TEJAS SHARAD NALAWADE</t>
  </si>
  <si>
    <t>PRAJAKTA HANUMANT GAYAKWAD</t>
  </si>
  <si>
    <t>PRADIP SHIVAJI SURVE</t>
  </si>
  <si>
    <t>KARMOLI</t>
  </si>
  <si>
    <t>SIDDHI ANIL MOTE</t>
  </si>
  <si>
    <t>ARUN NIVRITTI KADAM</t>
  </si>
  <si>
    <t>PRAVIN MACHINDRA AALHAT</t>
  </si>
  <si>
    <t>KOYALI TARF</t>
  </si>
  <si>
    <t>GOWARDHAN PRALHAD GOLE</t>
  </si>
  <si>
    <t>DANIEL SHANTAVN NIKALJE</t>
  </si>
  <si>
    <t>RAMESHWAR SHESHRAO DARADE</t>
  </si>
  <si>
    <t>ASHUTOSH CHANDRAKANT WALUNJ</t>
  </si>
  <si>
    <t>GAJANAN NINAJI MORE</t>
  </si>
  <si>
    <t>ASHIM SAIKIA</t>
  </si>
  <si>
    <t>NANEKAR WADI</t>
  </si>
  <si>
    <t>MAYUR DIPAK BHOITE</t>
  </si>
  <si>
    <t>MAYUR NABAJI BOTKAR</t>
  </si>
  <si>
    <t>SATISH BALIRAM SHIRKE</t>
  </si>
  <si>
    <t>PARVATI PAYTHA</t>
  </si>
  <si>
    <t>SHILA PRATHAMESH KAKADE</t>
  </si>
  <si>
    <t>DOMINIC BENEDICT JOKIN</t>
  </si>
  <si>
    <t>AKASH DNYANESHWAR OZARKAR</t>
  </si>
  <si>
    <t>BHEGADE AKASH ANKUSH</t>
  </si>
  <si>
    <t>EHSAN ANSARI</t>
  </si>
  <si>
    <t>PORWAL ROAD</t>
  </si>
  <si>
    <t>ABHISHEK DATTU DEVADE</t>
  </si>
  <si>
    <t>KADAM AAKASH TUKARAM</t>
  </si>
  <si>
    <t>SOMNATH LAXMAN MADGE</t>
  </si>
  <si>
    <t>AKSHAY BHARAT SHEJAL</t>
  </si>
  <si>
    <t>RASE</t>
  </si>
  <si>
    <t>VINOD SHAMRAO SHIVDAS</t>
  </si>
  <si>
    <t>SADAL GAON</t>
  </si>
  <si>
    <t>ANIL KISAN DUCHE</t>
  </si>
  <si>
    <t>SHITAL YOGESH DUDHANE</t>
  </si>
  <si>
    <t>PRATHAMESH NITIN MINDHE</t>
  </si>
  <si>
    <t>SHIROLI</t>
  </si>
  <si>
    <t>KUMAR BHAUSAHEB GAVHANE</t>
  </si>
  <si>
    <t>HANUMAN PANDURANG KATKE</t>
  </si>
  <si>
    <t>MARUTI EKNATH NIGHUL</t>
  </si>
  <si>
    <t>AKASH DNYANOBA PENTULE</t>
  </si>
  <si>
    <t>SALMAN USUF KHAN</t>
  </si>
  <si>
    <t>ATHAR IQBAL SHAIKH</t>
  </si>
  <si>
    <t>09.05.26</t>
  </si>
  <si>
    <t>ANKIT RAJKUMAR JAISWAL</t>
  </si>
  <si>
    <t>VIKAS SANJAY PANDAGALE</t>
  </si>
  <si>
    <t>AMOL NARAYAN POTE</t>
  </si>
  <si>
    <t>ARCHANA SHIVAJI DAVKHAR</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</si>
  <si>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</si>
  <si>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</si>
  <si>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</si>
  <si>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</si>
  <si>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</si>
  <si>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</si>
  <si>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</si>
  <si>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</si>
  <si>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</si>
  <si>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</si>
  <si>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</si>
  <si>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</si>
  <si>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</si>
  <si>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</si>
  <si>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</si>
  <si>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</si>
  <si>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</si>
  <si>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</si>
  <si>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</si>
  <si>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</si>
  <si>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</si>
  <si>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</si>
  <si>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</si>
  <si>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</si>
  <si>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</si>
  <si>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</si>
  <si>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</si>
  <si>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</si>
  <si>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</si>
  <si>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</si>
  <si>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</si>
  <si>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</si>
  <si>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</si>
  <si>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</si>
  <si>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</si>
  <si>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</si>
  <si>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</si>
  <si>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</si>
  <si>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</si>
  <si>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</si>
  <si>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</si>
  <si>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</si>
  <si>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</si>
  <si>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</si>
  <si>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</si>
  <si>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</si>
  <si>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</si>
  <si>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</si>
  <si>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</si>
  <si>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</si>
  <si>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</si>
  <si>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</si>
  <si>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</si>
  <si>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</si>
  <si>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</si>
  <si>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</si>
  <si>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</si>
  <si>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</si>
  <si>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</si>
  <si>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</si>
  <si>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</si>
  <si>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</si>
  <si>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</si>
  <si>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</si>
  <si>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</si>
  <si>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</si>
  <si>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</si>
  <si>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</si>
  <si>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</si>
  <si>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</si>
  <si>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</si>
  <si>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</si>
  <si>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</si>
  <si>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</si>
  <si>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</si>
  <si>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</si>
  <si>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</si>
  <si>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</si>
  <si>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</si>
  <si>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</si>
  <si>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</si>
  <si>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</si>
  <si>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</si>
  <si>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</si>
  <si>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</si>
  <si>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</si>
  <si>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</si>
  <si>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</si>
  <si>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</si>
  <si>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</si>
  <si>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</si>
  <si>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</si>
  <si>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</si>
  <si>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</si>
  <si>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</si>
  <si>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</si>
  <si>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</si>
  <si>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</si>
  <si>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</si>
  <si>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</si>
  <si>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</si>
  <si>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</si>
  <si>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</si>
  <si>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</si>
  <si>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</si>
  <si>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</si>
  <si>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</si>
  <si>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</si>
  <si>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</si>
  <si>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</si>
  <si>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</si>
  <si>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</si>
  <si>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</si>
  <si>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</si>
  <si>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</si>
  <si>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</si>
  <si>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</si>
  <si>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</si>
  <si>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</si>
  <si>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</si>
  <si>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</si>
  <si>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</si>
  <si>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</si>
  <si>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</si>
  <si>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</si>
  <si>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</si>
  <si>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</si>
  <si>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</si>
  <si>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</si>
  <si>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</si>
  <si>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</si>
  <si>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</si>
  <si>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</si>
  <si>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</si>
  <si>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</si>
  <si>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</si>
  <si>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</si>
  <si>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</si>
  <si>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</si>
  <si>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</si>
  <si>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</si>
  <si>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</si>
  <si>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</si>
  <si>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</si>
  <si>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</si>
  <si>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</si>
  <si>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</si>
  <si>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</si>
  <si>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</si>
  <si>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</si>
  <si>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</si>
  <si>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</si>
  <si>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</si>
  <si>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</si>
  <si>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</si>
  <si>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</si>
  <si>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</si>
  <si>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</si>
  <si>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</si>
  <si>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</si>
  <si>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</si>
  <si>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</si>
  <si>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</si>
  <si>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</si>
  <si>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</si>
  <si>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</si>
  <si>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</si>
  <si>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</si>
  <si>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</si>
  <si>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</si>
  <si>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</si>
  <si>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</si>
  <si>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</si>
  <si>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</si>
  <si>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</si>
  <si>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</si>
  <si>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</si>
  <si>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SOMATANE</t>
  </si>
  <si>
    <t>MANJARWADI</t>
  </si>
  <si>
    <t>NAJMA SIKANDAR INAMADAR</t>
  </si>
  <si>
    <t/>
  </si>
  <si>
    <t>ONLINE</t>
  </si>
  <si>
    <t>01.06.26</t>
  </si>
  <si>
    <t>COLLECT</t>
  </si>
  <si>
    <t>BUCKET 3</t>
  </si>
  <si>
    <t>DRR  8 DAYS</t>
  </si>
  <si>
    <t>PAYMENT</t>
  </si>
  <si>
    <t>JUNAIB SHAGIR SHAIKH</t>
  </si>
  <si>
    <t>VAISHNVI BHALERAV</t>
  </si>
  <si>
    <t>KANDALI</t>
  </si>
  <si>
    <t>03.06.26</t>
  </si>
  <si>
    <t>BANK STABLE 03</t>
  </si>
  <si>
    <t>BUCKET 1</t>
  </si>
  <si>
    <t>04.06.26</t>
  </si>
  <si>
    <t>BUCKET 2</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</si>
  <si>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</si>
  <si>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</si>
  <si>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</si>
  <si>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</si>
  <si>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</si>
  <si>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</si>
  <si>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</si>
  <si>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</si>
  <si>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</si>
  <si>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</si>
  <si>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</si>
  <si>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</si>
  <si>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</si>
  <si>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</si>
  <si>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</si>
  <si>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</si>
  <si>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</si>
  <si>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</si>
  <si>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</si>
  <si>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</si>
  <si>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</si>
  <si>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</si>
  <si>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</si>
  <si>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</si>
  <si>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</si>
  <si>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</si>
  <si>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</si>
  <si>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</si>
  <si>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</si>
  <si>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</si>
  <si>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</si>
  <si>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</si>
  <si>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</si>
  <si>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</si>
  <si>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</si>
  <si>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</si>
  <si>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</si>
  <si>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</si>
  <si>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</si>
  <si>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</si>
  <si>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</si>
  <si>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</si>
  <si>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</si>
  <si>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</si>
  <si>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</si>
  <si>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</si>
  <si>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</si>
  <si>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</si>
  <si>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</si>
  <si>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</si>
  <si>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</si>
  <si>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</si>
  <si>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</si>
  <si>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</si>
  <si>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</si>
  <si>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</si>
  <si>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</si>
  <si>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</si>
  <si>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</si>
  <si>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</si>
  <si>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</si>
  <si>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</si>
  <si>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</si>
  <si>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</si>
  <si>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</si>
  <si>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</si>
  <si>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</si>
  <si>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</si>
  <si>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</si>
  <si>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</si>
  <si>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</si>
  <si>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</si>
  <si>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</si>
  <si>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</si>
  <si>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</si>
  <si>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</si>
  <si>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</si>
  <si>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</si>
  <si>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</si>
  <si>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</si>
  <si>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</si>
  <si>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</si>
  <si>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</si>
  <si>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</si>
  <si>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</si>
  <si>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</si>
  <si>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</si>
  <si>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</si>
  <si>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</si>
  <si>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</si>
  <si>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</si>
  <si>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</si>
  <si>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</si>
  <si>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</si>
  <si>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</si>
  <si>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</si>
  <si>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</si>
  <si>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</si>
  <si>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</si>
  <si>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</si>
  <si>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</si>
  <si>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</si>
  <si>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</si>
  <si>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</si>
  <si>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</si>
  <si>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</si>
  <si>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</si>
  <si>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</si>
  <si>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</si>
  <si>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</si>
  <si>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</si>
  <si>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</si>
  <si>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</si>
  <si>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</si>
  <si>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</si>
  <si>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</si>
  <si>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</si>
  <si>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</si>
  <si>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</si>
  <si>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</si>
  <si>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</si>
  <si>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</si>
  <si>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</si>
  <si>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</si>
  <si>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</si>
  <si>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</si>
  <si>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</si>
  <si>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</si>
  <si>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</si>
  <si>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</si>
  <si>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</si>
  <si>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</si>
  <si>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</si>
  <si>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</si>
  <si>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</si>
  <si>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</si>
  <si>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</si>
  <si>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</si>
  <si>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</si>
  <si>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</si>
  <si>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</si>
  <si>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</si>
  <si>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</si>
  <si>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</si>
  <si>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</si>
  <si>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</si>
  <si>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</si>
  <si>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</si>
  <si>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</si>
  <si>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</si>
  <si>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</si>
  <si>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</si>
  <si>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</si>
  <si>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</si>
  <si>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</si>
  <si>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</si>
  <si>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</si>
  <si>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</si>
  <si>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</si>
  <si>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</si>
  <si>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</si>
  <si>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</si>
  <si>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</si>
  <si>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</si>
  <si>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</si>
  <si>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</si>
  <si>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</si>
  <si>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</si>
  <si>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</si>
  <si>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</si>
  <si>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</si>
  <si>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</si>
  <si>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</si>
  <si>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</si>
  <si>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</si>
  <si>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</si>
  <si>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</si>
  <si>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</si>
  <si>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</si>
  <si>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</si>
  <si>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</si>
  <si>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</si>
  <si>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</si>
  <si>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</si>
  <si>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</si>
  <si>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</si>
  <si>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</si>
  <si>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</si>
  <si>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</si>
  <si>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</si>
  <si>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</si>
  <si>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</si>
  <si>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</si>
  <si>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</si>
  <si>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</si>
  <si>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</si>
  <si>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</si>
  <si>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</si>
  <si>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</si>
  <si>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</si>
  <si>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</si>
  <si>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</si>
  <si>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</si>
  <si>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</si>
  <si>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</si>
  <si>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</si>
  <si>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</si>
  <si>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</si>
  <si>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</si>
  <si>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</si>
  <si>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</si>
  <si>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</si>
  <si>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</si>
  <si>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</si>
  <si>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</si>
  <si>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</si>
  <si>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</si>
  <si>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</si>
  <si>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</si>
  <si>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</si>
  <si>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</si>
  <si>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</si>
  <si>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</si>
  <si>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</si>
  <si>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</si>
  <si>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</si>
  <si>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</si>
  <si>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</si>
  <si>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</si>
  <si>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</si>
  <si>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</si>
  <si>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</si>
  <si>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</si>
  <si>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</si>
  <si>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</si>
  <si>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</si>
  <si>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</si>
  <si>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</si>
  <si>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</si>
  <si>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</si>
  <si>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</si>
  <si>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</si>
  <si>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</si>
  <si>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</si>
  <si>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</si>
  <si>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</si>
  <si>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</si>
  <si>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</si>
  <si>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</si>
  <si>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</si>
  <si>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</si>
  <si>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</si>
  <si>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</si>
  <si>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</si>
  <si>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</si>
  <si>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</si>
  <si>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</si>
  <si>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</si>
  <si>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</si>
  <si>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</si>
  <si>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</si>
  <si>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</si>
  <si>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</si>
  <si>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</si>
  <si>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</si>
  <si>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</si>
  <si>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</si>
  <si>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DPIC</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</si>
  <si>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</si>
  <si>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</si>
  <si>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</si>
  <si>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</si>
  <si>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</si>
  <si>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</si>
  <si>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</si>
  <si>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</si>
  <si>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</si>
  <si>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</si>
  <si>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</si>
  <si>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</si>
  <si>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</si>
  <si>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</si>
  <si>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</si>
  <si>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</si>
  <si>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</si>
  <si>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</si>
  <si>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</si>
  <si>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</si>
  <si>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</si>
  <si>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</si>
  <si>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</si>
  <si>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</si>
  <si>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</si>
  <si>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</si>
  <si>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</si>
  <si>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</si>
  <si>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</si>
  <si>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</si>
  <si>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</si>
  <si>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</si>
  <si>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</si>
  <si>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</si>
  <si>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</si>
  <si>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</si>
  <si>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</si>
  <si>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</si>
  <si>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</si>
  <si>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</si>
  <si>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</si>
  <si>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</si>
  <si>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</si>
  <si>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</si>
  <si>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</si>
  <si>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</si>
  <si>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</si>
  <si>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</si>
  <si>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</si>
  <si>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</si>
  <si>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</si>
  <si>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</si>
  <si>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</si>
  <si>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</si>
  <si>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</si>
  <si>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</si>
  <si>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</si>
  <si>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</si>
  <si>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</si>
  <si>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</si>
  <si>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</si>
  <si>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</si>
  <si>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</si>
  <si>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</si>
  <si>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</si>
  <si>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</si>
  <si>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</si>
  <si>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</si>
  <si>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</si>
  <si>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</si>
  <si>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</si>
  <si>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</si>
  <si>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</si>
  <si>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</si>
  <si>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</si>
  <si>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</si>
  <si>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</si>
  <si>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</si>
  <si>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</si>
  <si>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</si>
  <si>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</si>
  <si>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</si>
  <si>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</si>
  <si>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</si>
  <si>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</si>
  <si>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</si>
  <si>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</si>
  <si>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</si>
  <si>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</si>
  <si>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</si>
  <si>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</si>
  <si>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</si>
  <si>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</si>
  <si>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</si>
  <si>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</si>
  <si>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</si>
  <si>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</si>
  <si>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</si>
  <si>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</si>
  <si>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</si>
  <si>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</si>
  <si>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</si>
  <si>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</si>
  <si>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</si>
  <si>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</si>
  <si>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</si>
  <si>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</si>
  <si>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</si>
  <si>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</si>
  <si>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</si>
  <si>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</si>
  <si>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</si>
  <si>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</si>
  <si>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</si>
  <si>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</si>
  <si>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</si>
  <si>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</si>
  <si>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</si>
  <si>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</si>
  <si>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</si>
  <si>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</si>
  <si>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</si>
  <si>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</si>
  <si>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</si>
  <si>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</si>
  <si>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</si>
  <si>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</si>
  <si>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</si>
  <si>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</si>
  <si>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</si>
  <si>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</si>
  <si>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</si>
  <si>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</si>
  <si>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</si>
  <si>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</si>
  <si>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</si>
  <si>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</si>
  <si>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</si>
  <si>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</si>
  <si>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</si>
  <si>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</si>
  <si>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</si>
  <si>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</si>
  <si>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</si>
  <si>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</si>
  <si>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</si>
  <si>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</si>
  <si>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</si>
  <si>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</si>
  <si>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11.06.26</t>
  </si>
  <si>
    <t>09.06.26 11.06.26</t>
  </si>
  <si>
    <t>A</t>
  </si>
  <si>
    <t>STAB</t>
  </si>
  <si>
    <t>ROLLBACK</t>
  </si>
  <si>
    <t>NORM</t>
  </si>
  <si>
    <t>BANK STABLE 11</t>
  </si>
  <si>
    <t>BANK RB 11</t>
  </si>
  <si>
    <r>
      <t xml:space="preserve">DRR FOR 35 % 4 </t>
    </r>
    <r>
      <rPr>
        <sz val="12"/>
        <color theme="1"/>
        <rFont val="Calibri"/>
        <family val="2"/>
        <scheme val="minor"/>
      </rPr>
      <t xml:space="preserve">DAYS </t>
    </r>
  </si>
  <si>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</si>
  <si>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</si>
  <si>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</si>
  <si>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</si>
  <si>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</si>
  <si>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</si>
  <si>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</si>
  <si>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</si>
  <si>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</si>
  <si>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</si>
  <si>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</si>
  <si>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</si>
  <si>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</si>
  <si>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</si>
  <si>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</si>
  <si>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</si>
  <si>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</si>
  <si>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</si>
  <si>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</si>
  <si>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</si>
  <si>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</si>
  <si>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</si>
  <si>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</si>
  <si>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</si>
  <si>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</si>
  <si>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</si>
  <si>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</si>
  <si>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</si>
  <si>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</si>
  <si>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</si>
  <si>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</si>
  <si>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</si>
  <si>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</si>
  <si>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</si>
  <si>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</si>
  <si>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</si>
  <si>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</si>
  <si>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</si>
  <si>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</si>
  <si>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</si>
  <si>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</si>
  <si>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</si>
  <si>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</si>
  <si>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</si>
  <si>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</si>
  <si>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</si>
  <si>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</si>
  <si>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</si>
  <si>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</si>
  <si>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</si>
  <si>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</si>
  <si>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</si>
  <si>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</si>
  <si>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</si>
  <si>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</si>
  <si>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</si>
  <si>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</si>
  <si>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</si>
  <si>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</si>
  <si>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</si>
  <si>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</si>
  <si>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</si>
  <si>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</si>
  <si>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</si>
  <si>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</si>
  <si>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</si>
  <si>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</si>
  <si>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</si>
  <si>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</si>
  <si>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</si>
  <si>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</si>
  <si>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</si>
  <si>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</si>
  <si>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</si>
  <si>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</si>
  <si>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</si>
  <si>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</si>
  <si>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</si>
  <si>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</si>
  <si>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</si>
  <si>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</si>
  <si>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</si>
  <si>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</si>
  <si>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</si>
  <si>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</si>
  <si>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</si>
  <si>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</si>
  <si>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</si>
  <si>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</si>
  <si>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</si>
  <si>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</si>
  <si>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</si>
  <si>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</si>
  <si>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</si>
  <si>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</si>
  <si>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</si>
  <si>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</si>
  <si>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</si>
  <si>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</si>
  <si>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</si>
  <si>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</si>
  <si>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</si>
  <si>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</si>
  <si>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</si>
  <si>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</si>
  <si>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</si>
  <si>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</si>
  <si>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</si>
  <si>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</si>
  <si>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</si>
  <si>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</si>
  <si>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</si>
  <si>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</si>
  <si>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</si>
  <si>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</si>
  <si>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</si>
  <si>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</si>
  <si>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</si>
  <si>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</si>
  <si>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</si>
  <si>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</si>
  <si>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</si>
  <si>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</si>
  <si>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</si>
  <si>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</si>
  <si>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</si>
  <si>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</si>
  <si>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</si>
  <si>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</si>
  <si>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</si>
  <si>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</si>
  <si>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</si>
  <si>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</si>
  <si>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</si>
  <si>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</si>
  <si>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</si>
  <si>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</si>
  <si>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</si>
  <si>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</si>
  <si>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</si>
  <si>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</si>
  <si>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</si>
  <si>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</si>
  <si>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</si>
  <si>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</si>
  <si>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</si>
  <si>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</si>
  <si>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</si>
  <si>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</si>
  <si>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</si>
  <si>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</si>
  <si>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</si>
  <si>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</si>
  <si>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</si>
  <si>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</si>
  <si>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</si>
  <si>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</si>
  <si>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</si>
  <si>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</si>
  <si>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</si>
  <si>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</si>
  <si>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</si>
  <si>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</si>
  <si>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</si>
  <si>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</si>
  <si>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</si>
  <si>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</si>
  <si>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</si>
  <si>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</si>
  <si>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</si>
  <si>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</si>
  <si>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</si>
  <si>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</si>
  <si>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</si>
  <si>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</si>
  <si>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</si>
  <si>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</si>
  <si>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</si>
  <si>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</si>
  <si>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</si>
  <si>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</si>
  <si>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</si>
  <si>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</si>
  <si>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</si>
  <si>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</si>
  <si>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</si>
  <si>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</si>
  <si>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</si>
  <si>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</si>
  <si>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</si>
  <si>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</si>
  <si>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</si>
  <si>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</si>
  <si>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</si>
  <si>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</si>
  <si>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</si>
  <si>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</si>
  <si>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</si>
  <si>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</si>
  <si>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</si>
  <si>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</si>
  <si>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</si>
  <si>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</si>
  <si>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</si>
  <si>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</si>
  <si>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</si>
  <si>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</si>
  <si>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</si>
  <si>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</si>
  <si>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</si>
  <si>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</si>
  <si>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</si>
  <si>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</si>
  <si>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</si>
  <si>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</si>
  <si>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</si>
  <si>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</si>
  <si>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</si>
  <si>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</si>
  <si>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</si>
  <si>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</si>
  <si>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</si>
  <si>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</si>
  <si>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</si>
  <si>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</si>
  <si>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</si>
  <si>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</si>
  <si>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</si>
  <si>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</si>
  <si>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</si>
  <si>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</si>
  <si>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</si>
  <si>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</si>
  <si>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</si>
  <si>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</si>
  <si>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</si>
  <si>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</si>
  <si>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</si>
  <si>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</si>
  <si>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</si>
  <si>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</si>
  <si>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</si>
  <si>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</si>
  <si>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</si>
  <si>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</si>
  <si>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</si>
  <si>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</si>
  <si>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</si>
  <si>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</si>
  <si>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</si>
  <si>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</si>
  <si>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</si>
  <si>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</si>
  <si>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</si>
  <si>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</si>
  <si>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</si>
  <si>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</si>
  <si>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</si>
  <si>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</si>
  <si>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</si>
  <si>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</si>
  <si>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</si>
  <si>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</si>
  <si>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</si>
  <si>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</si>
  <si>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</si>
  <si>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</si>
  <si>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</si>
  <si>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</si>
  <si>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</si>
  <si>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</si>
  <si>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</si>
  <si>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</si>
  <si>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</si>
  <si>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</si>
  <si>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</si>
  <si>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</si>
  <si>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</si>
  <si>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</si>
  <si>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</si>
  <si>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</si>
  <si>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</si>
  <si>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</si>
  <si>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</si>
  <si>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</si>
  <si>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</si>
  <si>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</si>
  <si>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</si>
  <si>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</si>
  <si>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</si>
  <si>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</si>
  <si>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</si>
  <si>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</si>
  <si>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</si>
  <si>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</si>
  <si>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</si>
  <si>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</si>
  <si>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</si>
  <si>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</si>
  <si>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</si>
  <si>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</si>
  <si>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</si>
  <si>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kP_kCC0k5z</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</si>
  <si>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</si>
  <si>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</si>
  <si>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</si>
  <si>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</si>
  <si>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</si>
  <si>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</si>
  <si>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</si>
  <si>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</si>
  <si>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</si>
  <si>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</si>
  <si>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</si>
  <si>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</si>
  <si>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</si>
  <si>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</si>
  <si>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</si>
  <si>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</si>
  <si>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</si>
  <si>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</si>
  <si>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</si>
  <si>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</si>
  <si>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</si>
  <si>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</si>
  <si>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</si>
  <si>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</si>
  <si>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</si>
  <si>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</si>
  <si>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</si>
  <si>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</si>
  <si>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</si>
  <si>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</si>
  <si>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</si>
  <si>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</si>
  <si>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</si>
  <si>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</si>
  <si>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</si>
  <si>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</si>
  <si>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</si>
  <si>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</si>
  <si>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</si>
  <si>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</si>
  <si>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</si>
  <si>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</si>
  <si>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</si>
  <si>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</si>
  <si>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</si>
  <si>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</si>
  <si>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</si>
  <si>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</si>
  <si>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</si>
  <si>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</si>
  <si>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</si>
  <si>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</si>
  <si>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</si>
  <si>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</si>
  <si>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</si>
  <si>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</si>
  <si>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</si>
  <si>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</si>
  <si>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</si>
  <si>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</si>
  <si>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</si>
  <si>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</si>
  <si>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</si>
  <si>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</si>
  <si>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</si>
  <si>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</si>
  <si>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</si>
  <si>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</si>
  <si>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</si>
  <si>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</si>
  <si>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</si>
  <si>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</si>
  <si>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</si>
  <si>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</si>
  <si>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</si>
  <si>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</si>
  <si>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</si>
  <si>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</si>
  <si>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</si>
  <si>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</si>
  <si>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</si>
  <si>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</si>
  <si>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</si>
  <si>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</si>
  <si>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</si>
  <si>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</si>
  <si>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</si>
  <si>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</si>
  <si>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</si>
  <si>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</si>
  <si>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</si>
  <si>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</si>
  <si>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</si>
  <si>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</si>
  <si>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</si>
  <si>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</si>
  <si>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</si>
  <si>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</si>
  <si>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</si>
  <si>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</si>
  <si>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</si>
  <si>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</si>
  <si>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</si>
  <si>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</si>
  <si>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</si>
  <si>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</si>
  <si>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</si>
  <si>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</si>
  <si>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</si>
  <si>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</si>
  <si>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</si>
  <si>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</si>
  <si>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</si>
  <si>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</si>
  <si>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</si>
  <si>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</si>
  <si>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</si>
  <si>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</si>
  <si>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</si>
  <si>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</si>
  <si>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</si>
  <si>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</si>
  <si>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</si>
  <si>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</si>
  <si>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</si>
  <si>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</si>
  <si>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</si>
  <si>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</si>
  <si>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</si>
  <si>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</si>
  <si>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</si>
  <si>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</si>
  <si>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</si>
  <si>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</si>
  <si>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</si>
  <si>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</si>
  <si>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</si>
  <si>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</si>
  <si>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</si>
  <si>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</si>
  <si>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</si>
  <si>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</si>
  <si>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</si>
  <si>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</si>
  <si>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</si>
  <si>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</si>
  <si>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</si>
  <si>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</si>
  <si>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</si>
  <si>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</si>
  <si>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</si>
  <si>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</si>
  <si>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</si>
  <si>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</si>
  <si>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</si>
  <si>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</si>
  <si>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</si>
  <si>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</si>
  <si>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</si>
  <si>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</si>
  <si>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</si>
  <si>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</si>
  <si>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</si>
  <si>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</si>
  <si>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</si>
  <si>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</si>
  <si>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</si>
  <si>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</si>
  <si>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</si>
  <si>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</si>
  <si>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</si>
  <si>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</si>
  <si>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</si>
  <si>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</si>
  <si>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</si>
  <si>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</si>
  <si>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</si>
  <si>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</si>
  <si>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</si>
  <si>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</si>
  <si>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</si>
  <si>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</si>
  <si>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</si>
  <si>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</si>
  <si>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</si>
  <si>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</si>
  <si>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</si>
  <si>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</si>
  <si>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</si>
  <si>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</si>
  <si>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</si>
  <si>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</si>
  <si>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</si>
  <si>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</si>
  <si>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</si>
  <si>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</si>
  <si>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</si>
  <si>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</si>
  <si>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</si>
  <si>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</si>
  <si>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</si>
  <si>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</si>
  <si>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</si>
  <si>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</si>
  <si>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</si>
  <si>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</si>
  <si>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</si>
  <si>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</si>
  <si>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</si>
  <si>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</si>
  <si>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</si>
  <si>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</si>
  <si>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</si>
  <si>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</si>
  <si>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</si>
  <si>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GoBPfxdp89</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</si>
  <si>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</si>
  <si>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</si>
  <si>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</si>
  <si>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</si>
  <si>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</si>
  <si>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</si>
  <si>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</si>
  <si>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</si>
  <si>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</si>
  <si>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</si>
  <si>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</si>
  <si>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</si>
  <si>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</si>
  <si>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</si>
  <si>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</si>
  <si>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</si>
  <si>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</si>
  <si>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</si>
  <si>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</si>
  <si>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</si>
  <si>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</si>
  <si>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</si>
  <si>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</si>
  <si>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</si>
  <si>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</si>
  <si>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</si>
  <si>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</si>
  <si>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</si>
  <si>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</si>
  <si>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</si>
  <si>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</si>
  <si>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</si>
  <si>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</si>
  <si>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</si>
  <si>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</si>
  <si>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</si>
  <si>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</si>
  <si>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</si>
  <si>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</si>
  <si>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</si>
  <si>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</si>
  <si>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</si>
  <si>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</si>
  <si>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</si>
  <si>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</si>
  <si>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</si>
  <si>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</si>
  <si>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</si>
  <si>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</si>
  <si>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</si>
  <si>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</si>
  <si>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</si>
  <si>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</si>
  <si>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</si>
  <si>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</si>
  <si>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</si>
  <si>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</si>
  <si>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</si>
  <si>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</si>
  <si>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</si>
  <si>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</si>
  <si>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</si>
  <si>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</si>
  <si>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</si>
  <si>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</si>
  <si>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</si>
  <si>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</si>
  <si>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</si>
  <si>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</si>
  <si>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</si>
  <si>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</si>
  <si>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</si>
  <si>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</si>
  <si>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</si>
  <si>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</si>
  <si>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</si>
  <si>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</si>
  <si>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</si>
  <si>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</si>
  <si>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</si>
  <si>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</si>
  <si>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</si>
  <si>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</si>
  <si>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</si>
  <si>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</si>
  <si>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</si>
  <si>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</si>
  <si>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</si>
  <si>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</si>
  <si>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</si>
  <si>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</si>
  <si>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</si>
  <si>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</si>
  <si>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</si>
  <si>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</si>
  <si>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</si>
  <si>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</si>
  <si>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</si>
  <si>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</si>
  <si>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</si>
  <si>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</si>
  <si>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</si>
  <si>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</si>
  <si>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</si>
  <si>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</si>
  <si>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</si>
  <si>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</si>
  <si>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</si>
  <si>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</si>
  <si>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</si>
  <si>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</si>
  <si>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</si>
  <si>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</si>
  <si>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</si>
  <si>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</si>
  <si>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</si>
  <si>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</si>
  <si>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</si>
  <si>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</si>
  <si>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</si>
  <si>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</si>
  <si>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</si>
  <si>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</si>
  <si>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</si>
  <si>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</si>
  <si>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</si>
  <si>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</si>
  <si>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</si>
  <si>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</si>
  <si>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</si>
  <si>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</si>
  <si>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</si>
  <si>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</si>
  <si>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</si>
  <si>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</si>
  <si>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</si>
  <si>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</si>
  <si>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</si>
  <si>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</si>
  <si>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</si>
  <si>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</si>
  <si>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</si>
  <si>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</si>
  <si>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</si>
  <si>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</si>
  <si>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</si>
  <si>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</si>
  <si>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</si>
  <si>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</si>
  <si>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BKT 3</t>
  </si>
  <si>
    <t>BKT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</si>
</sst>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2" x14ac:knownFonts="1">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6">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
      <left/>
      <right style="medium">
        <color indexed="64"/>
      </right>
      <top/>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4" applyNumberFormat="0" applyFill="0" applyAlignment="0" applyProtection="0"/>
    <xf numFmtId="0" fontId="8" fillId="0" borderId="0" applyNumberFormat="0" applyFill="0" applyBorder="0" applyAlignment="0" applyProtection="0"/>
  </cellStyleXfs>
  <cellXfs count="384">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8" xfId="0" applyBorder="1"/>
    <xf numFmtId="0" fontId="0" fillId="0" borderId="0" xfId="0" applyAlignment="1">
      <alignment horizontal="center" vertical="center"/>
    </xf>
    <xf numFmtId="0" fontId="0" fillId="0" borderId="8" xfId="0" applyBorder="1" applyAlignment="1">
      <alignment horizontal="center" vertical="center"/>
    </xf>
    <xf numFmtId="1" fontId="0" fillId="0" borderId="8" xfId="0" applyNumberFormat="1" applyBorder="1" applyAlignment="1">
      <alignment horizontal="center" vertical="center"/>
    </xf>
    <xf numFmtId="0" fontId="5" fillId="0" borderId="8" xfId="0" applyFont="1" applyBorder="1" applyAlignment="1">
      <alignment horizontal="center" vertical="center"/>
    </xf>
    <xf numFmtId="165" fontId="0" fillId="0" borderId="8" xfId="0" applyNumberFormat="1" applyBorder="1" applyAlignment="1">
      <alignment horizontal="center" vertical="center"/>
    </xf>
    <xf numFmtId="3" fontId="0" fillId="0" borderId="8" xfId="0" applyNumberFormat="1" applyBorder="1" applyAlignment="1">
      <alignment horizontal="center" vertical="center"/>
    </xf>
    <xf numFmtId="0" fontId="6" fillId="0" borderId="15" xfId="0" applyFont="1" applyBorder="1" applyAlignment="1">
      <alignment horizontal="center" vertical="center"/>
    </xf>
    <xf numFmtId="166" fontId="0" fillId="0" borderId="15" xfId="0" applyNumberFormat="1" applyBorder="1" applyAlignment="1">
      <alignment horizontal="center"/>
    </xf>
    <xf numFmtId="0" fontId="0" fillId="0" borderId="8" xfId="0" applyBorder="1" applyAlignment="1">
      <alignment horizontal="left" vertical="center"/>
    </xf>
    <xf numFmtId="0" fontId="7" fillId="0" borderId="8" xfId="0" applyFont="1" applyBorder="1" applyAlignment="1">
      <alignment horizontal="center" vertical="center"/>
    </xf>
    <xf numFmtId="0" fontId="6" fillId="0" borderId="8" xfId="0" applyFont="1" applyBorder="1" applyAlignment="1">
      <alignment horizontal="center" vertical="top"/>
    </xf>
    <xf numFmtId="0" fontId="0" fillId="0" borderId="8" xfId="0" applyBorder="1" applyAlignment="1">
      <alignment horizontal="center"/>
    </xf>
    <xf numFmtId="0" fontId="0" fillId="0" borderId="0" xfId="0" applyAlignment="1">
      <alignment horizontal="center"/>
    </xf>
    <xf numFmtId="0" fontId="0" fillId="0" borderId="15" xfId="0" applyBorder="1" applyAlignment="1">
      <alignment horizontal="center"/>
    </xf>
    <xf numFmtId="1" fontId="0" fillId="0" borderId="8" xfId="0" applyNumberFormat="1" applyBorder="1" applyAlignment="1">
      <alignment horizontal="center"/>
    </xf>
    <xf numFmtId="14" fontId="0" fillId="0" borderId="8" xfId="0" applyNumberFormat="1" applyBorder="1" applyAlignment="1">
      <alignment horizontal="center" vertical="center"/>
    </xf>
    <xf numFmtId="0" fontId="9" fillId="0" borderId="8" xfId="2" applyFont="1" applyBorder="1" applyAlignment="1">
      <alignment horizontal="center" vertical="center"/>
    </xf>
    <xf numFmtId="15" fontId="0" fillId="0" borderId="8" xfId="0" applyNumberFormat="1" applyBorder="1"/>
    <xf numFmtId="15" fontId="0" fillId="0" borderId="16" xfId="0" applyNumberFormat="1" applyBorder="1"/>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5" xfId="0" applyFont="1" applyBorder="1" applyAlignment="1">
      <alignment horizontal="center" vertical="center"/>
    </xf>
    <xf numFmtId="1" fontId="10" fillId="5" borderId="0" xfId="3" applyNumberFormat="1" applyFont="1" applyFill="1" applyAlignment="1">
      <alignment horizontal="center" vertical="center"/>
    </xf>
    <xf numFmtId="1" fontId="11" fillId="0" borderId="17" xfId="1" applyNumberFormat="1" applyFont="1" applyBorder="1" applyAlignment="1">
      <alignment horizontal="center" vertical="center"/>
    </xf>
    <xf numFmtId="164" fontId="11" fillId="0" borderId="17" xfId="1" applyNumberFormat="1" applyFont="1" applyBorder="1" applyAlignment="1">
      <alignment horizontal="center" vertical="center"/>
    </xf>
    <xf numFmtId="164" fontId="11" fillId="0" borderId="15" xfId="1" applyNumberFormat="1" applyFont="1" applyBorder="1" applyAlignment="1">
      <alignment horizontal="center" vertical="center"/>
    </xf>
    <xf numFmtId="166" fontId="2" fillId="0" borderId="15" xfId="3" applyNumberFormat="1" applyFont="1" applyBorder="1" applyAlignment="1">
      <alignment horizontal="center" vertical="center"/>
    </xf>
    <xf numFmtId="0" fontId="10" fillId="0" borderId="18" xfId="3" applyFont="1" applyBorder="1" applyAlignment="1">
      <alignment horizontal="center" vertical="center"/>
    </xf>
    <xf numFmtId="0" fontId="11" fillId="0" borderId="17"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9"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20" xfId="3" applyFont="1" applyBorder="1" applyAlignment="1">
      <alignment horizontal="center" vertical="center" wrapText="1"/>
    </xf>
    <xf numFmtId="0" fontId="13" fillId="6" borderId="21" xfId="3" applyFont="1" applyFill="1" applyBorder="1" applyAlignment="1">
      <alignment horizontal="center" vertical="center"/>
    </xf>
    <xf numFmtId="0" fontId="13" fillId="6" borderId="15" xfId="3" applyFont="1" applyFill="1" applyBorder="1" applyAlignment="1">
      <alignment horizontal="center" vertical="center"/>
    </xf>
    <xf numFmtId="0" fontId="3" fillId="6" borderId="18"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2"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3"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5"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6" xfId="0" applyBorder="1" applyAlignment="1">
      <alignment horizontal="center" vertical="center"/>
    </xf>
    <xf numFmtId="2" fontId="0" fillId="0" borderId="27" xfId="0" applyNumberFormat="1"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3" fontId="0" fillId="0" borderId="30" xfId="0" applyNumberFormat="1" applyBorder="1" applyAlignment="1">
      <alignment horizontal="center" vertical="center"/>
    </xf>
    <xf numFmtId="3" fontId="0" fillId="0" borderId="15" xfId="0" applyNumberFormat="1" applyBorder="1" applyAlignment="1">
      <alignment horizontal="center" vertical="center"/>
    </xf>
    <xf numFmtId="3" fontId="0" fillId="0" borderId="31" xfId="0" applyNumberFormat="1" applyBorder="1" applyAlignment="1">
      <alignment horizontal="center" vertical="center"/>
    </xf>
    <xf numFmtId="2" fontId="0" fillId="3" borderId="28"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30" xfId="0" applyBorder="1" applyAlignment="1">
      <alignment horizontal="center" vertical="center"/>
    </xf>
    <xf numFmtId="0" fontId="0" fillId="0" borderId="15" xfId="0" applyBorder="1" applyAlignment="1">
      <alignment horizontal="center" vertical="center"/>
    </xf>
    <xf numFmtId="0" fontId="0" fillId="0" borderId="31"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2"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0" fontId="0" fillId="0" borderId="25" xfId="0" applyBorder="1"/>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3"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5" xfId="6" applyNumberFormat="1" applyFont="1" applyFill="1" applyBorder="1" applyAlignment="1">
      <alignment horizontal="center" vertical="center"/>
    </xf>
    <xf numFmtId="2" fontId="17" fillId="0" borderId="31" xfId="6" applyNumberFormat="1" applyFont="1" applyFill="1" applyBorder="1" applyAlignment="1">
      <alignment horizontal="center" vertical="center"/>
    </xf>
    <xf numFmtId="2" fontId="17" fillId="0" borderId="22" xfId="6" applyNumberFormat="1" applyFont="1" applyFill="1" applyBorder="1" applyAlignment="1">
      <alignment horizontal="center" vertical="center"/>
    </xf>
    <xf numFmtId="2" fontId="17" fillId="0" borderId="35"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3" xfId="0" applyBorder="1"/>
    <xf numFmtId="0" fontId="0" fillId="0" borderId="0" xfId="0" applyAlignment="1" applyProtection="1">
      <alignment horizontal="center"/>
      <protection locked="0"/>
    </xf>
    <xf numFmtId="0" fontId="0" fillId="0" borderId="39" xfId="0" applyBorder="1"/>
    <xf numFmtId="0" fontId="0" fillId="0" borderId="33"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5"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6" xfId="0" applyBorder="1"/>
    <xf numFmtId="2" fontId="4" fillId="0" borderId="8"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166" fontId="4" fillId="0" borderId="34" xfId="1" applyNumberFormat="1" applyFont="1" applyBorder="1" applyAlignment="1">
      <alignment horizontal="center" vertical="center"/>
    </xf>
    <xf numFmtId="0" fontId="0" fillId="0" borderId="28" xfId="0" applyBorder="1"/>
    <xf numFmtId="2" fontId="4" fillId="0" borderId="15" xfId="6" applyNumberFormat="1" applyFont="1" applyFill="1" applyBorder="1" applyAlignment="1">
      <alignment horizontal="center" vertical="center"/>
    </xf>
    <xf numFmtId="2" fontId="4" fillId="0" borderId="31" xfId="6" applyNumberFormat="1" applyFont="1" applyFill="1" applyBorder="1" applyAlignment="1">
      <alignment horizontal="center" vertical="center"/>
    </xf>
    <xf numFmtId="166" fontId="4" fillId="0" borderId="31" xfId="1" applyNumberFormat="1" applyFont="1" applyBorder="1" applyAlignment="1">
      <alignment horizontal="center" vertical="center"/>
    </xf>
    <xf numFmtId="0" fontId="0" fillId="0" borderId="29"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3" xfId="0" applyBorder="1"/>
    <xf numFmtId="0" fontId="0" fillId="0" borderId="12" xfId="0" applyBorder="1"/>
    <xf numFmtId="165" fontId="0" fillId="0" borderId="0" xfId="0" applyNumberFormat="1" applyAlignment="1">
      <alignment horizontal="center" vertical="center"/>
    </xf>
    <xf numFmtId="0" fontId="0" fillId="0" borderId="45"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15" xfId="0" applyNumberFormat="1" applyFont="1" applyBorder="1" applyAlignment="1">
      <alignment horizontal="center" vertical="center"/>
    </xf>
    <xf numFmtId="164" fontId="0" fillId="0" borderId="31" xfId="0" applyNumberFormat="1" applyBorder="1" applyAlignment="1" applyProtection="1">
      <alignment horizontal="center" vertical="center"/>
      <protection locked="0"/>
    </xf>
    <xf numFmtId="1" fontId="22" fillId="0" borderId="47" xfId="0" applyNumberFormat="1" applyFont="1" applyBorder="1" applyAlignment="1">
      <alignment horizontal="center" vertical="center"/>
    </xf>
    <xf numFmtId="1" fontId="22" fillId="0" borderId="22" xfId="0" applyNumberFormat="1" applyFont="1" applyBorder="1" applyAlignment="1">
      <alignment horizontal="center" vertical="center"/>
    </xf>
    <xf numFmtId="164" fontId="0" fillId="0" borderId="35"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8" xfId="0" applyBorder="1" applyAlignment="1">
      <alignment horizontal="center" vertical="center"/>
    </xf>
    <xf numFmtId="0" fontId="0" fillId="0" borderId="48" xfId="0" applyBorder="1"/>
    <xf numFmtId="2" fontId="0" fillId="0" borderId="0" xfId="0" applyNumberFormat="1"/>
    <xf numFmtId="0" fontId="0" fillId="0" borderId="49" xfId="0" applyBorder="1" applyAlignment="1">
      <alignment horizontal="center" vertical="center"/>
    </xf>
    <xf numFmtId="166" fontId="0" fillId="0" borderId="34" xfId="1" applyNumberFormat="1" applyFont="1" applyBorder="1" applyAlignment="1">
      <alignment horizontal="center" vertical="center"/>
    </xf>
    <xf numFmtId="2" fontId="22" fillId="0" borderId="34" xfId="0" applyNumberFormat="1" applyFont="1" applyBorder="1" applyAlignment="1">
      <alignment horizontal="center" vertical="center"/>
    </xf>
    <xf numFmtId="2" fontId="22" fillId="0" borderId="31" xfId="0" applyNumberFormat="1" applyFont="1" applyBorder="1" applyAlignment="1">
      <alignment horizontal="center" vertical="center"/>
    </xf>
    <xf numFmtId="166" fontId="0" fillId="0" borderId="50"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9" fontId="2" fillId="0" borderId="3" xfId="0" applyNumberFormat="1" applyFont="1" applyBorder="1" applyAlignment="1" applyProtection="1">
      <alignment horizontal="center" vertical="center" wrapText="1"/>
      <protection locked="0"/>
    </xf>
    <xf numFmtId="0" fontId="2" fillId="0" borderId="3" xfId="0" applyFont="1" applyBorder="1" applyAlignment="1" applyProtection="1">
      <alignment horizontal="center" vertical="center"/>
      <protection locked="0"/>
    </xf>
    <xf numFmtId="0" fontId="1" fillId="0" borderId="4" xfId="0" applyFont="1" applyBorder="1" applyAlignment="1">
      <alignment horizontal="center" vertical="center" wrapText="1"/>
    </xf>
    <xf numFmtId="1" fontId="22" fillId="0" borderId="8" xfId="0" applyNumberFormat="1" applyFont="1" applyBorder="1" applyAlignment="1" applyProtection="1">
      <alignment horizontal="center" vertical="center"/>
      <protection locked="0"/>
    </xf>
    <xf numFmtId="2" fontId="22" fillId="0" borderId="8" xfId="0" applyNumberFormat="1" applyFont="1" applyBorder="1" applyAlignment="1" applyProtection="1">
      <alignment horizontal="center" vertical="center"/>
      <protection locked="0"/>
    </xf>
    <xf numFmtId="0" fontId="10" fillId="0" borderId="8" xfId="0" applyFont="1" applyBorder="1" applyAlignment="1">
      <alignment horizontal="center" vertical="center"/>
    </xf>
    <xf numFmtId="1" fontId="0" fillId="0" borderId="34" xfId="0" applyNumberFormat="1" applyBorder="1" applyAlignment="1">
      <alignment horizontal="center" vertical="center"/>
    </xf>
    <xf numFmtId="2" fontId="22" fillId="0" borderId="15" xfId="0" applyNumberFormat="1" applyFont="1" applyBorder="1" applyAlignment="1" applyProtection="1">
      <alignment horizontal="center" vertical="center"/>
      <protection locked="0"/>
    </xf>
    <xf numFmtId="1" fontId="22" fillId="0" borderId="47" xfId="0" applyNumberFormat="1" applyFont="1" applyBorder="1" applyAlignment="1" applyProtection="1">
      <alignment horizontal="center" vertical="center"/>
      <protection locked="0"/>
    </xf>
    <xf numFmtId="2" fontId="22" fillId="0" borderId="22"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8" xfId="0" applyBorder="1" applyAlignment="1">
      <alignment horizontal="center" vertical="center"/>
    </xf>
    <xf numFmtId="0" fontId="0" fillId="0" borderId="51"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2" xfId="1" applyNumberFormat="1" applyFont="1" applyFill="1" applyBorder="1" applyAlignment="1">
      <alignment horizontal="center" vertical="center"/>
    </xf>
    <xf numFmtId="0" fontId="0" fillId="3" borderId="53" xfId="0" applyFill="1" applyBorder="1" applyAlignment="1">
      <alignment horizontal="center" vertical="center"/>
    </xf>
    <xf numFmtId="166" fontId="0" fillId="3" borderId="52" xfId="1" applyNumberFormat="1" applyFont="1" applyFill="1" applyBorder="1" applyAlignment="1">
      <alignment horizontal="center" vertical="center"/>
    </xf>
    <xf numFmtId="0" fontId="0" fillId="0" borderId="15" xfId="0" applyBorder="1"/>
    <xf numFmtId="0" fontId="0" fillId="12" borderId="15" xfId="0" applyFill="1" applyBorder="1" applyAlignment="1">
      <alignment horizontal="center" vertical="center"/>
    </xf>
    <xf numFmtId="3" fontId="0" fillId="12" borderId="15" xfId="0" applyNumberFormat="1" applyFill="1" applyBorder="1" applyAlignment="1">
      <alignment horizontal="center" vertical="center"/>
    </xf>
    <xf numFmtId="0" fontId="0" fillId="3" borderId="15" xfId="0" applyFill="1" applyBorder="1" applyAlignment="1">
      <alignment horizontal="center" vertical="center"/>
    </xf>
    <xf numFmtId="3" fontId="0" fillId="3" borderId="15" xfId="0" applyNumberFormat="1" applyFill="1" applyBorder="1" applyAlignment="1">
      <alignment horizontal="center" vertical="center"/>
    </xf>
    <xf numFmtId="3" fontId="0" fillId="3" borderId="28"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6" xfId="0" applyBorder="1" applyProtection="1">
      <protection locked="0"/>
    </xf>
    <xf numFmtId="0" fontId="0" fillId="0" borderId="54" xfId="0" applyBorder="1" applyProtection="1">
      <protection locked="0"/>
    </xf>
    <xf numFmtId="0" fontId="0" fillId="0" borderId="40" xfId="0" applyBorder="1" applyAlignment="1">
      <alignment horizontal="center" vertical="center"/>
    </xf>
    <xf numFmtId="0" fontId="0" fillId="0" borderId="33"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57" xfId="0" applyBorder="1" applyAlignment="1">
      <alignment horizontal="center" vertical="center"/>
    </xf>
    <xf numFmtId="0" fontId="0" fillId="0" borderId="43" xfId="0" applyBorder="1" applyAlignment="1">
      <alignment horizontal="center" vertical="center"/>
    </xf>
    <xf numFmtId="0" fontId="0" fillId="0" borderId="58" xfId="0" applyBorder="1" applyAlignment="1">
      <alignment horizontal="center" vertical="center"/>
    </xf>
    <xf numFmtId="0" fontId="0" fillId="0" borderId="28" xfId="0" applyBorder="1" applyAlignment="1">
      <alignment horizontal="center"/>
    </xf>
    <xf numFmtId="2" fontId="22" fillId="0" borderId="35"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2" xfId="0" applyBorder="1" applyAlignment="1">
      <alignment horizontal="center" vertical="center"/>
    </xf>
    <xf numFmtId="2" fontId="10" fillId="0" borderId="15" xfId="6" applyNumberFormat="1" applyFont="1" applyFill="1" applyBorder="1" applyAlignment="1">
      <alignment horizontal="center" vertical="center"/>
    </xf>
    <xf numFmtId="2" fontId="20" fillId="0" borderId="15"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5"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5" xfId="0" pivotButton="1" applyBorder="1" applyAlignment="1">
      <alignment horizontal="center" vertical="center"/>
    </xf>
    <xf numFmtId="0" fontId="0" fillId="0" borderId="15" xfId="0" pivotButton="1" applyBorder="1" applyAlignment="1">
      <alignment horizontal="center" vertical="center"/>
    </xf>
    <xf numFmtId="0" fontId="0" fillId="0" borderId="25" xfId="0" pivotButton="1" applyBorder="1"/>
    <xf numFmtId="0" fontId="0" fillId="0" borderId="40" xfId="0" pivotButton="1" applyBorder="1"/>
    <xf numFmtId="0" fontId="0" fillId="0" borderId="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10" fillId="0" borderId="47" xfId="0" applyFont="1" applyBorder="1" applyAlignment="1">
      <alignment horizontal="center" vertical="center"/>
    </xf>
    <xf numFmtId="0" fontId="0" fillId="0" borderId="61" xfId="0" pivotButton="1" applyBorder="1"/>
    <xf numFmtId="0" fontId="0" fillId="0" borderId="61" xfId="0" applyBorder="1"/>
    <xf numFmtId="0" fontId="0" fillId="0" borderId="59" xfId="0" pivotButton="1" applyBorder="1" applyAlignment="1">
      <alignment horizontal="center" vertical="center"/>
    </xf>
    <xf numFmtId="0" fontId="0" fillId="0" borderId="62" xfId="0" pivotButton="1" applyBorder="1" applyAlignment="1">
      <alignment horizontal="center" vertical="center"/>
    </xf>
    <xf numFmtId="0" fontId="0" fillId="0" borderId="63" xfId="0" applyBorder="1" applyAlignment="1">
      <alignment horizontal="center" vertical="center"/>
    </xf>
    <xf numFmtId="0" fontId="0" fillId="0" borderId="64" xfId="0" applyBorder="1" applyAlignment="1">
      <alignment horizontal="center" vertical="center"/>
    </xf>
    <xf numFmtId="0" fontId="0" fillId="0" borderId="62" xfId="0" pivotButton="1" applyBorder="1"/>
    <xf numFmtId="0" fontId="0" fillId="0" borderId="63" xfId="0" applyBorder="1"/>
    <xf numFmtId="0" fontId="0" fillId="0" borderId="64" xfId="0" applyBorder="1"/>
    <xf numFmtId="1" fontId="0" fillId="0" borderId="50" xfId="0" applyNumberFormat="1" applyBorder="1" applyAlignment="1">
      <alignment horizontal="center" vertical="center"/>
    </xf>
    <xf numFmtId="1" fontId="22" fillId="0" borderId="3" xfId="0" applyNumberFormat="1" applyFont="1" applyBorder="1" applyAlignment="1" applyProtection="1">
      <alignment horizontal="center" vertical="center"/>
      <protection locked="0"/>
    </xf>
    <xf numFmtId="2" fontId="22" fillId="0" borderId="3" xfId="0" applyNumberFormat="1" applyFont="1" applyBorder="1" applyAlignment="1" applyProtection="1">
      <alignment horizontal="center" vertical="center"/>
      <protection locked="0"/>
    </xf>
    <xf numFmtId="0" fontId="10" fillId="0" borderId="14" xfId="0" applyFont="1" applyBorder="1" applyAlignment="1">
      <alignment horizontal="center" vertical="center"/>
    </xf>
    <xf numFmtId="1" fontId="0" fillId="0" borderId="9" xfId="0" applyNumberFormat="1" applyBorder="1" applyAlignment="1">
      <alignment horizontal="center" vertical="center"/>
    </xf>
    <xf numFmtId="0" fontId="0" fillId="0" borderId="61" xfId="0" pivotButton="1" applyBorder="1" applyAlignment="1">
      <alignment horizontal="center" vertical="center"/>
    </xf>
    <xf numFmtId="0" fontId="0" fillId="0" borderId="67"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2" xfId="6" applyNumberFormat="1" applyFont="1" applyFill="1" applyBorder="1" applyAlignment="1">
      <alignment horizontal="center" vertical="center"/>
    </xf>
    <xf numFmtId="2" fontId="4" fillId="0" borderId="35"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6"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69" xfId="6" applyNumberFormat="1" applyFont="1" applyFill="1" applyBorder="1" applyAlignment="1">
      <alignment horizontal="center" vertical="center"/>
    </xf>
    <xf numFmtId="2" fontId="4" fillId="0" borderId="26"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2" fontId="4" fillId="0" borderId="29" xfId="6" applyNumberFormat="1" applyFont="1" applyFill="1" applyBorder="1" applyAlignment="1">
      <alignment horizontal="center" vertical="center"/>
    </xf>
    <xf numFmtId="0" fontId="0" fillId="0" borderId="15" xfId="0" pivotButton="1" applyBorder="1"/>
    <xf numFmtId="0" fontId="0" fillId="0" borderId="71" xfId="0" pivotButton="1" applyBorder="1" applyAlignment="1">
      <alignment horizontal="center" vertical="center"/>
    </xf>
    <xf numFmtId="0" fontId="0" fillId="0" borderId="69" xfId="0" applyBorder="1" applyAlignment="1">
      <alignment horizontal="center" vertical="center"/>
    </xf>
    <xf numFmtId="0" fontId="0" fillId="0" borderId="70" xfId="0" pivotButton="1" applyBorder="1" applyAlignment="1">
      <alignment horizontal="center" vertical="center"/>
    </xf>
    <xf numFmtId="10" fontId="26" fillId="3" borderId="42"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5" xfId="0" applyFont="1" applyBorder="1" applyAlignment="1">
      <alignment horizontal="center" vertical="center"/>
    </xf>
    <xf numFmtId="2" fontId="22" fillId="0" borderId="15" xfId="0" applyNumberFormat="1" applyFont="1" applyBorder="1" applyAlignment="1">
      <alignment horizontal="center" vertical="center"/>
    </xf>
    <xf numFmtId="4" fontId="0" fillId="0" borderId="31" xfId="0" applyNumberFormat="1" applyBorder="1" applyAlignment="1">
      <alignment horizontal="center" vertical="center"/>
    </xf>
    <xf numFmtId="4" fontId="0" fillId="0" borderId="5" xfId="0" applyNumberFormat="1" applyBorder="1" applyAlignment="1">
      <alignment horizontal="center" vertical="center"/>
    </xf>
    <xf numFmtId="4" fontId="0" fillId="0" borderId="30"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5" xfId="0" applyNumberFormat="1" applyBorder="1" applyAlignment="1">
      <alignment horizontal="center" vertical="center"/>
    </xf>
    <xf numFmtId="0" fontId="0" fillId="0" borderId="65" xfId="0" pivotButton="1" applyBorder="1"/>
    <xf numFmtId="0" fontId="0" fillId="0" borderId="60" xfId="0" applyBorder="1" applyAlignment="1">
      <alignment horizontal="center" vertical="center"/>
    </xf>
    <xf numFmtId="0" fontId="0" fillId="0" borderId="60" xfId="0" applyBorder="1"/>
    <xf numFmtId="0" fontId="0" fillId="0" borderId="66" xfId="0" pivotButton="1" applyBorder="1"/>
    <xf numFmtId="0" fontId="0" fillId="0" borderId="41" xfId="0" applyBorder="1"/>
    <xf numFmtId="165" fontId="0" fillId="0" borderId="13" xfId="0" applyNumberFormat="1" applyBorder="1" applyAlignment="1">
      <alignment horizontal="center" vertical="center"/>
    </xf>
    <xf numFmtId="1" fontId="0" fillId="0" borderId="15" xfId="0" applyNumberFormat="1" applyBorder="1" applyAlignment="1">
      <alignment horizontal="center"/>
    </xf>
    <xf numFmtId="0" fontId="2" fillId="0" borderId="3" xfId="0" applyFont="1" applyBorder="1" applyAlignment="1">
      <alignment horizontal="center" vertical="center"/>
    </xf>
    <xf numFmtId="0" fontId="0" fillId="0" borderId="26"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2" xfId="0" applyNumberFormat="1" applyBorder="1" applyAlignment="1">
      <alignment horizontal="center" vertical="center"/>
    </xf>
    <xf numFmtId="0" fontId="0" fillId="0" borderId="10" xfId="0" applyBorder="1" applyAlignment="1">
      <alignment horizontal="center" vertical="center"/>
    </xf>
    <xf numFmtId="3" fontId="0" fillId="0" borderId="72" xfId="0" applyNumberFormat="1" applyBorder="1" applyAlignment="1">
      <alignment horizontal="center" vertical="center"/>
    </xf>
    <xf numFmtId="3" fontId="0" fillId="0" borderId="47" xfId="0" applyNumberFormat="1" applyBorder="1" applyAlignment="1">
      <alignment horizontal="center" vertical="center"/>
    </xf>
    <xf numFmtId="3" fontId="0" fillId="0" borderId="50" xfId="0" applyNumberFormat="1" applyBorder="1" applyAlignment="1">
      <alignment horizontal="center" vertical="center"/>
    </xf>
    <xf numFmtId="0" fontId="0" fillId="0" borderId="11" xfId="0" applyBorder="1" applyAlignment="1">
      <alignment horizontal="center"/>
    </xf>
    <xf numFmtId="0" fontId="0" fillId="0" borderId="28" xfId="0" applyBorder="1" applyAlignment="1">
      <alignment vertical="center"/>
    </xf>
    <xf numFmtId="0" fontId="0" fillId="0" borderId="11" xfId="0" applyBorder="1" applyAlignment="1">
      <alignment horizontal="center" vertical="center"/>
    </xf>
    <xf numFmtId="2" fontId="22" fillId="0" borderId="22"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1" xfId="0" applyBorder="1" applyAlignment="1">
      <alignment horizontal="left"/>
    </xf>
    <xf numFmtId="165" fontId="0" fillId="0" borderId="4" xfId="0" applyNumberFormat="1" applyBorder="1" applyAlignment="1">
      <alignment horizontal="center" vertical="center"/>
    </xf>
    <xf numFmtId="0" fontId="0" fillId="0" borderId="73" xfId="0" applyBorder="1" applyProtection="1">
      <protection locked="0"/>
    </xf>
    <xf numFmtId="0" fontId="0" fillId="0" borderId="63" xfId="0" applyBorder="1" applyProtection="1">
      <protection locked="0"/>
    </xf>
    <xf numFmtId="164" fontId="27" fillId="13" borderId="15" xfId="1" applyNumberFormat="1" applyFont="1" applyFill="1" applyBorder="1" applyAlignment="1">
      <alignment horizontal="center" vertical="center" wrapText="1"/>
    </xf>
    <xf numFmtId="0" fontId="27" fillId="13" borderId="15" xfId="0" applyFont="1" applyFill="1" applyBorder="1" applyAlignment="1">
      <alignment horizontal="center" vertical="center" wrapText="1"/>
    </xf>
    <xf numFmtId="0" fontId="28" fillId="13" borderId="0" xfId="0" applyFont="1" applyFill="1" applyAlignment="1">
      <alignment horizontal="center" vertical="center"/>
    </xf>
    <xf numFmtId="0" fontId="6" fillId="0" borderId="8" xfId="0" applyFont="1" applyBorder="1" applyAlignment="1">
      <alignment horizontal="center" vertical="center"/>
    </xf>
    <xf numFmtId="166" fontId="0" fillId="0" borderId="8" xfId="0" applyNumberFormat="1" applyBorder="1" applyAlignment="1">
      <alignment horizontal="center"/>
    </xf>
    <xf numFmtId="20" fontId="27" fillId="13" borderId="15" xfId="0" applyNumberFormat="1" applyFont="1" applyFill="1" applyBorder="1" applyAlignment="1">
      <alignment horizontal="center" vertical="center" wrapText="1"/>
    </xf>
    <xf numFmtId="4" fontId="27" fillId="13" borderId="15" xfId="0" applyNumberFormat="1" applyFont="1" applyFill="1" applyBorder="1" applyAlignment="1">
      <alignment horizontal="center" vertical="center" wrapText="1"/>
    </xf>
    <xf numFmtId="9" fontId="27" fillId="13" borderId="15" xfId="1" applyFont="1" applyFill="1" applyBorder="1" applyAlignment="1">
      <alignment horizontal="center" vertical="center" wrapText="1"/>
    </xf>
    <xf numFmtId="14" fontId="27" fillId="13" borderId="15" xfId="0" applyNumberFormat="1" applyFont="1" applyFill="1" applyBorder="1" applyAlignment="1">
      <alignment horizontal="center" vertical="center" wrapText="1"/>
    </xf>
    <xf numFmtId="0" fontId="29" fillId="13" borderId="15" xfId="0" applyFont="1" applyFill="1" applyBorder="1" applyAlignment="1">
      <alignment horizontal="center" vertical="center" wrapText="1"/>
    </xf>
    <xf numFmtId="0" fontId="28" fillId="13" borderId="15" xfId="0" applyFont="1" applyFill="1" applyBorder="1" applyAlignment="1">
      <alignment horizontal="center" vertical="center"/>
    </xf>
    <xf numFmtId="20" fontId="28" fillId="13" borderId="15" xfId="0" applyNumberFormat="1" applyFont="1" applyFill="1" applyBorder="1" applyAlignment="1">
      <alignment horizontal="center" vertical="center"/>
    </xf>
    <xf numFmtId="0" fontId="28" fillId="13" borderId="15" xfId="0" applyFont="1" applyFill="1" applyBorder="1" applyAlignment="1">
      <alignment horizontal="center" vertical="center" wrapText="1"/>
    </xf>
    <xf numFmtId="0" fontId="0" fillId="14" borderId="8" xfId="0" applyFill="1" applyBorder="1" applyAlignment="1">
      <alignment horizontal="center" vertical="center"/>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5" xfId="0" applyFont="1" applyFill="1" applyBorder="1" applyAlignment="1">
      <alignment horizontal="left" vertical="center" wrapText="1"/>
    </xf>
    <xf numFmtId="1" fontId="0" fillId="0" borderId="8" xfId="0" applyNumberFormat="1" applyBorder="1" applyAlignment="1">
      <alignment horizontal="left"/>
    </xf>
    <xf numFmtId="0" fontId="10" fillId="0" borderId="3" xfId="0" applyFont="1" applyBorder="1" applyAlignment="1">
      <alignment horizontal="center" vertical="center"/>
    </xf>
    <xf numFmtId="0" fontId="30" fillId="0" borderId="8" xfId="0" applyFont="1" applyBorder="1" applyAlignment="1">
      <alignment horizontal="center" vertical="center"/>
    </xf>
    <xf numFmtId="0" fontId="0" fillId="5" borderId="8" xfId="0" applyFill="1" applyBorder="1" applyAlignment="1">
      <alignment horizontal="center" vertical="center"/>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5" xfId="0" applyFont="1" applyBorder="1" applyAlignment="1">
      <alignment horizontal="center"/>
    </xf>
    <xf numFmtId="0" fontId="31" fillId="0" borderId="28" xfId="0" applyFont="1" applyBorder="1" applyAlignment="1">
      <alignment horizontal="center" vertical="center"/>
    </xf>
    <xf numFmtId="165" fontId="0" fillId="0" borderId="5" xfId="0" applyNumberFormat="1" applyBorder="1" applyAlignment="1">
      <alignment horizontal="center" vertical="center"/>
    </xf>
    <xf numFmtId="165" fontId="0" fillId="0" borderId="6" xfId="0" applyNumberFormat="1" applyBorder="1" applyAlignment="1">
      <alignment horizontal="center" vertical="center"/>
    </xf>
    <xf numFmtId="165" fontId="0" fillId="0" borderId="7" xfId="0" applyNumberFormat="1" applyBorder="1" applyAlignment="1">
      <alignment horizontal="center" vertical="center"/>
    </xf>
    <xf numFmtId="165" fontId="0" fillId="0" borderId="30" xfId="0" applyNumberFormat="1" applyBorder="1" applyAlignment="1">
      <alignment horizontal="center" vertical="center"/>
    </xf>
    <xf numFmtId="165" fontId="0" fillId="0" borderId="31" xfId="0" applyNumberFormat="1" applyBorder="1" applyAlignment="1">
      <alignment horizontal="center" vertical="center"/>
    </xf>
    <xf numFmtId="0" fontId="0" fillId="0" borderId="9" xfId="0" applyBorder="1" applyAlignment="1">
      <alignment horizontal="left" vertical="center"/>
    </xf>
    <xf numFmtId="165" fontId="0" fillId="0" borderId="3" xfId="0" applyNumberFormat="1" applyBorder="1" applyAlignment="1">
      <alignment horizontal="center" vertical="center"/>
    </xf>
    <xf numFmtId="3" fontId="0" fillId="0" borderId="6" xfId="0" applyNumberFormat="1" applyBorder="1" applyAlignment="1">
      <alignment horizontal="center" vertical="center"/>
    </xf>
    <xf numFmtId="3" fontId="0" fillId="0" borderId="7" xfId="0" applyNumberFormat="1" applyBorder="1" applyAlignment="1">
      <alignment horizontal="center" vertical="center"/>
    </xf>
    <xf numFmtId="0" fontId="0" fillId="0" borderId="60" xfId="0" applyBorder="1" applyAlignment="1">
      <alignment horizontal="center"/>
    </xf>
    <xf numFmtId="0" fontId="0" fillId="0" borderId="66" xfId="0" pivotButton="1" applyBorder="1" applyAlignment="1">
      <alignment horizontal="center" vertical="center"/>
    </xf>
    <xf numFmtId="0" fontId="0" fillId="0" borderId="21" xfId="0" applyBorder="1" applyAlignment="1">
      <alignment horizontal="center" vertical="center"/>
    </xf>
    <xf numFmtId="0" fontId="0" fillId="0" borderId="75"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44"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0" fillId="0" borderId="0" xfId="0" pivotButton="1" applyAlignment="1">
      <alignment vertical="center"/>
    </xf>
    <xf numFmtId="0" fontId="0" fillId="7" borderId="3" xfId="0" applyFill="1" applyBorder="1" applyAlignment="1">
      <alignment horizontal="center" vertic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4" fontId="0" fillId="0" borderId="15" xfId="0" applyNumberFormat="1" applyBorder="1" applyAlignment="1">
      <alignment horizontal="center" vertical="center"/>
    </xf>
    <xf numFmtId="4" fontId="0" fillId="0" borderId="6" xfId="0" applyNumberFormat="1" applyBorder="1" applyAlignment="1">
      <alignment horizontal="center" vertical="center"/>
    </xf>
    <xf numFmtId="0" fontId="0" fillId="0" borderId="47"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2" xfId="0" applyBorder="1" applyAlignment="1">
      <alignment horizontal="center" vertical="center"/>
    </xf>
    <xf numFmtId="0" fontId="0" fillId="0" borderId="72" xfId="0" applyBorder="1" applyAlignment="1">
      <alignment horizontal="center" vertical="center"/>
    </xf>
    <xf numFmtId="0" fontId="0" fillId="0" borderId="50" xfId="0"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1" xfId="0" applyBorder="1" applyAlignment="1">
      <alignment horizontal="center" vertical="center"/>
    </xf>
    <xf numFmtId="0" fontId="0" fillId="0" borderId="22" xfId="0" applyBorder="1" applyAlignment="1">
      <alignment horizontal="center" vertical="center"/>
    </xf>
    <xf numFmtId="0" fontId="21" fillId="5" borderId="40"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33" xfId="0" applyFont="1" applyFill="1" applyBorder="1" applyAlignment="1">
      <alignment horizontal="center" vertical="center" wrapText="1"/>
    </xf>
    <xf numFmtId="0" fontId="0" fillId="0" borderId="0" xfId="0" applyAlignment="1">
      <alignment horizontal="center" vertical="center" wrapText="1"/>
    </xf>
    <xf numFmtId="0" fontId="0" fillId="0" borderId="74" xfId="0" applyBorder="1" applyAlignment="1">
      <alignment horizontal="center" vertical="center" wrapText="1"/>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6918">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Hdfc1\d\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file:///\\Hdfc1\d\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file:///\\Hdfc1\d\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75.653938888892" createdVersion="8" refreshedVersion="8" minRefreshableVersion="3" recordCount="1" xr:uid="{8E565CDA-0782-4ECE-967A-2B3233618BB8}">
  <cacheSource type="worksheet">
    <worksheetSource ref="A1:FC2" sheet="MAIN"/>
  </cacheSource>
  <cacheFields count="161">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ontainsNonDate="0" containsString="0" containsBlank="1"/>
    </cacheField>
    <cacheField name="Payment Date" numFmtId="0">
      <sharedItems containsNonDate="0" containsString="0" containsBlank="1" containsNumber="1" containsInteger="1" minValue="3200" maxValue="3200" count="2">
        <m/>
        <n v="3200" u="1"/>
      </sharedItems>
    </cacheField>
    <cacheField name="Paid Amount" numFmtId="0">
      <sharedItems containsNonDate="0" containsString="0" containsBlank="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38408.990000000005" maxValue="38408.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ount="3">
        <s v="FLOW"/>
        <s v="RB" u="1"/>
        <s v="STABLE" u="1"/>
      </sharedItems>
    </cacheField>
    <cacheField name="RECEIPT CUT" numFmtId="0">
      <sharedItems count="2">
        <s v="UNPAID"/>
        <s v="PAID" u="1"/>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1350" maxValue="135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acheField>
    <cacheField name="AGENCY CASE%" numFmtId="166">
      <sharedItems/>
    </cacheField>
    <cacheField name="PROJECTION" numFmtId="166">
      <sharedItems count="3">
        <s v="FLOW"/>
        <s v="RB" u="1"/>
        <s v="STABLE" u="1"/>
      </sharedItems>
    </cacheField>
    <cacheField name=" CODE-1" numFmtId="0">
      <sharedItems count="12">
        <s v="-"/>
        <s v="PAID"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8" numFmtId="1">
      <sharedItems containsNonDate="0" containsString="0" containsBlank="1"/>
    </cacheField>
    <cacheField name="CURENT 20 " numFmtId="1">
      <sharedItems/>
    </cacheField>
    <cacheField name="15" numFmtId="1">
      <sharedItems containsNonDate="0" containsString="0" containsBlank="1"/>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
        <s v="VIJAY NIKAM" u="1"/>
        <s v="KAILASH ATKARI"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NonDate="0" containsString="0" containsBlank="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NonDate="0" containsString="0" containsBlank="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NonDate="0" containsString="0" containsBlank="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0"/>
    </cacheField>
    <cacheField name="INT" numFmtId="0">
      <sharedItems/>
    </cacheField>
    <cacheField name="VYMO ID" numFmtId="0">
      <sharedItems containsNonDate="0" containsString="0" containsBlank="1"/>
    </cacheField>
    <cacheField name="LEAD ID" numFmtId="0">
      <sharedItems containsNonDate="0" containsString="0" containsBlank="1"/>
    </cacheField>
    <cacheField name="Allocated" numFmtId="0">
      <sharedItems containsNonDate="0" containsString="0" containsBlank="1"/>
    </cacheField>
    <cacheField name="CODE" numFmtId="0">
      <sharedItems containsNonDate="0" containsString="0" containsBlank="1"/>
    </cacheField>
    <cacheField name="REMARK3" numFmtId="0">
      <sharedItems containsNonDate="0" containsString="0" containsBlank="1"/>
    </cacheField>
    <cacheField name="DATE3" numFmtId="15">
      <sharedItems containsNonDate="0" containsString="0" containsBlank="1"/>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G574"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G570"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80110034722" createdVersion="8" refreshedVersion="8" minRefreshableVersion="3" recordCount="702" xr:uid="{5D2B87EF-997A-4D2A-841B-41A2DB7884B7}">
  <cacheSource type="worksheet">
    <worksheetSource ref="A1:FG703"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String="0" containsBlank="1" containsNumber="1" containsInteger="1" minValue="0" maxValue="0"/>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442" maxValue="65597"/>
    </cacheField>
    <cacheField name="POT NPA" numFmtId="0">
      <sharedItems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805318981482" createdVersion="8" refreshedVersion="8" minRefreshableVersion="3" recordCount="702" xr:uid="{9C14E47F-D864-4033-8DF6-155700A094BA}">
  <cacheSource type="worksheet">
    <worksheetSource ref="A1:FF703"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14">
        <m/>
        <s v="12.06.26"/>
        <s v="03.06.26"/>
        <s v="08.06.26"/>
        <s v="11.06.26"/>
        <s v="05.06.26"/>
        <s v="06.06.26"/>
        <s v="10.06.26"/>
        <s v="09.06.26"/>
        <s v="02.06.26"/>
        <s v="01.06.26"/>
        <s v="04.06.26"/>
        <s v="09.06.26 11.06.26"/>
        <s v="05.06.26 06.06.26"/>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String="0" containsBlank="1" containsNumber="1" containsInteger="1" minValue="0" maxValue="0"/>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442" maxValue="6559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m/>
    <x v="0"/>
    <m/>
    <m/>
    <m/>
    <m/>
    <n v="19627"/>
    <n v="18781.990000000002"/>
    <n v="19045.990000000002"/>
    <n v="38408.990000000005"/>
    <x v="0"/>
    <x v="0"/>
    <x v="0"/>
    <x v="0"/>
    <n v="292262.3"/>
    <n v="264"/>
    <n v="1350"/>
    <n v="4750"/>
    <s v="18.05.26"/>
    <s v="-"/>
    <s v="-"/>
    <x v="0"/>
    <x v="0"/>
    <s v="-"/>
    <s v="-"/>
    <m/>
    <m/>
    <m/>
    <m/>
    <s v="-"/>
    <s v="-"/>
    <s v="KATRAJ"/>
    <s v="-"/>
    <s v="-"/>
    <s v="-"/>
    <n v="23795.99"/>
    <n v="292262.3"/>
    <n v="26"/>
    <m/>
    <s v="-"/>
    <m/>
    <s v="FLOW"/>
    <m/>
    <m/>
    <m/>
    <m/>
    <s v="-"/>
    <s v="MH12UR0916"/>
    <s v="KAWASAKI Z900 ABS BSVI"/>
    <d v="2022-08-20T00:00:00"/>
    <n v="60"/>
    <x v="0"/>
    <x v="0"/>
    <m/>
    <m/>
    <m/>
    <m/>
    <m/>
    <m/>
    <m/>
    <m/>
    <m/>
    <m/>
    <m/>
    <m/>
    <m/>
    <m/>
    <m/>
    <m/>
    <m/>
    <m/>
    <m/>
    <m/>
    <m/>
    <m/>
    <m/>
    <m/>
    <m/>
    <m/>
    <m/>
    <m/>
    <m/>
    <m/>
    <m/>
    <m/>
    <m/>
    <m/>
    <m/>
    <m/>
    <m/>
    <m/>
    <m/>
    <m/>
    <m/>
    <m/>
    <m/>
    <m/>
    <m/>
    <m/>
    <m/>
    <m/>
    <m/>
    <m/>
    <m/>
    <m/>
    <m/>
    <m/>
    <m/>
    <m/>
    <m/>
    <m/>
    <m/>
    <m/>
    <m/>
    <m/>
    <m/>
    <m/>
    <m/>
    <m/>
    <m/>
    <m/>
    <m/>
    <m/>
    <m/>
    <m/>
    <m/>
    <m/>
    <m/>
    <m/>
    <m/>
    <m/>
    <m/>
    <m/>
    <m/>
    <m/>
    <m/>
    <m/>
    <m/>
    <m/>
    <m/>
    <m/>
    <m/>
    <m/>
    <m/>
    <m/>
    <m/>
    <m/>
    <n v="0"/>
    <s v=""/>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2">
  <r>
    <n v="131831706"/>
    <s v="ROHIT RAMCHANDRA JADHAV"/>
    <m/>
    <m/>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s v="-"/>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s v="-"/>
  </r>
  <r>
    <n v="466697046"/>
    <s v="VAISHNAVI PRDEEP DAKHINKAR"/>
    <m/>
    <m/>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s v="-"/>
    <m/>
    <m/>
    <m/>
    <m/>
    <m/>
    <m/>
    <m/>
    <m/>
    <m/>
    <m/>
    <m/>
    <m/>
    <m/>
    <m/>
    <m/>
    <m/>
    <m/>
    <m/>
    <m/>
    <m/>
    <m/>
    <m/>
    <m/>
    <m/>
    <m/>
    <m/>
    <m/>
    <m/>
    <m/>
    <m/>
    <m/>
    <n v="1"/>
    <m/>
    <m/>
    <m/>
    <m/>
    <m/>
    <m/>
    <m/>
    <m/>
    <m/>
    <m/>
    <m/>
    <m/>
    <m/>
    <m/>
    <m/>
    <m/>
    <m/>
    <m/>
    <m/>
    <m/>
    <m/>
    <m/>
    <m/>
    <m/>
    <m/>
    <m/>
    <m/>
    <m/>
    <m/>
    <m/>
    <m/>
    <m/>
    <m/>
    <m/>
    <m/>
    <m/>
    <m/>
    <m/>
    <m/>
    <m/>
    <m/>
    <m/>
    <m/>
    <m/>
    <m/>
    <m/>
    <m/>
    <m/>
    <m/>
    <m/>
    <m/>
    <m/>
    <m/>
    <m/>
    <m/>
    <m/>
    <m/>
    <m/>
    <m/>
    <m/>
    <m/>
    <m/>
    <n v="1"/>
    <n v="1"/>
    <s v="ZBHT0011"/>
    <s v="GP1-nWSGVz"/>
    <s v="Allocated"/>
    <m/>
    <m/>
    <m/>
    <m/>
    <m/>
    <m/>
    <m/>
    <m/>
    <n v="9030"/>
    <n v="17980"/>
    <s v="-"/>
  </r>
  <r>
    <n v="467684618"/>
    <s v="DATTA MANOHAR SURWASE"/>
    <m/>
    <m/>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s v="-"/>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s v="-"/>
  </r>
  <r>
    <n v="466752729"/>
    <s v="AKSHAY SURESH NANGDE"/>
    <m/>
    <m/>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s v="-"/>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s v="-"/>
  </r>
  <r>
    <n v="463131407"/>
    <s v="POONAM HARSHAL BHAGWAT"/>
    <m/>
    <m/>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s v="-"/>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s v="-"/>
  </r>
  <r>
    <n v="465107719"/>
    <s v="SANTANU JENA"/>
    <s v="ONLINE"/>
    <s v="12.06.26"/>
    <n v="11300"/>
    <m/>
    <m/>
    <m/>
    <n v="11046"/>
    <n v="10866"/>
    <n v="11039"/>
    <n v="10612"/>
    <x v="0"/>
    <x v="1"/>
    <x v="1"/>
    <x v="4"/>
    <n v="200296"/>
    <n v="173"/>
    <n v="0"/>
    <n v="2700"/>
    <s v="18.05.26"/>
    <n v="0.40548415005099936"/>
    <n v="1.1232825647311805E-2"/>
    <s v="STABLE"/>
    <s v="PAID"/>
    <s v="PAID"/>
    <s v="-"/>
    <m/>
    <m/>
    <m/>
    <m/>
    <s v="-"/>
    <s v="-"/>
    <s v="BHOSARI"/>
    <s v="-"/>
    <s v="-"/>
    <s v="-"/>
    <n v="13739"/>
    <n v="200296"/>
    <n v="27"/>
    <n v="37"/>
    <s v="FLOW"/>
    <m/>
    <m/>
    <m/>
    <m/>
    <s v="REGULAR"/>
    <s v="MH14MB6335"/>
    <s v="CONTINETNAL GT 650 ROCKER RED"/>
    <d v="2025-01-02T00:00:00"/>
    <n v="36"/>
    <x v="0"/>
    <s v="-"/>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s v="-"/>
  </r>
  <r>
    <n v="466275141"/>
    <s v="ANWAR AHMAD SHAIKH"/>
    <m/>
    <m/>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s v="-"/>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s v="-"/>
  </r>
  <r>
    <n v="465568743"/>
    <s v="NAJMA SIKANDAR INAMADAR"/>
    <s v="ONLINE"/>
    <s v="03.06.26"/>
    <n v="350"/>
    <m/>
    <m/>
    <m/>
    <n v="7028"/>
    <n v="14163"/>
    <n v="430"/>
    <n v="20841"/>
    <x v="1"/>
    <x v="1"/>
    <x v="1"/>
    <x v="5"/>
    <n v="193826"/>
    <n v="323"/>
    <n v="0"/>
    <s v="-"/>
    <s v="-"/>
    <n v="0.36895843319461685"/>
    <n v="5.1315679037570248E-2"/>
    <s v="STABLE"/>
    <s v="PAID"/>
    <s v="-"/>
    <s v="-"/>
    <m/>
    <m/>
    <m/>
    <m/>
    <s v="REPO"/>
    <s v="-"/>
    <m/>
    <s v="-"/>
    <s v="-"/>
    <s v="-"/>
    <m/>
    <n v="193826"/>
    <n v="88"/>
    <n v="67"/>
    <s v="STABLE"/>
    <m/>
    <m/>
    <m/>
    <m/>
    <s v="REGULAR"/>
    <m/>
    <m/>
    <m/>
    <m/>
    <x v="0"/>
    <s v="-"/>
    <m/>
    <m/>
    <m/>
    <m/>
    <m/>
    <m/>
    <m/>
    <m/>
    <m/>
    <m/>
    <n v="1"/>
    <m/>
    <m/>
    <m/>
    <m/>
    <m/>
    <m/>
    <m/>
    <m/>
    <m/>
    <m/>
    <m/>
    <m/>
    <m/>
    <m/>
    <m/>
    <m/>
    <m/>
    <m/>
    <m/>
    <m/>
    <m/>
    <m/>
    <m/>
    <m/>
    <m/>
    <m/>
    <m/>
    <m/>
    <m/>
    <m/>
    <m/>
    <m/>
    <m/>
    <m/>
    <m/>
    <m/>
    <m/>
    <m/>
    <m/>
    <m/>
    <m/>
    <m/>
    <m/>
    <m/>
    <m/>
    <m/>
    <m/>
    <m/>
    <m/>
    <m/>
    <m/>
    <m/>
    <m/>
    <m/>
    <m/>
    <m/>
    <m/>
    <m/>
    <m/>
    <m/>
    <m/>
    <m/>
    <m/>
    <m/>
    <m/>
    <m/>
    <m/>
    <m/>
    <m/>
    <m/>
    <m/>
    <m/>
    <m/>
    <m/>
    <m/>
    <m/>
    <s v=""/>
    <m/>
    <m/>
    <m/>
    <m/>
    <m/>
    <m/>
    <n v="1"/>
    <n v="1"/>
    <s v="ZBHT0012"/>
    <e v="#N/A"/>
    <e v="#N/A"/>
    <e v="#N/A"/>
    <e v="#N/A"/>
    <e v="#N/A"/>
    <m/>
    <m/>
    <m/>
    <m/>
    <m/>
    <n v="430"/>
    <n v="21191"/>
    <s v="POT NPA"/>
  </r>
  <r>
    <n v="466642523"/>
    <s v="DAREKAR PRITAM DATTATRAY"/>
    <m/>
    <m/>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s v="-"/>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s v="POT NPA"/>
  </r>
  <r>
    <n v="464007891"/>
    <s v="SUBHASH VISHNU PATIL"/>
    <m/>
    <m/>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s v="-"/>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s v="POT NPA"/>
  </r>
  <r>
    <n v="463274645"/>
    <s v="GOVIND VILAS THORAT"/>
    <s v="ONLINE"/>
    <s v="08.06.26"/>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s v="-"/>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s v="-"/>
  </r>
  <r>
    <n v="466166742"/>
    <s v="CHAUDHARI SIDDHESHWAR BHIMA"/>
    <m/>
    <m/>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s v="-"/>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s v="-"/>
  </r>
  <r>
    <n v="465673833"/>
    <s v="GANESH PANDURANG GAVHANE"/>
    <m/>
    <m/>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s v="-"/>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s v="-"/>
  </r>
  <r>
    <n v="465520568"/>
    <s v="MAYURESH SANDIP TAMHANE"/>
    <m/>
    <m/>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s v="-"/>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s v="-"/>
  </r>
  <r>
    <n v="459910359"/>
    <s v="BHAKTI SUNIL PATIL"/>
    <s v="ONLINE"/>
    <s v="11.06.26"/>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s v="-"/>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s v="-"/>
  </r>
  <r>
    <n v="467360608"/>
    <s v="MARUTI ASHOK DEVKATE"/>
    <m/>
    <m/>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s v="-"/>
    <m/>
    <m/>
    <m/>
    <m/>
    <m/>
    <m/>
    <m/>
    <m/>
    <m/>
    <m/>
    <m/>
    <m/>
    <m/>
    <m/>
    <m/>
    <m/>
    <m/>
    <m/>
    <m/>
    <m/>
    <m/>
    <m/>
    <m/>
    <m/>
    <m/>
    <m/>
    <m/>
    <m/>
    <m/>
    <m/>
    <m/>
    <m/>
    <m/>
    <m/>
    <m/>
    <m/>
    <m/>
    <m/>
    <m/>
    <m/>
    <m/>
    <m/>
    <m/>
    <m/>
    <m/>
    <m/>
    <m/>
    <m/>
    <m/>
    <m/>
    <m/>
    <m/>
    <m/>
    <m/>
    <m/>
    <m/>
    <m/>
    <m/>
    <m/>
    <m/>
    <m/>
    <m/>
    <m/>
    <m/>
    <m/>
    <m/>
    <m/>
    <m/>
    <m/>
    <m/>
    <m/>
    <m/>
    <m/>
    <m/>
    <m/>
    <m/>
    <m/>
    <m/>
    <m/>
    <m/>
    <m/>
    <m/>
    <m/>
    <m/>
    <m/>
    <m/>
    <m/>
    <m/>
    <m/>
    <m/>
    <m/>
    <m/>
    <m/>
    <m/>
    <n v="0"/>
    <s v=""/>
    <s v="ZBHT0013"/>
    <s v="GPe8pTwbO7"/>
    <s v="Allocated"/>
    <m/>
    <m/>
    <m/>
    <m/>
    <m/>
    <m/>
    <m/>
    <m/>
    <n v="7702"/>
    <n v="15539"/>
    <s v="-"/>
  </r>
  <r>
    <n v="465207517"/>
    <s v="BABURAV FAKIRA SHINDE"/>
    <m/>
    <m/>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s v="-"/>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s v="-"/>
  </r>
  <r>
    <n v="464516849"/>
    <s v="MAYUR MURLIDHAR SABALE"/>
    <m/>
    <m/>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s v="-"/>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s v="-"/>
  </r>
  <r>
    <n v="466483159"/>
    <s v="AKASH KALURAM DHOTRE"/>
    <m/>
    <m/>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s v="-"/>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s v="POT NPA"/>
  </r>
  <r>
    <n v="464104095"/>
    <s v="SHABANA MUKADDAS SHAIKH"/>
    <m/>
    <m/>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s v="-"/>
    <m/>
    <m/>
    <m/>
    <m/>
    <m/>
    <m/>
    <m/>
    <m/>
    <m/>
    <m/>
    <m/>
    <m/>
    <m/>
    <m/>
    <m/>
    <m/>
    <m/>
    <m/>
    <m/>
    <m/>
    <m/>
    <m/>
    <m/>
    <m/>
    <m/>
    <m/>
    <m/>
    <m/>
    <m/>
    <m/>
    <m/>
    <m/>
    <m/>
    <m/>
    <m/>
    <m/>
    <m/>
    <m/>
    <m/>
    <m/>
    <m/>
    <m/>
    <m/>
    <m/>
    <m/>
    <m/>
    <m/>
    <m/>
    <m/>
    <m/>
    <m/>
    <m/>
    <m/>
    <m/>
    <m/>
    <m/>
    <m/>
    <m/>
    <m/>
    <m/>
    <m/>
    <m/>
    <m/>
    <m/>
    <m/>
    <m/>
    <m/>
    <m/>
    <m/>
    <m/>
    <m/>
    <m/>
    <m/>
    <m/>
    <m/>
    <m/>
    <m/>
    <m/>
    <m/>
    <m/>
    <m/>
    <m/>
    <m/>
    <m/>
    <m/>
    <m/>
    <m/>
    <m/>
    <m/>
    <m/>
    <m/>
    <m/>
    <m/>
    <m/>
    <n v="0"/>
    <s v=""/>
    <s v="ZBHT0010"/>
    <s v="GPPQLhtOG1"/>
    <s v="Allocated"/>
    <m/>
    <m/>
    <m/>
    <m/>
    <m/>
    <m/>
    <m/>
    <m/>
    <n v="6741"/>
    <n v="13322"/>
    <s v="-"/>
  </r>
  <r>
    <n v="464712154"/>
    <s v="SONALI PRAMOD ADAGALE"/>
    <m/>
    <m/>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s v="-"/>
    <m/>
    <m/>
    <m/>
    <m/>
    <m/>
    <m/>
    <m/>
    <m/>
    <m/>
    <m/>
    <m/>
    <m/>
    <m/>
    <m/>
    <m/>
    <m/>
    <m/>
    <m/>
    <m/>
    <m/>
    <m/>
    <m/>
    <m/>
    <m/>
    <m/>
    <m/>
    <m/>
    <m/>
    <m/>
    <m/>
    <m/>
    <m/>
    <m/>
    <m/>
    <n v="1"/>
    <m/>
    <m/>
    <m/>
    <m/>
    <m/>
    <m/>
    <m/>
    <m/>
    <m/>
    <m/>
    <m/>
    <m/>
    <m/>
    <m/>
    <m/>
    <m/>
    <m/>
    <m/>
    <m/>
    <m/>
    <m/>
    <m/>
    <m/>
    <m/>
    <m/>
    <m/>
    <m/>
    <m/>
    <m/>
    <m/>
    <m/>
    <m/>
    <m/>
    <m/>
    <m/>
    <m/>
    <m/>
    <m/>
    <m/>
    <m/>
    <m/>
    <m/>
    <m/>
    <m/>
    <m/>
    <m/>
    <m/>
    <m/>
    <m/>
    <m/>
    <m/>
    <m/>
    <m/>
    <m/>
    <m/>
    <m/>
    <m/>
    <m/>
    <m/>
    <n v="1"/>
    <n v="1"/>
    <s v="DUWT0023"/>
    <s v="GoBz6zN6iwm"/>
    <s v="Allocated"/>
    <m/>
    <m/>
    <m/>
    <m/>
    <m/>
    <m/>
    <m/>
    <m/>
    <n v="6623"/>
    <n v="12975"/>
    <s v="-"/>
  </r>
  <r>
    <n v="463411381"/>
    <s v="MINA BABASAHEB PANDURE"/>
    <s v="COLLECT"/>
    <s v="05.06.26"/>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s v="-"/>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s v="-"/>
  </r>
  <r>
    <n v="462452555"/>
    <s v="RISHIKESH MANIKRAV KALE"/>
    <m/>
    <m/>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s v="-"/>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s v="-"/>
  </r>
  <r>
    <n v="465042758"/>
    <s v="AKASH DNYANESHWAR OZARKAR"/>
    <s v="ONLINE"/>
    <s v="12.06.26"/>
    <n v="6000"/>
    <m/>
    <m/>
    <m/>
    <n v="6230"/>
    <n v="5894"/>
    <n v="6019"/>
    <n v="6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s v="-"/>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s v="-"/>
  </r>
  <r>
    <n v="466953270"/>
    <s v="NEEL DEEPAK BENDBHAR"/>
    <m/>
    <m/>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s v="-"/>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s v="-"/>
  </r>
  <r>
    <n v="462353603"/>
    <s v="NACHIKETH M DESAI"/>
    <m/>
    <m/>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s v="-"/>
    <m/>
    <m/>
    <m/>
    <m/>
    <m/>
    <m/>
    <m/>
    <m/>
    <m/>
    <m/>
    <m/>
    <m/>
    <m/>
    <m/>
    <m/>
    <m/>
    <m/>
    <m/>
    <m/>
    <m/>
    <m/>
    <m/>
    <m/>
    <m/>
    <m/>
    <m/>
    <m/>
    <m/>
    <m/>
    <m/>
    <m/>
    <m/>
    <m/>
    <m/>
    <m/>
    <m/>
    <m/>
    <m/>
    <m/>
    <m/>
    <m/>
    <m/>
    <m/>
    <m/>
    <m/>
    <m/>
    <m/>
    <m/>
    <m/>
    <m/>
    <m/>
    <m/>
    <m/>
    <m/>
    <m/>
    <m/>
    <m/>
    <m/>
    <m/>
    <m/>
    <m/>
    <m/>
    <m/>
    <m/>
    <m/>
    <m/>
    <m/>
    <m/>
    <m/>
    <m/>
    <m/>
    <m/>
    <m/>
    <m/>
    <m/>
    <m/>
    <m/>
    <m/>
    <m/>
    <m/>
    <m/>
    <m/>
    <m/>
    <m/>
    <m/>
    <m/>
    <m/>
    <m/>
    <m/>
    <m/>
    <m/>
    <m/>
    <m/>
    <m/>
    <n v="0"/>
    <s v=""/>
    <s v="DUWT0030"/>
    <e v="#N/A"/>
    <e v="#N/A"/>
    <m/>
    <m/>
    <m/>
    <m/>
    <m/>
    <m/>
    <m/>
    <m/>
    <n v="7609.44"/>
    <n v="15311.439999999999"/>
    <m/>
  </r>
  <r>
    <n v="464088878"/>
    <s v="LALITA RAMDAS SURYAVANSHI"/>
    <m/>
    <m/>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s v="-"/>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s v="POT NPA"/>
  </r>
  <r>
    <n v="466843453"/>
    <s v="OMKAR SUNIL KUMBHAR"/>
    <m/>
    <m/>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s v="-"/>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s v="-"/>
  </r>
  <r>
    <n v="461739127"/>
    <s v="SANJAY SUKHDEV PAWAR"/>
    <m/>
    <m/>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s v="-"/>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s v="-"/>
  </r>
  <r>
    <n v="464735800"/>
    <s v="SHUBHAM RAGHUNATH KATE"/>
    <m/>
    <m/>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s v="-"/>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s v="-"/>
  </r>
  <r>
    <n v="463487908"/>
    <s v="ZAID BABAMIYA PATHAN"/>
    <m/>
    <m/>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s v="-"/>
    <m/>
    <m/>
    <m/>
    <m/>
    <m/>
    <m/>
    <m/>
    <m/>
    <m/>
    <m/>
    <m/>
    <m/>
    <m/>
    <m/>
    <m/>
    <m/>
    <m/>
    <m/>
    <m/>
    <m/>
    <m/>
    <m/>
    <m/>
    <m/>
    <m/>
    <m/>
    <m/>
    <m/>
    <m/>
    <m/>
    <m/>
    <m/>
    <m/>
    <m/>
    <m/>
    <m/>
    <m/>
    <m/>
    <m/>
    <m/>
    <m/>
    <m/>
    <m/>
    <m/>
    <m/>
    <m/>
    <m/>
    <m/>
    <m/>
    <m/>
    <m/>
    <m/>
    <m/>
    <m/>
    <m/>
    <m/>
    <m/>
    <m/>
    <m/>
    <m/>
    <m/>
    <m/>
    <m/>
    <m/>
    <m/>
    <m/>
    <m/>
    <m/>
    <m/>
    <m/>
    <m/>
    <m/>
    <m/>
    <m/>
    <m/>
    <m/>
    <m/>
    <m/>
    <m/>
    <m/>
    <m/>
    <m/>
    <m/>
    <m/>
    <m/>
    <m/>
    <m/>
    <m/>
    <m/>
    <m/>
    <m/>
    <m/>
    <m/>
    <m/>
    <n v="0"/>
    <s v=""/>
    <s v="ZBHT0011"/>
    <e v="#N/A"/>
    <e v="#N/A"/>
    <m/>
    <m/>
    <m/>
    <m/>
    <m/>
    <m/>
    <m/>
    <m/>
    <n v="6694"/>
    <n v="13285"/>
    <m/>
  </r>
  <r>
    <n v="467118039"/>
    <s v="LAXMI DINESH PAWAR"/>
    <m/>
    <m/>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s v="-"/>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s v="-"/>
  </r>
  <r>
    <n v="462316792"/>
    <s v="SIDDHANT NILKANTH KADAM"/>
    <m/>
    <m/>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s v="-"/>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s v="-"/>
  </r>
  <r>
    <n v="467872639"/>
    <s v="ANURAG BANSI SHINDE"/>
    <s v="ONLINE"/>
    <s v="06.06.26"/>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s v="-"/>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s v="-"/>
  </r>
  <r>
    <n v="463270101"/>
    <s v="VIKASH GUPTA"/>
    <m/>
    <m/>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s v="-"/>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s v="-"/>
  </r>
  <r>
    <n v="465588808"/>
    <s v="SHAKEEL AHMAD KHAN"/>
    <m/>
    <m/>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s v="-"/>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s v="-"/>
  </r>
  <r>
    <n v="462010693"/>
    <s v="ALI MOHAMMAD SHAIKH"/>
    <m/>
    <m/>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s v="-"/>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s v="-"/>
  </r>
  <r>
    <n v="464403745"/>
    <s v="ANKIT RAJKUMAR JAISWAL"/>
    <m/>
    <m/>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s v="-"/>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s v="-"/>
  </r>
  <r>
    <n v="465370258"/>
    <s v="GANPAT TULSHIRAM ADAGALE"/>
    <m/>
    <m/>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s v="-"/>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s v="-"/>
  </r>
  <r>
    <n v="466373007"/>
    <s v="LATA SHASHIKANT SHETE"/>
    <m/>
    <m/>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s v="-"/>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s v="-"/>
  </r>
  <r>
    <n v="462722443"/>
    <s v="ROHIT ARUN KORKE"/>
    <s v="ONLINE"/>
    <s v="11.06.26"/>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s v="-"/>
    <m/>
    <m/>
    <m/>
    <m/>
    <m/>
    <m/>
    <m/>
    <m/>
    <m/>
    <m/>
    <m/>
    <m/>
    <m/>
    <m/>
    <m/>
    <m/>
    <m/>
    <m/>
    <m/>
    <m/>
    <m/>
    <m/>
    <m/>
    <m/>
    <m/>
    <m/>
    <m/>
    <m/>
    <m/>
    <m/>
    <m/>
    <m/>
    <m/>
    <m/>
    <n v="1"/>
    <m/>
    <m/>
    <m/>
    <m/>
    <m/>
    <m/>
    <m/>
    <m/>
    <m/>
    <m/>
    <m/>
    <m/>
    <m/>
    <m/>
    <m/>
    <m/>
    <m/>
    <m/>
    <m/>
    <m/>
    <m/>
    <m/>
    <m/>
    <m/>
    <m/>
    <m/>
    <m/>
    <m/>
    <m/>
    <m/>
    <m/>
    <m/>
    <m/>
    <m/>
    <m/>
    <m/>
    <m/>
    <m/>
    <m/>
    <m/>
    <m/>
    <m/>
    <m/>
    <m/>
    <m/>
    <m/>
    <m/>
    <m/>
    <m/>
    <m/>
    <m/>
    <m/>
    <m/>
    <m/>
    <m/>
    <m/>
    <m/>
    <m/>
    <m/>
    <n v="1"/>
    <n v="1"/>
    <s v="ZBHT0012"/>
    <s v="B2G6FECYBiz"/>
    <s v="Allocated"/>
    <m/>
    <m/>
    <m/>
    <m/>
    <m/>
    <m/>
    <m/>
    <m/>
    <n v="5648"/>
    <n v="11603"/>
    <m/>
  </r>
  <r>
    <n v="466589208"/>
    <s v="RUSHIKESH BHARAT INGALE"/>
    <m/>
    <m/>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s v="-"/>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s v="-"/>
  </r>
  <r>
    <n v="464874675"/>
    <s v="SAVITA MAHADEO GARUD"/>
    <s v="ONLINE"/>
    <s v="10.06.2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s v="-"/>
    <m/>
    <m/>
    <m/>
    <m/>
    <m/>
    <m/>
    <m/>
    <m/>
    <m/>
    <m/>
    <m/>
    <m/>
    <m/>
    <m/>
    <m/>
    <m/>
    <m/>
    <m/>
    <m/>
    <m/>
    <m/>
    <m/>
    <m/>
    <m/>
    <m/>
    <m/>
    <m/>
    <m/>
    <m/>
    <m/>
    <m/>
    <m/>
    <m/>
    <m/>
    <n v="3"/>
    <m/>
    <m/>
    <m/>
    <m/>
    <m/>
    <m/>
    <m/>
    <m/>
    <m/>
    <m/>
    <m/>
    <m/>
    <m/>
    <m/>
    <m/>
    <m/>
    <m/>
    <m/>
    <m/>
    <m/>
    <m/>
    <m/>
    <m/>
    <m/>
    <m/>
    <m/>
    <m/>
    <m/>
    <m/>
    <m/>
    <m/>
    <m/>
    <m/>
    <m/>
    <m/>
    <m/>
    <m/>
    <m/>
    <m/>
    <m/>
    <m/>
    <m/>
    <m/>
    <m/>
    <m/>
    <m/>
    <m/>
    <m/>
    <m/>
    <m/>
    <m/>
    <m/>
    <m/>
    <m/>
    <m/>
    <m/>
    <m/>
    <m/>
    <m/>
    <n v="3"/>
    <n v="1"/>
    <s v="DUWT0027"/>
    <s v="A62BlmW7cc"/>
    <s v="Allocated"/>
    <m/>
    <m/>
    <m/>
    <m/>
    <m/>
    <m/>
    <m/>
    <m/>
    <n v="5096"/>
    <n v="10047"/>
    <m/>
  </r>
  <r>
    <n v="464450501"/>
    <s v="NAMDEV SHANKAR PAWAR"/>
    <m/>
    <m/>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s v="-"/>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s v="-"/>
  </r>
  <r>
    <n v="461753486"/>
    <s v="BALASAHEB RAMCHANDRA ZANJE"/>
    <m/>
    <m/>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s v="-"/>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s v="-"/>
  </r>
  <r>
    <n v="462935606"/>
    <s v="ADITYA MARUTI KHAWALE"/>
    <m/>
    <m/>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s v="-"/>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s v="-"/>
  </r>
  <r>
    <n v="467352097"/>
    <s v="VARSHA MANGESH KALE"/>
    <s v="ONLINE"/>
    <s v="09.06.26"/>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s v="-"/>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s v="-"/>
  </r>
  <r>
    <n v="466423164"/>
    <s v="RAHUL AMKAPRASAD VARUN"/>
    <m/>
    <m/>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s v="-"/>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s v="-"/>
  </r>
  <r>
    <n v="462452784"/>
    <s v="SHANKAR RAMCHANDRA GONATE"/>
    <m/>
    <m/>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s v="-"/>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s v="-"/>
  </r>
  <r>
    <n v="135186382"/>
    <s v="AMIT ASHOK CHAVAN"/>
    <m/>
    <m/>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s v="-"/>
    <m/>
    <m/>
    <m/>
    <m/>
    <m/>
    <m/>
    <m/>
    <m/>
    <m/>
    <m/>
    <m/>
    <m/>
    <m/>
    <m/>
    <m/>
    <m/>
    <m/>
    <m/>
    <m/>
    <m/>
    <m/>
    <m/>
    <m/>
    <m/>
    <m/>
    <m/>
    <m/>
    <m/>
    <m/>
    <m/>
    <m/>
    <n v="1"/>
    <m/>
    <m/>
    <m/>
    <m/>
    <m/>
    <m/>
    <m/>
    <m/>
    <m/>
    <m/>
    <m/>
    <m/>
    <m/>
    <m/>
    <m/>
    <m/>
    <m/>
    <m/>
    <m/>
    <m/>
    <m/>
    <m/>
    <m/>
    <m/>
    <m/>
    <m/>
    <m/>
    <m/>
    <m/>
    <m/>
    <m/>
    <m/>
    <m/>
    <m/>
    <m/>
    <m/>
    <m/>
    <m/>
    <m/>
    <m/>
    <m/>
    <m/>
    <m/>
    <m/>
    <m/>
    <m/>
    <m/>
    <m/>
    <m/>
    <m/>
    <m/>
    <m/>
    <m/>
    <m/>
    <m/>
    <m/>
    <m/>
    <m/>
    <m/>
    <m/>
    <m/>
    <m/>
    <n v="1"/>
    <n v="1"/>
    <s v="DUWT0031"/>
    <s v="GPp1EGESjzz"/>
    <s v="Allocated"/>
    <m/>
    <m/>
    <m/>
    <m/>
    <m/>
    <m/>
    <m/>
    <m/>
    <n v="7346"/>
    <n v="14522"/>
    <m/>
  </r>
  <r>
    <n v="461374988"/>
    <s v="ROHAN RAHUL MANE"/>
    <m/>
    <m/>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s v="-"/>
    <m/>
    <m/>
    <m/>
    <m/>
    <m/>
    <m/>
    <m/>
    <m/>
    <m/>
    <m/>
    <m/>
    <m/>
    <m/>
    <m/>
    <m/>
    <m/>
    <m/>
    <m/>
    <m/>
    <m/>
    <m/>
    <m/>
    <m/>
    <m/>
    <m/>
    <m/>
    <m/>
    <m/>
    <m/>
    <m/>
    <m/>
    <m/>
    <m/>
    <m/>
    <n v="1"/>
    <m/>
    <m/>
    <m/>
    <m/>
    <m/>
    <m/>
    <m/>
    <m/>
    <m/>
    <m/>
    <m/>
    <m/>
    <m/>
    <m/>
    <m/>
    <m/>
    <m/>
    <m/>
    <m/>
    <m/>
    <m/>
    <m/>
    <m/>
    <m/>
    <m/>
    <m/>
    <m/>
    <m/>
    <m/>
    <m/>
    <m/>
    <m/>
    <m/>
    <m/>
    <m/>
    <m/>
    <m/>
    <m/>
    <m/>
    <m/>
    <m/>
    <m/>
    <m/>
    <m/>
    <m/>
    <m/>
    <m/>
    <m/>
    <m/>
    <m/>
    <m/>
    <m/>
    <m/>
    <m/>
    <m/>
    <m/>
    <n v="1"/>
    <m/>
    <m/>
    <n v="2"/>
    <n v="1"/>
    <s v="DUWT0023"/>
    <s v="APkLNJLs0ic"/>
    <s v="Allocated"/>
    <m/>
    <m/>
    <m/>
    <m/>
    <m/>
    <m/>
    <m/>
    <m/>
    <n v="5848.61"/>
    <n v="12098.61"/>
    <m/>
  </r>
  <r>
    <n v="462692295"/>
    <s v="PETENINUO PFITHU"/>
    <m/>
    <m/>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s v="-"/>
    <m/>
    <m/>
    <m/>
    <m/>
    <m/>
    <m/>
    <m/>
    <m/>
    <m/>
    <m/>
    <n v="1"/>
    <m/>
    <m/>
    <m/>
    <m/>
    <m/>
    <m/>
    <m/>
    <m/>
    <m/>
    <m/>
    <m/>
    <m/>
    <m/>
    <m/>
    <m/>
    <m/>
    <m/>
    <m/>
    <m/>
    <m/>
    <m/>
    <m/>
    <m/>
    <m/>
    <m/>
    <m/>
    <m/>
    <m/>
    <m/>
    <m/>
    <m/>
    <m/>
    <m/>
    <m/>
    <m/>
    <m/>
    <m/>
    <m/>
    <m/>
    <m/>
    <m/>
    <m/>
    <m/>
    <m/>
    <m/>
    <m/>
    <m/>
    <m/>
    <m/>
    <m/>
    <m/>
    <m/>
    <m/>
    <m/>
    <m/>
    <m/>
    <m/>
    <m/>
    <m/>
    <m/>
    <m/>
    <m/>
    <m/>
    <m/>
    <m/>
    <m/>
    <m/>
    <m/>
    <m/>
    <m/>
    <m/>
    <m/>
    <m/>
    <m/>
    <m/>
    <m/>
    <m/>
    <m/>
    <m/>
    <m/>
    <m/>
    <m/>
    <m/>
    <n v="1"/>
    <n v="1"/>
    <s v="DUWT0030"/>
    <e v="#N/A"/>
    <e v="#N/A"/>
    <e v="#N/A"/>
    <e v="#N/A"/>
    <e v="#N/A"/>
    <m/>
    <m/>
    <m/>
    <m/>
    <m/>
    <n v="5696"/>
    <n v="25266"/>
    <s v="-"/>
  </r>
  <r>
    <n v="463860514"/>
    <s v="MANASI SANTOSH SHINDE"/>
    <m/>
    <m/>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s v="-"/>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s v="-"/>
  </r>
  <r>
    <n v="466999268"/>
    <s v="KADIR KASIM SHAIKH"/>
    <m/>
    <m/>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s v="-"/>
    <m/>
    <m/>
    <m/>
    <m/>
    <m/>
    <m/>
    <m/>
    <m/>
    <m/>
    <m/>
    <m/>
    <m/>
    <m/>
    <m/>
    <m/>
    <m/>
    <m/>
    <m/>
    <m/>
    <m/>
    <m/>
    <m/>
    <m/>
    <m/>
    <m/>
    <m/>
    <m/>
    <m/>
    <m/>
    <m/>
    <m/>
    <m/>
    <m/>
    <m/>
    <m/>
    <m/>
    <m/>
    <m/>
    <m/>
    <m/>
    <m/>
    <m/>
    <m/>
    <m/>
    <m/>
    <m/>
    <m/>
    <m/>
    <m/>
    <m/>
    <m/>
    <m/>
    <m/>
    <m/>
    <m/>
    <m/>
    <m/>
    <m/>
    <m/>
    <m/>
    <m/>
    <m/>
    <m/>
    <m/>
    <m/>
    <m/>
    <m/>
    <m/>
    <m/>
    <m/>
    <m/>
    <m/>
    <m/>
    <m/>
    <m/>
    <m/>
    <m/>
    <m/>
    <m/>
    <m/>
    <m/>
    <m/>
    <m/>
    <m/>
    <m/>
    <m/>
    <m/>
    <m/>
    <m/>
    <m/>
    <m/>
    <m/>
    <m/>
    <m/>
    <n v="0"/>
    <s v=""/>
    <s v="ZBHT0012"/>
    <s v="k6uKtAVBt1"/>
    <s v="Allocated"/>
    <m/>
    <m/>
    <m/>
    <m/>
    <m/>
    <m/>
    <m/>
    <m/>
    <n v="4754"/>
    <n v="9508"/>
    <m/>
  </r>
  <r>
    <n v="464924404"/>
    <s v="MAHENDRA ARJUN THIGALE"/>
    <m/>
    <m/>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s v="-"/>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m/>
  </r>
  <r>
    <n v="466677362"/>
    <s v="VINAYAK SATHE"/>
    <m/>
    <m/>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s v="-"/>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s v="-"/>
  </r>
  <r>
    <n v="460272739"/>
    <s v="VILAS NAMDEV GAIKWAD"/>
    <m/>
    <m/>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s v="-"/>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s v="-"/>
  </r>
  <r>
    <n v="460466165"/>
    <s v="RITHIK MOHAN GAWALI"/>
    <s v="ONLINE"/>
    <s v="02.06.26"/>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s v="-"/>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s v="-"/>
  </r>
  <r>
    <n v="463519622"/>
    <s v="SHITAL CHANDRAKANT JADHAV"/>
    <s v="ONLINE"/>
    <s v="05.06.26"/>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s v="-"/>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s v="-"/>
  </r>
  <r>
    <n v="466229926"/>
    <s v="SWAPNIL RAJU GOBBUR"/>
    <m/>
    <m/>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s v="-"/>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s v="-"/>
  </r>
  <r>
    <n v="460986849"/>
    <s v="SHUBHAM SANTOSH ZENDE"/>
    <m/>
    <m/>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s v="-"/>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s v="-"/>
  </r>
  <r>
    <n v="464922563"/>
    <s v="SHUBHAM TUKARAM INGALE"/>
    <m/>
    <m/>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s v="-"/>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s v="-"/>
  </r>
  <r>
    <n v="463651166"/>
    <s v="EHSAN ANSARI"/>
    <m/>
    <m/>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s v="-"/>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s v="-"/>
  </r>
  <r>
    <n v="463352388"/>
    <s v="ASHUTOSH KUMAR JHA"/>
    <m/>
    <m/>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s v="-"/>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s v="-"/>
  </r>
  <r>
    <n v="460026902"/>
    <s v="ANANAD VAIJINATH KALVATKAR"/>
    <m/>
    <m/>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s v="-"/>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s v="-"/>
  </r>
  <r>
    <n v="464556066"/>
    <s v="LATABAI VITTHAL KUSEKAR"/>
    <m/>
    <m/>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s v="-"/>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s v="-"/>
  </r>
  <r>
    <n v="458321906"/>
    <s v="JAYPAL RAGHU KAMBLE"/>
    <s v="ONLINE"/>
    <s v="02.06.26"/>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s v="-"/>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s v="POT NPA"/>
  </r>
  <r>
    <n v="467016498"/>
    <s v="SUKHDEV SADASHIV CHORGHE"/>
    <m/>
    <m/>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s v="-"/>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s v="-"/>
  </r>
  <r>
    <n v="466598110"/>
    <s v="KEDAR MADHUKAR JAGTAP"/>
    <s v="ONLINE"/>
    <s v="11.06.26"/>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s v="-"/>
    <m/>
    <m/>
    <m/>
    <m/>
    <m/>
    <m/>
    <m/>
    <m/>
    <m/>
    <m/>
    <m/>
    <m/>
    <m/>
    <m/>
    <m/>
    <m/>
    <m/>
    <m/>
    <m/>
    <m/>
    <m/>
    <m/>
    <m/>
    <m/>
    <m/>
    <m/>
    <m/>
    <m/>
    <m/>
    <m/>
    <m/>
    <n v="1"/>
    <m/>
    <m/>
    <m/>
    <m/>
    <m/>
    <m/>
    <m/>
    <m/>
    <m/>
    <m/>
    <m/>
    <m/>
    <m/>
    <m/>
    <m/>
    <m/>
    <m/>
    <m/>
    <m/>
    <m/>
    <m/>
    <m/>
    <m/>
    <m/>
    <m/>
    <m/>
    <m/>
    <m/>
    <m/>
    <m/>
    <m/>
    <m/>
    <m/>
    <m/>
    <m/>
    <m/>
    <m/>
    <m/>
    <m/>
    <m/>
    <m/>
    <m/>
    <m/>
    <m/>
    <m/>
    <m/>
    <m/>
    <m/>
    <m/>
    <m/>
    <m/>
    <m/>
    <m/>
    <m/>
    <m/>
    <m/>
    <m/>
    <m/>
    <m/>
    <m/>
    <m/>
    <m/>
    <n v="1"/>
    <n v="1"/>
    <s v="DUWT0030"/>
    <s v="APBDTz3imcc"/>
    <s v="Allocated"/>
    <m/>
    <m/>
    <m/>
    <m/>
    <m/>
    <m/>
    <m/>
    <m/>
    <n v="2900.34"/>
    <n v="10477.34"/>
    <m/>
  </r>
  <r>
    <n v="466828544"/>
    <s v="SURAJ PRAKASH HIWALE"/>
    <m/>
    <m/>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s v="-"/>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s v="-"/>
  </r>
  <r>
    <n v="467457662"/>
    <s v="MITHIL MANJU SHETTY"/>
    <m/>
    <m/>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s v="-"/>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s v="-"/>
  </r>
  <r>
    <n v="460748946"/>
    <s v="PRATHAMESH SANJAY KUDALE"/>
    <m/>
    <m/>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s v="-"/>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s v="-"/>
  </r>
  <r>
    <n v="465745229"/>
    <s v="GANESH MACHINDRA SALUNKE"/>
    <m/>
    <m/>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s v="-"/>
    <m/>
    <m/>
    <m/>
    <m/>
    <m/>
    <m/>
    <m/>
    <m/>
    <m/>
    <m/>
    <m/>
    <m/>
    <m/>
    <m/>
    <m/>
    <m/>
    <m/>
    <m/>
    <m/>
    <m/>
    <m/>
    <m/>
    <m/>
    <m/>
    <m/>
    <m/>
    <m/>
    <m/>
    <m/>
    <m/>
    <m/>
    <m/>
    <m/>
    <m/>
    <n v="1"/>
    <m/>
    <m/>
    <m/>
    <m/>
    <m/>
    <m/>
    <m/>
    <m/>
    <m/>
    <m/>
    <m/>
    <m/>
    <m/>
    <m/>
    <m/>
    <m/>
    <m/>
    <m/>
    <m/>
    <m/>
    <m/>
    <m/>
    <m/>
    <m/>
    <m/>
    <m/>
    <m/>
    <m/>
    <m/>
    <m/>
    <m/>
    <m/>
    <m/>
    <m/>
    <m/>
    <m/>
    <m/>
    <m/>
    <m/>
    <m/>
    <m/>
    <m/>
    <m/>
    <m/>
    <m/>
    <m/>
    <m/>
    <m/>
    <m/>
    <m/>
    <m/>
    <m/>
    <m/>
    <m/>
    <m/>
    <m/>
    <m/>
    <m/>
    <m/>
    <n v="1"/>
    <n v="1"/>
    <s v="ZBHT0024"/>
    <s v="B6tw_o2E1m"/>
    <s v="Allocated"/>
    <m/>
    <m/>
    <m/>
    <m/>
    <m/>
    <m/>
    <m/>
    <m/>
    <n v="3476"/>
    <n v="8567"/>
    <m/>
  </r>
  <r>
    <n v="460017651"/>
    <s v="RAVINDRA BALASAHEB SHILIMKAR"/>
    <m/>
    <m/>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s v="-"/>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s v="-"/>
  </r>
  <r>
    <n v="462727406"/>
    <s v="SHWETA PRASHANT KALE"/>
    <m/>
    <m/>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s v="-"/>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s v="-"/>
  </r>
  <r>
    <n v="466324484"/>
    <s v="ANIKET CHANDRAKANT VANJARI"/>
    <m/>
    <m/>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s v="-"/>
    <m/>
    <m/>
    <m/>
    <m/>
    <m/>
    <m/>
    <m/>
    <m/>
    <m/>
    <m/>
    <m/>
    <m/>
    <m/>
    <m/>
    <m/>
    <m/>
    <m/>
    <m/>
    <m/>
    <m/>
    <m/>
    <m/>
    <m/>
    <m/>
    <m/>
    <m/>
    <m/>
    <m/>
    <m/>
    <m/>
    <m/>
    <m/>
    <m/>
    <m/>
    <m/>
    <m/>
    <m/>
    <m/>
    <m/>
    <m/>
    <m/>
    <m/>
    <m/>
    <m/>
    <m/>
    <m/>
    <m/>
    <m/>
    <m/>
    <m/>
    <m/>
    <m/>
    <m/>
    <m/>
    <m/>
    <m/>
    <m/>
    <m/>
    <m/>
    <m/>
    <m/>
    <m/>
    <m/>
    <m/>
    <m/>
    <m/>
    <m/>
    <m/>
    <m/>
    <m/>
    <m/>
    <m/>
    <m/>
    <m/>
    <m/>
    <m/>
    <m/>
    <m/>
    <m/>
    <m/>
    <m/>
    <m/>
    <m/>
    <m/>
    <m/>
    <m/>
    <m/>
    <m/>
    <m/>
    <m/>
    <m/>
    <m/>
    <m/>
    <m/>
    <n v="0"/>
    <s v=""/>
    <s v="ZBHT0013"/>
    <s v="A2J6at9DVNc"/>
    <s v="Allocated"/>
    <m/>
    <m/>
    <m/>
    <m/>
    <m/>
    <m/>
    <m/>
    <m/>
    <n v="4706"/>
    <n v="9436"/>
    <m/>
  </r>
  <r>
    <n v="467633570"/>
    <s v="PRAJAKTA HANUMANT GAYAKWAD"/>
    <m/>
    <m/>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s v="-"/>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s v="-"/>
  </r>
  <r>
    <n v="461001866"/>
    <s v="PANKAJ GANPAT LAHANE"/>
    <s v="ONLINE"/>
    <s v="01.06.26"/>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s v="-"/>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s v="POT NPA"/>
  </r>
  <r>
    <n v="466811165"/>
    <s v="AMOL BALU BHISE"/>
    <m/>
    <m/>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s v="-"/>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s v="-"/>
  </r>
  <r>
    <n v="465871171"/>
    <s v="PRAMILA ANIL PAWARA"/>
    <m/>
    <m/>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s v="-"/>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s v="-"/>
  </r>
  <r>
    <n v="464268783"/>
    <s v="YOGESH NARAYAN PARIHAR"/>
    <m/>
    <m/>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s v="-"/>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s v="-"/>
  </r>
  <r>
    <n v="467105538"/>
    <s v="RAMA BABASAHEB WAGHMARE"/>
    <m/>
    <m/>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s v="-"/>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s v="-"/>
  </r>
  <r>
    <n v="466294591"/>
    <s v="VAIBHAV SANJAY SABLE"/>
    <m/>
    <m/>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s v="-"/>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m/>
  </r>
  <r>
    <n v="464384033"/>
    <s v="LAXMAN RAJU PAWAR"/>
    <m/>
    <m/>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s v="-"/>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s v="-"/>
  </r>
  <r>
    <n v="462817786"/>
    <s v="HRUSHIKESH SUNIL PANGARE"/>
    <m/>
    <m/>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s v="-"/>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s v="-"/>
  </r>
  <r>
    <n v="467440993"/>
    <s v="ARCHANA SHIVAJI DAVKHAR"/>
    <m/>
    <m/>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s v="-"/>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s v="-"/>
  </r>
  <r>
    <n v="466788877"/>
    <s v="KALPESH PANDURANG JADHAV"/>
    <s v="ONLINE"/>
    <s v="09.06.26"/>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s v="-"/>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s v="-"/>
  </r>
  <r>
    <n v="466775197"/>
    <s v="ALKA BHAGWAN CHAURE"/>
    <m/>
    <m/>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s v="-"/>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s v="-"/>
  </r>
  <r>
    <n v="466601702"/>
    <s v="SIKANDAR AJIJ MOMIN"/>
    <m/>
    <m/>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s v="-"/>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s v="-"/>
  </r>
  <r>
    <n v="468046860"/>
    <s v="MAYUR DIPAK BHOITE"/>
    <s v="ONLINE"/>
    <s v="04.06.26"/>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s v="-"/>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s v="-"/>
  </r>
  <r>
    <n v="463343105"/>
    <s v="GANESH BALU KOLEKAR"/>
    <m/>
    <m/>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s v="-"/>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s v="-"/>
  </r>
  <r>
    <n v="459582628"/>
    <s v="SANKALP ASHOK SABLE"/>
    <s v="ONLINE"/>
    <s v="05.06.26"/>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s v="-"/>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s v="-"/>
  </r>
  <r>
    <n v="467169041"/>
    <s v="PRAKASH SADASHIV CHAUDHARI"/>
    <m/>
    <m/>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s v="-"/>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s v="-"/>
  </r>
  <r>
    <n v="466835999"/>
    <s v="ARUN NIVRITTI KADAM"/>
    <s v="ONLINE"/>
    <s v="02.06.26"/>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s v="-"/>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s v="POT NPA"/>
  </r>
  <r>
    <n v="460840552"/>
    <s v="LAKSHMI SRIKANTH PANTULA"/>
    <m/>
    <m/>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s v="-"/>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s v="-"/>
  </r>
  <r>
    <n v="466785163"/>
    <s v="VIJAY ANIL KAMBLE"/>
    <s v="ONLINE"/>
    <s v="03.06.26"/>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s v="-"/>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s v="POT NPA"/>
  </r>
  <r>
    <n v="465222064"/>
    <s v="BIKASH SARMA"/>
    <m/>
    <m/>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s v="-"/>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s v="-"/>
  </r>
  <r>
    <n v="464425420"/>
    <s v="TANMAYEE RAJENDRA GAIKWAD"/>
    <m/>
    <m/>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s v="-"/>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s v="POT NPA"/>
  </r>
  <r>
    <n v="467135103"/>
    <s v="SAGAR KISAN KADU"/>
    <m/>
    <m/>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s v="-"/>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s v="-"/>
  </r>
  <r>
    <n v="465765507"/>
    <s v="ANIL DINKAR RATHOD"/>
    <m/>
    <m/>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s v="-"/>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m/>
    <n v="4707"/>
    <n v="21126"/>
    <s v="-"/>
  </r>
  <r>
    <n v="467470520"/>
    <s v="ARCHANA RAHUL GAJARE"/>
    <m/>
    <m/>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s v="-"/>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m/>
  </r>
  <r>
    <n v="462681261"/>
    <s v="LAXMAN KAMLU MARGALE"/>
    <s v="ONLINE"/>
    <s v="08.06.26"/>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s v="-"/>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s v="-"/>
  </r>
  <r>
    <n v="463867730"/>
    <s v="REKHA VIJENDRA CHANDALIYA"/>
    <m/>
    <m/>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s v="-"/>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s v="-"/>
  </r>
  <r>
    <n v="465840588"/>
    <s v="JEEVAN DIGAMBER JANGAM"/>
    <m/>
    <m/>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s v="-"/>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s v="-"/>
  </r>
  <r>
    <n v="465104448"/>
    <s v="MEGHRAJ BALASAHEB MANE"/>
    <s v="ONLINE"/>
    <s v="12.06.26"/>
    <n v="4000"/>
    <m/>
    <m/>
    <m/>
    <n v="3707"/>
    <n v="21608"/>
    <n v="4609"/>
    <n v="21315"/>
    <x v="3"/>
    <x v="1"/>
    <x v="1"/>
    <x v="1"/>
    <n v="90262"/>
    <n v="1536"/>
    <n v="0"/>
    <n v="6130.56"/>
    <s v="FLOW"/>
    <n v="0.35492902363257439"/>
    <n v="3.7916508563944309E-2"/>
    <s v="STABLE"/>
    <s v="PAID"/>
    <s v="MPTP"/>
    <s v="-"/>
    <m/>
    <m/>
    <m/>
    <m/>
    <s v="REPO"/>
    <s v="-"/>
    <s v="TALWADE"/>
    <s v="-"/>
    <s v="-"/>
    <s v="-"/>
    <n v="29274.560000000001"/>
    <n v="90262"/>
    <n v="178"/>
    <n v="188"/>
    <s v="FLOW"/>
    <m/>
    <m/>
    <m/>
    <m/>
    <s v="NPA"/>
    <s v="MH24CA3432"/>
    <s v="HONDA ACTIVA 6G DLX LTD ED"/>
    <d v="2025-01-02T00:00:00"/>
    <n v="42"/>
    <x v="0"/>
    <s v="-"/>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s v="-"/>
  </r>
  <r>
    <n v="467069077"/>
    <s v="ASHWINI SHRIKANT TOPE"/>
    <m/>
    <m/>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s v="-"/>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s v="-"/>
  </r>
  <r>
    <n v="464767626"/>
    <s v="PRASHANT KATTYA DEVENOOR"/>
    <m/>
    <m/>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s v="-"/>
    <m/>
    <m/>
    <m/>
    <m/>
    <m/>
    <m/>
    <m/>
    <m/>
    <m/>
    <m/>
    <m/>
    <m/>
    <m/>
    <m/>
    <m/>
    <m/>
    <m/>
    <m/>
    <m/>
    <m/>
    <m/>
    <m/>
    <m/>
    <m/>
    <m/>
    <m/>
    <m/>
    <m/>
    <m/>
    <m/>
    <m/>
    <m/>
    <m/>
    <m/>
    <n v="1"/>
    <m/>
    <m/>
    <m/>
    <m/>
    <m/>
    <m/>
    <m/>
    <m/>
    <m/>
    <m/>
    <m/>
    <m/>
    <m/>
    <m/>
    <m/>
    <m/>
    <m/>
    <m/>
    <m/>
    <m/>
    <m/>
    <m/>
    <m/>
    <m/>
    <m/>
    <m/>
    <m/>
    <m/>
    <m/>
    <m/>
    <m/>
    <m/>
    <m/>
    <m/>
    <m/>
    <m/>
    <m/>
    <m/>
    <m/>
    <m/>
    <m/>
    <m/>
    <m/>
    <m/>
    <m/>
    <m/>
    <m/>
    <m/>
    <m/>
    <m/>
    <m/>
    <m/>
    <m/>
    <m/>
    <m/>
    <m/>
    <m/>
    <m/>
    <m/>
    <n v="1"/>
    <n v="1"/>
    <s v="DUWT0027"/>
    <s v="GPesb3v9vOc"/>
    <s v="Allocated"/>
    <m/>
    <m/>
    <m/>
    <m/>
    <m/>
    <m/>
    <m/>
    <m/>
    <n v="5313"/>
    <n v="10493"/>
    <m/>
  </r>
  <r>
    <n v="463426988"/>
    <s v="VISHAL PARMESHWAR SANANSE"/>
    <m/>
    <m/>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s v="-"/>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s v="-"/>
  </r>
  <r>
    <n v="466690957"/>
    <s v="CHANDANI RAGHUNATH SUTAR"/>
    <m/>
    <m/>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s v="-"/>
    <m/>
    <m/>
    <m/>
    <m/>
    <m/>
    <m/>
    <m/>
    <m/>
    <m/>
    <m/>
    <m/>
    <m/>
    <m/>
    <m/>
    <m/>
    <m/>
    <m/>
    <m/>
    <m/>
    <m/>
    <m/>
    <m/>
    <m/>
    <m/>
    <m/>
    <m/>
    <m/>
    <m/>
    <m/>
    <m/>
    <m/>
    <n v="1"/>
    <m/>
    <m/>
    <m/>
    <m/>
    <m/>
    <m/>
    <m/>
    <m/>
    <m/>
    <m/>
    <m/>
    <m/>
    <m/>
    <m/>
    <m/>
    <m/>
    <m/>
    <m/>
    <m/>
    <m/>
    <m/>
    <m/>
    <m/>
    <m/>
    <m/>
    <m/>
    <m/>
    <m/>
    <m/>
    <m/>
    <m/>
    <m/>
    <m/>
    <m/>
    <m/>
    <m/>
    <m/>
    <m/>
    <m/>
    <m/>
    <m/>
    <m/>
    <m/>
    <m/>
    <m/>
    <m/>
    <m/>
    <m/>
    <m/>
    <m/>
    <m/>
    <m/>
    <m/>
    <m/>
    <m/>
    <m/>
    <m/>
    <m/>
    <m/>
    <m/>
    <m/>
    <m/>
    <n v="1"/>
    <n v="1"/>
    <s v="DUWT0031"/>
    <s v="BPw04rP09m"/>
    <s v="Allocated"/>
    <m/>
    <m/>
    <m/>
    <m/>
    <m/>
    <m/>
    <m/>
    <m/>
    <n v="2895"/>
    <n v="6748"/>
    <m/>
  </r>
  <r>
    <n v="464402919"/>
    <s v="JAGAN RAMESH THARKUDE"/>
    <m/>
    <m/>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s v="-"/>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s v="-"/>
  </r>
  <r>
    <n v="463825579"/>
    <s v="GANESH SANJAY VIDHATE"/>
    <m/>
    <m/>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s v="-"/>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s v="-"/>
  </r>
  <r>
    <n v="465789678"/>
    <s v="PRAMOD SHIVAJI KAKADE"/>
    <m/>
    <m/>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s v="-"/>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s v="-"/>
  </r>
  <r>
    <n v="466488961"/>
    <s v="AKSHAY BHARAT SHEJAL"/>
    <m/>
    <m/>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s v="-"/>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s v="-"/>
  </r>
  <r>
    <n v="458444699"/>
    <s v="SUSHIL DINKAR RINDHE"/>
    <m/>
    <m/>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s v="-"/>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s v="-"/>
  </r>
  <r>
    <n v="466873637"/>
    <s v="SANTOSH MOHAN KHOKAR"/>
    <m/>
    <m/>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s v="-"/>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s v="-"/>
  </r>
  <r>
    <n v="466406613"/>
    <s v="AYUB SULEMAN INAMDAR"/>
    <m/>
    <m/>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s v="-"/>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s v="-"/>
  </r>
  <r>
    <n v="465651022"/>
    <s v="NARAYAN CHANDRAKANT PATIL"/>
    <m/>
    <m/>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s v="-"/>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s v="-"/>
  </r>
  <r>
    <n v="466209921"/>
    <s v="SHANKAR RAMDAS RATHOD"/>
    <m/>
    <m/>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s v="-"/>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s v="-"/>
  </r>
  <r>
    <n v="466948686"/>
    <s v="TEJAS SHARAD NALAWADE"/>
    <s v="ONLINE"/>
    <s v="08.06.26"/>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s v="-"/>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s v="-"/>
  </r>
  <r>
    <n v="464441982"/>
    <s v="VRUSHBH SHIVAJI HANDE"/>
    <m/>
    <m/>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s v="-"/>
    <m/>
    <m/>
    <m/>
    <m/>
    <m/>
    <m/>
    <m/>
    <m/>
    <m/>
    <m/>
    <m/>
    <m/>
    <m/>
    <m/>
    <m/>
    <m/>
    <m/>
    <m/>
    <m/>
    <m/>
    <m/>
    <m/>
    <m/>
    <m/>
    <m/>
    <m/>
    <m/>
    <m/>
    <m/>
    <m/>
    <m/>
    <m/>
    <m/>
    <m/>
    <n v="1"/>
    <m/>
    <m/>
    <m/>
    <m/>
    <m/>
    <m/>
    <m/>
    <m/>
    <m/>
    <m/>
    <m/>
    <m/>
    <m/>
    <m/>
    <m/>
    <m/>
    <m/>
    <m/>
    <m/>
    <m/>
    <m/>
    <m/>
    <m/>
    <m/>
    <m/>
    <m/>
    <m/>
    <m/>
    <m/>
    <m/>
    <m/>
    <m/>
    <m/>
    <m/>
    <m/>
    <m/>
    <m/>
    <m/>
    <m/>
    <m/>
    <m/>
    <m/>
    <m/>
    <m/>
    <m/>
    <m/>
    <m/>
    <m/>
    <m/>
    <m/>
    <m/>
    <m/>
    <m/>
    <m/>
    <m/>
    <m/>
    <m/>
    <m/>
    <m/>
    <n v="1"/>
    <n v="1"/>
    <s v="DUWT0027"/>
    <s v="k6GYCXCyZ9c"/>
    <s v="Allocated"/>
    <m/>
    <m/>
    <m/>
    <m/>
    <m/>
    <m/>
    <m/>
    <m/>
    <n v="12650"/>
    <n v="25290"/>
    <m/>
  </r>
  <r>
    <n v="465493945"/>
    <s v="DIVYA RUSHIKESH UNDE"/>
    <m/>
    <m/>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s v="-"/>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s v="-"/>
  </r>
  <r>
    <n v="466116116"/>
    <s v="SHWETA VINAYAK LANDGE"/>
    <s v="ONLINE"/>
    <s v="05.06.26"/>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s v="-"/>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s v="-"/>
  </r>
  <r>
    <n v="466014661"/>
    <s v="MANOHAR PRAKASH DESHMUKH"/>
    <m/>
    <m/>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s v="-"/>
    <m/>
    <m/>
    <m/>
    <m/>
    <m/>
    <m/>
    <m/>
    <m/>
    <m/>
    <m/>
    <m/>
    <m/>
    <m/>
    <m/>
    <m/>
    <m/>
    <m/>
    <m/>
    <m/>
    <m/>
    <m/>
    <m/>
    <m/>
    <m/>
    <m/>
    <m/>
    <m/>
    <m/>
    <m/>
    <m/>
    <m/>
    <m/>
    <m/>
    <m/>
    <n v="1"/>
    <m/>
    <m/>
    <m/>
    <m/>
    <m/>
    <m/>
    <m/>
    <m/>
    <m/>
    <m/>
    <m/>
    <m/>
    <m/>
    <m/>
    <m/>
    <m/>
    <m/>
    <m/>
    <m/>
    <m/>
    <m/>
    <m/>
    <m/>
    <m/>
    <m/>
    <m/>
    <m/>
    <m/>
    <m/>
    <m/>
    <m/>
    <m/>
    <m/>
    <m/>
    <m/>
    <m/>
    <m/>
    <m/>
    <m/>
    <m/>
    <m/>
    <m/>
    <m/>
    <m/>
    <m/>
    <m/>
    <m/>
    <m/>
    <m/>
    <m/>
    <m/>
    <m/>
    <m/>
    <m/>
    <m/>
    <m/>
    <m/>
    <m/>
    <m/>
    <n v="1"/>
    <n v="1"/>
    <s v="ZBHT0021"/>
    <s v="kPM-rdMenLm"/>
    <s v="Allocated"/>
    <m/>
    <m/>
    <m/>
    <m/>
    <m/>
    <m/>
    <m/>
    <m/>
    <n v="4040"/>
    <n v="8021"/>
    <m/>
  </r>
  <r>
    <n v="466023937"/>
    <s v="ANITA BHASKAR BHOSALE"/>
    <m/>
    <m/>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s v="-"/>
    <m/>
    <m/>
    <m/>
    <m/>
    <m/>
    <m/>
    <m/>
    <m/>
    <m/>
    <m/>
    <m/>
    <m/>
    <m/>
    <m/>
    <m/>
    <m/>
    <m/>
    <m/>
    <m/>
    <m/>
    <m/>
    <m/>
    <m/>
    <m/>
    <m/>
    <m/>
    <m/>
    <m/>
    <m/>
    <m/>
    <m/>
    <n v="1"/>
    <m/>
    <m/>
    <n v="1"/>
    <m/>
    <m/>
    <m/>
    <m/>
    <m/>
    <m/>
    <m/>
    <m/>
    <m/>
    <m/>
    <m/>
    <m/>
    <m/>
    <m/>
    <m/>
    <m/>
    <m/>
    <m/>
    <m/>
    <m/>
    <m/>
    <m/>
    <m/>
    <m/>
    <m/>
    <m/>
    <m/>
    <m/>
    <m/>
    <m/>
    <m/>
    <m/>
    <m/>
    <m/>
    <m/>
    <m/>
    <m/>
    <m/>
    <m/>
    <m/>
    <m/>
    <m/>
    <m/>
    <m/>
    <m/>
    <m/>
    <m/>
    <m/>
    <m/>
    <m/>
    <m/>
    <m/>
    <m/>
    <m/>
    <m/>
    <m/>
    <m/>
    <m/>
    <m/>
    <n v="2"/>
    <n v="1"/>
    <s v="DUWT0031"/>
    <s v="k6BcHfgvqoS"/>
    <s v="Allocated"/>
    <m/>
    <m/>
    <m/>
    <m/>
    <m/>
    <m/>
    <m/>
    <m/>
    <n v="4137"/>
    <n v="8068"/>
    <m/>
  </r>
  <r>
    <n v="466061980"/>
    <s v="FAIZAN RAMZAN MUJAWAR"/>
    <m/>
    <m/>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s v="-"/>
    <m/>
    <m/>
    <m/>
    <m/>
    <m/>
    <m/>
    <m/>
    <m/>
    <m/>
    <m/>
    <m/>
    <m/>
    <m/>
    <m/>
    <m/>
    <m/>
    <m/>
    <m/>
    <m/>
    <m/>
    <m/>
    <m/>
    <m/>
    <m/>
    <m/>
    <m/>
    <m/>
    <m/>
    <m/>
    <m/>
    <m/>
    <m/>
    <m/>
    <m/>
    <n v="1"/>
    <m/>
    <m/>
    <m/>
    <m/>
    <m/>
    <m/>
    <m/>
    <m/>
    <m/>
    <m/>
    <m/>
    <m/>
    <m/>
    <m/>
    <m/>
    <m/>
    <m/>
    <m/>
    <m/>
    <m/>
    <m/>
    <m/>
    <m/>
    <m/>
    <m/>
    <m/>
    <m/>
    <m/>
    <m/>
    <m/>
    <m/>
    <m/>
    <m/>
    <m/>
    <m/>
    <m/>
    <m/>
    <m/>
    <m/>
    <m/>
    <m/>
    <m/>
    <m/>
    <m/>
    <m/>
    <m/>
    <m/>
    <m/>
    <m/>
    <m/>
    <m/>
    <m/>
    <m/>
    <m/>
    <m/>
    <m/>
    <m/>
    <m/>
    <m/>
    <n v="1"/>
    <n v="1"/>
    <s v="DUWT0014"/>
    <s v="BoI-bd4r1D7"/>
    <s v="Allocated"/>
    <m/>
    <m/>
    <m/>
    <m/>
    <m/>
    <m/>
    <m/>
    <m/>
    <n v="3938"/>
    <n v="7917"/>
    <m/>
  </r>
  <r>
    <n v="467134166"/>
    <s v="CHAKRANARAYAN ABHIJIT BHAGCHAND"/>
    <m/>
    <m/>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s v="-"/>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s v="-"/>
  </r>
  <r>
    <n v="460590733"/>
    <s v="ANITA AMIT KEDARI"/>
    <m/>
    <m/>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s v="-"/>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s v="-"/>
  </r>
  <r>
    <n v="459845098"/>
    <s v="SHAIKH SHAHARUKH SHAHIR"/>
    <m/>
    <m/>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s v="-"/>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s v="-"/>
  </r>
  <r>
    <n v="467739627"/>
    <s v="SHITAL SANJAY CHAVHAN"/>
    <m/>
    <m/>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s v="-"/>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s v="-"/>
  </r>
  <r>
    <n v="463603128"/>
    <s v="NITA JAYSINGH BONWATE"/>
    <m/>
    <m/>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s v="-"/>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s v="-"/>
  </r>
  <r>
    <n v="463952496"/>
    <s v="SURAJ BALU GAWARI"/>
    <m/>
    <m/>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s v="-"/>
    <m/>
    <m/>
    <m/>
    <m/>
    <m/>
    <m/>
    <m/>
    <m/>
    <m/>
    <m/>
    <m/>
    <m/>
    <m/>
    <m/>
    <m/>
    <m/>
    <m/>
    <m/>
    <m/>
    <m/>
    <m/>
    <m/>
    <m/>
    <m/>
    <m/>
    <m/>
    <m/>
    <m/>
    <m/>
    <m/>
    <m/>
    <n v="1"/>
    <m/>
    <m/>
    <m/>
    <m/>
    <m/>
    <m/>
    <m/>
    <m/>
    <m/>
    <m/>
    <m/>
    <m/>
    <m/>
    <m/>
    <m/>
    <m/>
    <m/>
    <m/>
    <m/>
    <m/>
    <m/>
    <m/>
    <m/>
    <m/>
    <m/>
    <m/>
    <m/>
    <m/>
    <m/>
    <m/>
    <m/>
    <m/>
    <m/>
    <m/>
    <m/>
    <m/>
    <m/>
    <m/>
    <m/>
    <m/>
    <m/>
    <m/>
    <m/>
    <m/>
    <m/>
    <m/>
    <m/>
    <m/>
    <m/>
    <m/>
    <m/>
    <m/>
    <m/>
    <m/>
    <m/>
    <m/>
    <m/>
    <m/>
    <m/>
    <m/>
    <m/>
    <m/>
    <n v="1"/>
    <n v="1"/>
    <s v="ZBHT0021"/>
    <s v="k6WH6TWtSm"/>
    <s v="Allocated"/>
    <m/>
    <m/>
    <m/>
    <m/>
    <m/>
    <m/>
    <m/>
    <m/>
    <n v="5552"/>
    <n v="10978"/>
    <m/>
  </r>
  <r>
    <n v="464847649"/>
    <s v="SABIYA RASHID PATEL"/>
    <s v="ONLINE"/>
    <s v="10.06.2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s v="-"/>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s v="-"/>
  </r>
  <r>
    <n v="465788821"/>
    <s v="CHHABU RAMU KAMBALE"/>
    <m/>
    <m/>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s v="-"/>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s v="-"/>
  </r>
  <r>
    <n v="466372391"/>
    <s v="PALLAVI MACHHINDRA GOPHANE"/>
    <m/>
    <m/>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s v="-"/>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s v="-"/>
  </r>
  <r>
    <n v="463996767"/>
    <s v="ASHOK YADAV"/>
    <m/>
    <m/>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s v="-"/>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s v="-"/>
  </r>
  <r>
    <n v="457349311"/>
    <s v="RAHUL BANDA CHAVAN"/>
    <m/>
    <m/>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s v="-"/>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s v="-"/>
  </r>
  <r>
    <n v="465175758"/>
    <s v="SHANKAR RANGNATH BHAGWAT"/>
    <s v="ONLINE"/>
    <s v="03.06.26"/>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s v="-"/>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s v="-"/>
  </r>
  <r>
    <n v="465804328"/>
    <s v="ANIKET ASHOK KANDALKAR"/>
    <m/>
    <m/>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s v="-"/>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s v="-"/>
  </r>
  <r>
    <n v="461700090"/>
    <s v="AMARJEET KOUR GURUCHARANSINGHGILL"/>
    <m/>
    <m/>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s v="-"/>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s v="-"/>
  </r>
  <r>
    <n v="465368631"/>
    <s v="SUDHIR PRADIP TELGOTE"/>
    <m/>
    <m/>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s v="-"/>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s v="-"/>
  </r>
  <r>
    <n v="464631832"/>
    <s v="AKASH ASHOK DEVKATE"/>
    <s v="ONLINE"/>
    <s v="06.06.26"/>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s v="-"/>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s v="-"/>
  </r>
  <r>
    <n v="466063242"/>
    <s v="SANTOSH NANDU ROY"/>
    <m/>
    <m/>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s v="-"/>
    <m/>
    <m/>
    <m/>
    <m/>
    <m/>
    <m/>
    <m/>
    <m/>
    <m/>
    <m/>
    <m/>
    <m/>
    <m/>
    <m/>
    <m/>
    <m/>
    <m/>
    <m/>
    <m/>
    <m/>
    <m/>
    <m/>
    <m/>
    <m/>
    <m/>
    <m/>
    <m/>
    <m/>
    <m/>
    <m/>
    <m/>
    <m/>
    <m/>
    <m/>
    <m/>
    <m/>
    <m/>
    <m/>
    <m/>
    <m/>
    <m/>
    <m/>
    <m/>
    <m/>
    <m/>
    <m/>
    <m/>
    <m/>
    <m/>
    <m/>
    <m/>
    <m/>
    <m/>
    <m/>
    <m/>
    <m/>
    <m/>
    <m/>
    <m/>
    <m/>
    <m/>
    <m/>
    <m/>
    <m/>
    <m/>
    <m/>
    <m/>
    <m/>
    <m/>
    <m/>
    <m/>
    <m/>
    <m/>
    <m/>
    <m/>
    <m/>
    <m/>
    <m/>
    <m/>
    <m/>
    <m/>
    <m/>
    <m/>
    <m/>
    <m/>
    <m/>
    <m/>
    <m/>
    <m/>
    <m/>
    <m/>
    <m/>
    <m/>
    <m/>
    <n v="0"/>
    <s v=""/>
    <s v="DUWT0031"/>
    <s v="B20u07yd4tS"/>
    <s v="Allocated"/>
    <m/>
    <m/>
    <m/>
    <m/>
    <m/>
    <m/>
    <m/>
    <m/>
    <n v="3849"/>
    <n v="7698"/>
    <m/>
  </r>
  <r>
    <n v="465143032"/>
    <s v="VISHAL DNYANESHWAR TAMBE"/>
    <m/>
    <m/>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s v="-"/>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s v="-"/>
  </r>
  <r>
    <n v="464515369"/>
    <s v="JUNAIB SHAGIR SHAIKH"/>
    <m/>
    <m/>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s v="-"/>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s v="-"/>
  </r>
  <r>
    <n v="464930378"/>
    <s v="SARITA SEBASTIAN MARIYAN"/>
    <m/>
    <m/>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s v="-"/>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s v="-"/>
  </r>
  <r>
    <n v="467076911"/>
    <s v="ASHOK SURESH GAVADE"/>
    <m/>
    <m/>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s v="-"/>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s v="POT NPA"/>
  </r>
  <r>
    <n v="462252818"/>
    <s v="RAVISHANKAR TANAJI SHINDE"/>
    <m/>
    <m/>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s v="-"/>
    <m/>
    <m/>
    <m/>
    <m/>
    <m/>
    <m/>
    <m/>
    <m/>
    <m/>
    <m/>
    <m/>
    <m/>
    <m/>
    <m/>
    <m/>
    <m/>
    <m/>
    <m/>
    <m/>
    <m/>
    <m/>
    <m/>
    <m/>
    <m/>
    <m/>
    <m/>
    <m/>
    <m/>
    <m/>
    <m/>
    <m/>
    <m/>
    <m/>
    <m/>
    <n v="1"/>
    <m/>
    <m/>
    <m/>
    <m/>
    <m/>
    <m/>
    <m/>
    <m/>
    <m/>
    <m/>
    <m/>
    <m/>
    <m/>
    <m/>
    <m/>
    <m/>
    <m/>
    <m/>
    <m/>
    <m/>
    <m/>
    <m/>
    <m/>
    <m/>
    <m/>
    <m/>
    <m/>
    <m/>
    <m/>
    <m/>
    <m/>
    <m/>
    <m/>
    <m/>
    <m/>
    <m/>
    <m/>
    <m/>
    <m/>
    <m/>
    <m/>
    <m/>
    <m/>
    <m/>
    <m/>
    <m/>
    <m/>
    <m/>
    <m/>
    <m/>
    <m/>
    <m/>
    <m/>
    <m/>
    <m/>
    <m/>
    <m/>
    <m/>
    <m/>
    <n v="1"/>
    <n v="1"/>
    <s v="ZBHT0011"/>
    <s v="APdnHt5w1Nm"/>
    <s v="Allocated"/>
    <m/>
    <m/>
    <m/>
    <m/>
    <m/>
    <m/>
    <m/>
    <m/>
    <n v="7368"/>
    <n v="14643"/>
    <m/>
  </r>
  <r>
    <n v="463370462"/>
    <s v="NAGRAJ IRANNA MUTYAL"/>
    <s v="BRANCH"/>
    <s v="12.06.26"/>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s v="-"/>
    <m/>
    <m/>
    <m/>
    <m/>
    <m/>
    <m/>
    <m/>
    <m/>
    <m/>
    <m/>
    <m/>
    <m/>
    <m/>
    <m/>
    <m/>
    <m/>
    <m/>
    <m/>
    <m/>
    <m/>
    <m/>
    <m/>
    <m/>
    <m/>
    <m/>
    <m/>
    <m/>
    <m/>
    <m/>
    <m/>
    <m/>
    <m/>
    <m/>
    <m/>
    <n v="2"/>
    <m/>
    <m/>
    <m/>
    <m/>
    <m/>
    <m/>
    <m/>
    <m/>
    <m/>
    <m/>
    <m/>
    <m/>
    <m/>
    <m/>
    <m/>
    <m/>
    <m/>
    <m/>
    <m/>
    <m/>
    <m/>
    <m/>
    <m/>
    <m/>
    <m/>
    <m/>
    <m/>
    <m/>
    <m/>
    <m/>
    <m/>
    <m/>
    <m/>
    <m/>
    <m/>
    <m/>
    <m/>
    <m/>
    <m/>
    <m/>
    <m/>
    <m/>
    <m/>
    <m/>
    <m/>
    <m/>
    <m/>
    <m/>
    <m/>
    <m/>
    <m/>
    <m/>
    <m/>
    <m/>
    <m/>
    <m/>
    <m/>
    <m/>
    <m/>
    <n v="2"/>
    <n v="1"/>
    <s v="DUWT0027"/>
    <s v="AoQTzMY_tb"/>
    <s v="Allocated"/>
    <m/>
    <m/>
    <m/>
    <m/>
    <m/>
    <m/>
    <m/>
    <m/>
    <n v="5690"/>
    <n v="11228"/>
    <m/>
  </r>
  <r>
    <n v="465922492"/>
    <s v="ROHINI AMIT GAIKWAD"/>
    <s v="ONLINE"/>
    <s v="06.06.26"/>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s v="-"/>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s v="-"/>
  </r>
  <r>
    <n v="467095115"/>
    <s v="REKHA GORAKSHA CHAVAN"/>
    <s v="ONLINE"/>
    <s v="02.06.26"/>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s v="-"/>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s v="POT NPA"/>
  </r>
  <r>
    <n v="467312870"/>
    <s v="LAXMAN MANIRAM JOSHI"/>
    <s v="ONLINE"/>
    <s v="08.06.26"/>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s v="-"/>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s v="POT NPA"/>
  </r>
  <r>
    <n v="457317317"/>
    <s v="SUNNY SURESH MARATHE"/>
    <m/>
    <m/>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s v="-"/>
    <m/>
    <m/>
    <m/>
    <m/>
    <m/>
    <m/>
    <m/>
    <m/>
    <m/>
    <m/>
    <m/>
    <m/>
    <m/>
    <m/>
    <m/>
    <m/>
    <m/>
    <m/>
    <m/>
    <m/>
    <m/>
    <m/>
    <m/>
    <m/>
    <m/>
    <m/>
    <m/>
    <m/>
    <m/>
    <m/>
    <m/>
    <m/>
    <m/>
    <m/>
    <m/>
    <m/>
    <m/>
    <m/>
    <m/>
    <m/>
    <m/>
    <m/>
    <m/>
    <m/>
    <m/>
    <m/>
    <m/>
    <m/>
    <m/>
    <m/>
    <m/>
    <m/>
    <m/>
    <m/>
    <m/>
    <m/>
    <m/>
    <m/>
    <m/>
    <m/>
    <m/>
    <m/>
    <m/>
    <m/>
    <m/>
    <m/>
    <m/>
    <m/>
    <m/>
    <m/>
    <m/>
    <m/>
    <m/>
    <m/>
    <m/>
    <m/>
    <m/>
    <m/>
    <m/>
    <m/>
    <m/>
    <m/>
    <m/>
    <m/>
    <m/>
    <m/>
    <m/>
    <m/>
    <m/>
    <m/>
    <m/>
    <m/>
    <m/>
    <m/>
    <n v="0"/>
    <s v=""/>
    <s v="ZBHT0013"/>
    <s v="GoLfE2BLRc"/>
    <s v="Allocated"/>
    <m/>
    <m/>
    <m/>
    <m/>
    <m/>
    <m/>
    <m/>
    <m/>
    <n v="655"/>
    <n v="13744"/>
    <m/>
  </r>
  <r>
    <n v="464712874"/>
    <s v="ARUN RAMBHAU JAGDHANE"/>
    <m/>
    <m/>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s v="-"/>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s v="-"/>
  </r>
  <r>
    <n v="466301939"/>
    <s v="ANNA TATYA FULMALI"/>
    <m/>
    <m/>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s v="-"/>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s v="-"/>
  </r>
  <r>
    <n v="465510482"/>
    <s v="SACHIN RATNAKAR SHINDE"/>
    <m/>
    <m/>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s v="-"/>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s v="-"/>
  </r>
  <r>
    <n v="462498267"/>
    <s v="JITENDRA DNYANESHWER TAMBE"/>
    <m/>
    <m/>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s v="-"/>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s v="-"/>
  </r>
  <r>
    <n v="460139116"/>
    <s v="GURU SUHAS GAIKWAD"/>
    <m/>
    <m/>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s v="-"/>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s v="POT NPA"/>
  </r>
  <r>
    <n v="457264616"/>
    <s v="ROHAN AJINATH KARANJAKAR"/>
    <m/>
    <m/>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s v="-"/>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s v="-"/>
  </r>
  <r>
    <n v="464416298"/>
    <s v="SHILA PRATHAMESH KAKADE"/>
    <s v="ONLINE"/>
    <s v="12.06.26"/>
    <n v="3103"/>
    <m/>
    <m/>
    <m/>
    <n v="3005"/>
    <n v="2515"/>
    <n v="2585"/>
    <n v="2417"/>
    <x v="0"/>
    <x v="1"/>
    <x v="1"/>
    <x v="9"/>
    <n v="72280"/>
    <n v="70"/>
    <n v="0"/>
    <n v="1800"/>
    <s v="20.05.26"/>
    <n v="3.1171347656041445E-2"/>
    <n v="4.0535439439015122E-3"/>
    <s v="STABLE"/>
    <s v="PAID"/>
    <s v="PTP"/>
    <s v="-"/>
    <m/>
    <m/>
    <m/>
    <m/>
    <s v="-"/>
    <s v="-"/>
    <s v="PIMPAL WANDI"/>
    <s v="-"/>
    <s v="-"/>
    <s v="-"/>
    <n v="4385"/>
    <n v="72280"/>
    <n v="27"/>
    <n v="37"/>
    <s v="FLOW"/>
    <m/>
    <m/>
    <m/>
    <m/>
    <s v="REGULAR"/>
    <s v="MH14LW8546"/>
    <s v="HONDA ACTIVA 125 DRUM ALLOY BSVI"/>
    <d v="2024-10-23T00:00:00"/>
    <n v="48"/>
    <x v="0"/>
    <s v="-"/>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s v="-"/>
  </r>
  <r>
    <n v="465213274"/>
    <s v="KUMAR BHAUSAHEB GAVHANE"/>
    <m/>
    <m/>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s v="-"/>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s v="-"/>
  </r>
  <r>
    <n v="462234854"/>
    <s v="ANIL KISAN DUCHE"/>
    <m/>
    <m/>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s v="-"/>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s v="-"/>
  </r>
  <r>
    <n v="463997528"/>
    <s v="AMIT AJIT DRAVID"/>
    <m/>
    <m/>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s v="-"/>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s v="-"/>
  </r>
  <r>
    <n v="467279658"/>
    <s v="SAIFULLAH"/>
    <m/>
    <m/>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s v="-"/>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s v="-"/>
  </r>
  <r>
    <n v="464419363"/>
    <s v="AZHAR ALTAF SHAIKH"/>
    <m/>
    <m/>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s v="-"/>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s v="-"/>
  </r>
  <r>
    <n v="464515656"/>
    <s v="SALMAN USUF KHAN"/>
    <m/>
    <m/>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s v="-"/>
    <m/>
    <m/>
    <m/>
    <m/>
    <m/>
    <m/>
    <m/>
    <m/>
    <m/>
    <m/>
    <m/>
    <m/>
    <m/>
    <m/>
    <m/>
    <m/>
    <m/>
    <m/>
    <m/>
    <m/>
    <m/>
    <m/>
    <m/>
    <m/>
    <m/>
    <m/>
    <m/>
    <m/>
    <m/>
    <m/>
    <m/>
    <m/>
    <m/>
    <m/>
    <m/>
    <m/>
    <m/>
    <m/>
    <m/>
    <m/>
    <m/>
    <m/>
    <m/>
    <m/>
    <m/>
    <m/>
    <m/>
    <m/>
    <m/>
    <m/>
    <m/>
    <m/>
    <m/>
    <m/>
    <m/>
    <m/>
    <m/>
    <m/>
    <m/>
    <m/>
    <m/>
    <m/>
    <m/>
    <m/>
    <m/>
    <m/>
    <m/>
    <m/>
    <m/>
    <m/>
    <m/>
    <m/>
    <m/>
    <m/>
    <m/>
    <m/>
    <m/>
    <m/>
    <m/>
    <m/>
    <m/>
    <m/>
    <m/>
    <m/>
    <m/>
    <m/>
    <m/>
    <m/>
    <m/>
    <m/>
    <m/>
    <m/>
    <m/>
    <m/>
    <n v="0"/>
    <s v=""/>
    <s v="ZBHT0012"/>
    <s v="B6lRbc5c69"/>
    <s v="Allocated"/>
    <m/>
    <m/>
    <m/>
    <m/>
    <m/>
    <m/>
    <m/>
    <m/>
    <n v="4381"/>
    <n v="8762"/>
    <m/>
  </r>
  <r>
    <n v="457685874"/>
    <s v="FAYYAZ AJAZ ANSARI"/>
    <m/>
    <m/>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s v="-"/>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s v="-"/>
  </r>
  <r>
    <n v="464245745"/>
    <s v="SHUBHAM SHASHIKANT PANGARKAR"/>
    <m/>
    <m/>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s v="-"/>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s v="-"/>
  </r>
  <r>
    <n v="464733502"/>
    <s v="SHUBHANGI KESHAV KSHIRSAGAR"/>
    <m/>
    <m/>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s v="-"/>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s v="-"/>
  </r>
  <r>
    <n v="463325530"/>
    <s v="SANGAMESH GURANNA GONI"/>
    <m/>
    <m/>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s v="-"/>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s v="-"/>
  </r>
  <r>
    <n v="464273873"/>
    <s v="SABA HABIB MULANI"/>
    <s v="ONLINE"/>
    <s v="10.06.2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s v="-"/>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s v="-"/>
  </r>
  <r>
    <n v="463336005"/>
    <s v="BAPURAO PARASRAM SHITOLE"/>
    <m/>
    <m/>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s v="-"/>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s v="-"/>
  </r>
  <r>
    <n v="467443060"/>
    <s v="ROHITKUMAR BABURAM SINGH"/>
    <m/>
    <m/>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s v="-"/>
    <m/>
    <m/>
    <m/>
    <m/>
    <m/>
    <m/>
    <m/>
    <m/>
    <m/>
    <m/>
    <m/>
    <m/>
    <m/>
    <m/>
    <m/>
    <m/>
    <m/>
    <m/>
    <m/>
    <m/>
    <m/>
    <m/>
    <m/>
    <m/>
    <m/>
    <m/>
    <m/>
    <m/>
    <m/>
    <m/>
    <m/>
    <n v="1"/>
    <m/>
    <m/>
    <m/>
    <m/>
    <m/>
    <m/>
    <m/>
    <m/>
    <m/>
    <m/>
    <m/>
    <m/>
    <m/>
    <m/>
    <m/>
    <m/>
    <m/>
    <m/>
    <m/>
    <m/>
    <m/>
    <m/>
    <m/>
    <m/>
    <m/>
    <m/>
    <m/>
    <m/>
    <m/>
    <m/>
    <m/>
    <m/>
    <m/>
    <m/>
    <m/>
    <m/>
    <m/>
    <m/>
    <m/>
    <m/>
    <m/>
    <m/>
    <m/>
    <m/>
    <m/>
    <m/>
    <m/>
    <m/>
    <m/>
    <m/>
    <m/>
    <m/>
    <m/>
    <m/>
    <m/>
    <m/>
    <m/>
    <m/>
    <m/>
    <m/>
    <m/>
    <m/>
    <n v="1"/>
    <n v="1"/>
    <s v="DUWT0023"/>
    <s v="G23YbBYZt9m"/>
    <s v="Allocated"/>
    <m/>
    <m/>
    <m/>
    <m/>
    <m/>
    <m/>
    <m/>
    <m/>
    <n v="3704"/>
    <n v="7784"/>
    <m/>
  </r>
  <r>
    <n v="463212097"/>
    <s v="ADITYA KASHINATH HIRVE"/>
    <m/>
    <m/>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s v="-"/>
    <m/>
    <m/>
    <m/>
    <m/>
    <m/>
    <m/>
    <m/>
    <m/>
    <m/>
    <m/>
    <m/>
    <m/>
    <m/>
    <m/>
    <m/>
    <m/>
    <m/>
    <m/>
    <m/>
    <m/>
    <m/>
    <m/>
    <m/>
    <m/>
    <m/>
    <m/>
    <m/>
    <m/>
    <m/>
    <m/>
    <m/>
    <m/>
    <m/>
    <m/>
    <m/>
    <m/>
    <m/>
    <m/>
    <m/>
    <m/>
    <m/>
    <m/>
    <m/>
    <m/>
    <m/>
    <m/>
    <m/>
    <m/>
    <m/>
    <m/>
    <m/>
    <m/>
    <m/>
    <m/>
    <m/>
    <m/>
    <m/>
    <m/>
    <m/>
    <m/>
    <m/>
    <m/>
    <m/>
    <m/>
    <m/>
    <m/>
    <m/>
    <m/>
    <m/>
    <m/>
    <m/>
    <m/>
    <m/>
    <m/>
    <m/>
    <m/>
    <m/>
    <m/>
    <m/>
    <m/>
    <m/>
    <m/>
    <m/>
    <m/>
    <m/>
    <m/>
    <m/>
    <m/>
    <m/>
    <m/>
    <m/>
    <m/>
    <m/>
    <m/>
    <n v="0"/>
    <s v=""/>
    <s v="DUWT0025"/>
    <e v="#N/A"/>
    <e v="#N/A"/>
    <m/>
    <m/>
    <m/>
    <m/>
    <m/>
    <m/>
    <m/>
    <m/>
    <n v="8630"/>
    <n v="17621"/>
    <m/>
  </r>
  <r>
    <n v="463259658"/>
    <s v="ADARSH DUBEY"/>
    <m/>
    <m/>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s v="-"/>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s v="-"/>
  </r>
  <r>
    <n v="464211952"/>
    <s v="RESHMEE KHATUN"/>
    <m/>
    <m/>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s v="-"/>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s v="-"/>
  </r>
  <r>
    <n v="467091224"/>
    <s v="SONALI CHETAN PAWAR"/>
    <s v="ONLINE"/>
    <s v="11.06.26"/>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s v="-"/>
    <m/>
    <m/>
    <m/>
    <m/>
    <m/>
    <m/>
    <m/>
    <m/>
    <m/>
    <m/>
    <m/>
    <m/>
    <m/>
    <m/>
    <m/>
    <m/>
    <m/>
    <m/>
    <m/>
    <m/>
    <m/>
    <m/>
    <m/>
    <m/>
    <m/>
    <m/>
    <m/>
    <m/>
    <m/>
    <m/>
    <m/>
    <n v="1"/>
    <m/>
    <m/>
    <m/>
    <m/>
    <m/>
    <m/>
    <m/>
    <m/>
    <m/>
    <m/>
    <m/>
    <m/>
    <m/>
    <m/>
    <m/>
    <m/>
    <m/>
    <m/>
    <m/>
    <m/>
    <m/>
    <m/>
    <m/>
    <m/>
    <m/>
    <m/>
    <m/>
    <m/>
    <m/>
    <m/>
    <m/>
    <m/>
    <m/>
    <m/>
    <m/>
    <m/>
    <m/>
    <m/>
    <m/>
    <m/>
    <m/>
    <m/>
    <m/>
    <m/>
    <m/>
    <m/>
    <m/>
    <m/>
    <m/>
    <m/>
    <m/>
    <m/>
    <m/>
    <m/>
    <m/>
    <m/>
    <m/>
    <m/>
    <m/>
    <m/>
    <m/>
    <m/>
    <n v="1"/>
    <n v="1"/>
    <s v="ZBHT0011"/>
    <s v="B2pKCc5mm7"/>
    <s v="Allocated"/>
    <m/>
    <m/>
    <m/>
    <m/>
    <m/>
    <m/>
    <m/>
    <m/>
    <n v="1340"/>
    <n v="5803"/>
    <m/>
  </r>
  <r>
    <n v="457429849"/>
    <s v="PRADIP SHIVAJI SURVE"/>
    <s v="ONLINE"/>
    <s v="06.06.26"/>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s v="-"/>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s v="-"/>
  </r>
  <r>
    <n v="464738848"/>
    <s v="SARIKA DATTATRAY BHONDAVE"/>
    <m/>
    <m/>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s v="-"/>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s v="-"/>
  </r>
  <r>
    <n v="465072149"/>
    <s v="VISHAL PADMAKAR GAIKWAD"/>
    <m/>
    <m/>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s v="-"/>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s v="-"/>
  </r>
  <r>
    <n v="465800021"/>
    <s v="AISWARYA SANDEEP PAWAR"/>
    <s v="ONLINE"/>
    <s v="12.06.26"/>
    <n v="8330"/>
    <m/>
    <m/>
    <m/>
    <n v="3459"/>
    <n v="3459"/>
    <n v="3459"/>
    <n v="-1412"/>
    <x v="0"/>
    <x v="2"/>
    <x v="1"/>
    <x v="1"/>
    <n v="66998"/>
    <n v="0"/>
    <n v="0"/>
    <n v="900"/>
    <s v="-"/>
    <n v="2.7186858392546216E-2"/>
    <n v="3.7573234249240941E-3"/>
    <s v="RB"/>
    <s v="PAID"/>
    <s v="-"/>
    <s v="-"/>
    <m/>
    <m/>
    <m/>
    <m/>
    <m/>
    <m/>
    <s v="CHINCHWAD"/>
    <m/>
    <m/>
    <m/>
    <n v="4359"/>
    <n v="66998"/>
    <n v="27"/>
    <n v="37"/>
    <s v="FLOW"/>
    <m/>
    <m/>
    <m/>
    <m/>
    <s v="-"/>
    <s v="MH14MG3801"/>
    <s v="DESTINI PRIME DRS CAST NEXUS BLUE"/>
    <d v="2025-03-29T00:00:00"/>
    <n v="36"/>
    <x v="1"/>
    <s v="-"/>
    <m/>
    <m/>
    <m/>
    <m/>
    <m/>
    <m/>
    <m/>
    <m/>
    <m/>
    <m/>
    <m/>
    <m/>
    <m/>
    <m/>
    <m/>
    <m/>
    <m/>
    <m/>
    <m/>
    <m/>
    <m/>
    <m/>
    <m/>
    <m/>
    <m/>
    <m/>
    <m/>
    <m/>
    <m/>
    <m/>
    <m/>
    <m/>
    <m/>
    <m/>
    <n v="1"/>
    <m/>
    <m/>
    <m/>
    <m/>
    <m/>
    <m/>
    <m/>
    <m/>
    <m/>
    <m/>
    <m/>
    <m/>
    <m/>
    <m/>
    <m/>
    <m/>
    <m/>
    <m/>
    <m/>
    <m/>
    <m/>
    <m/>
    <m/>
    <m/>
    <m/>
    <m/>
    <m/>
    <m/>
    <m/>
    <m/>
    <m/>
    <m/>
    <m/>
    <m/>
    <m/>
    <m/>
    <m/>
    <m/>
    <m/>
    <m/>
    <m/>
    <m/>
    <m/>
    <m/>
    <m/>
    <m/>
    <m/>
    <m/>
    <m/>
    <m/>
    <m/>
    <m/>
    <m/>
    <m/>
    <m/>
    <m/>
    <m/>
    <m/>
    <m/>
    <n v="1"/>
    <n v="1"/>
    <s v="ZBHT0011"/>
    <s v="GPXvHqyi97"/>
    <s v="Allocated"/>
    <m/>
    <m/>
    <m/>
    <m/>
    <m/>
    <m/>
    <m/>
    <m/>
    <n v="3459"/>
    <n v="6918"/>
    <m/>
  </r>
  <r>
    <n v="466129754"/>
    <s v="SANDESH BALU NEHARKAR"/>
    <m/>
    <m/>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s v="-"/>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s v="-"/>
  </r>
  <r>
    <n v="457889140"/>
    <s v="MAHESH CHANDRAKANT SHINDE"/>
    <s v="ONLINE"/>
    <s v="09.06.26 11.06.26"/>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s v="-"/>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s v="-"/>
  </r>
  <r>
    <n v="460269294"/>
    <s v="BALUSHA SAHEBRAV THORAT"/>
    <s v="ONLINE"/>
    <s v="12.06.26"/>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s v="-"/>
    <m/>
    <m/>
    <m/>
    <m/>
    <m/>
    <m/>
    <m/>
    <m/>
    <m/>
    <m/>
    <m/>
    <m/>
    <m/>
    <m/>
    <m/>
    <m/>
    <m/>
    <m/>
    <m/>
    <m/>
    <m/>
    <m/>
    <m/>
    <m/>
    <m/>
    <m/>
    <m/>
    <m/>
    <m/>
    <m/>
    <m/>
    <n v="1"/>
    <m/>
    <m/>
    <n v="1"/>
    <m/>
    <m/>
    <m/>
    <m/>
    <m/>
    <m/>
    <m/>
    <m/>
    <m/>
    <m/>
    <m/>
    <m/>
    <m/>
    <m/>
    <m/>
    <m/>
    <m/>
    <m/>
    <m/>
    <m/>
    <m/>
    <m/>
    <m/>
    <m/>
    <m/>
    <m/>
    <m/>
    <m/>
    <m/>
    <m/>
    <m/>
    <m/>
    <m/>
    <m/>
    <m/>
    <m/>
    <m/>
    <m/>
    <m/>
    <m/>
    <m/>
    <m/>
    <m/>
    <m/>
    <m/>
    <m/>
    <m/>
    <m/>
    <m/>
    <m/>
    <m/>
    <m/>
    <m/>
    <m/>
    <m/>
    <m/>
    <m/>
    <m/>
    <m/>
    <n v="2"/>
    <n v="1"/>
    <s v="ZBHT0015"/>
    <s v="APTx_KmLLzz"/>
    <s v="Allocated"/>
    <m/>
    <m/>
    <m/>
    <m/>
    <m/>
    <m/>
    <m/>
    <m/>
    <n v="3998"/>
    <n v="7986"/>
    <m/>
  </r>
  <r>
    <n v="457622833"/>
    <s v="LAHU GANGARAM DHOTRE"/>
    <m/>
    <m/>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s v="-"/>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s v="-"/>
  </r>
  <r>
    <n v="457619974"/>
    <s v="TEJAS SUNIL AMBAVALE"/>
    <m/>
    <m/>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s v="-"/>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s v="-"/>
  </r>
  <r>
    <n v="463536873"/>
    <s v="CHINMAY SACHIN PATHAK"/>
    <m/>
    <m/>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s v="-"/>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s v="-"/>
  </r>
  <r>
    <n v="464393491"/>
    <s v="SHABIYANAZ RAJIIMAHAMMAD SAYYAD"/>
    <m/>
    <m/>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s v="-"/>
    <m/>
    <m/>
    <m/>
    <m/>
    <m/>
    <m/>
    <m/>
    <m/>
    <m/>
    <m/>
    <m/>
    <m/>
    <m/>
    <m/>
    <m/>
    <m/>
    <m/>
    <m/>
    <m/>
    <m/>
    <m/>
    <m/>
    <m/>
    <m/>
    <m/>
    <m/>
    <m/>
    <m/>
    <m/>
    <m/>
    <m/>
    <m/>
    <m/>
    <m/>
    <n v="1"/>
    <m/>
    <m/>
    <m/>
    <m/>
    <m/>
    <m/>
    <m/>
    <m/>
    <m/>
    <m/>
    <m/>
    <m/>
    <m/>
    <m/>
    <m/>
    <m/>
    <m/>
    <m/>
    <m/>
    <m/>
    <m/>
    <m/>
    <m/>
    <m/>
    <m/>
    <m/>
    <m/>
    <m/>
    <m/>
    <m/>
    <m/>
    <m/>
    <m/>
    <m/>
    <m/>
    <m/>
    <m/>
    <m/>
    <m/>
    <m/>
    <m/>
    <m/>
    <m/>
    <m/>
    <m/>
    <m/>
    <m/>
    <m/>
    <m/>
    <m/>
    <m/>
    <m/>
    <m/>
    <m/>
    <m/>
    <m/>
    <m/>
    <m/>
    <m/>
    <n v="1"/>
    <n v="1"/>
    <s v="DUWT0014"/>
    <s v="B6AN0EXX4bm"/>
    <s v="Allocated"/>
    <m/>
    <m/>
    <m/>
    <m/>
    <m/>
    <m/>
    <m/>
    <m/>
    <n v="4149"/>
    <n v="8166"/>
    <m/>
  </r>
  <r>
    <n v="463556168"/>
    <s v="GANESH DIPAK PATOLE"/>
    <m/>
    <m/>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s v="-"/>
    <m/>
    <m/>
    <m/>
    <m/>
    <m/>
    <m/>
    <m/>
    <m/>
    <m/>
    <m/>
    <m/>
    <m/>
    <m/>
    <m/>
    <m/>
    <m/>
    <m/>
    <m/>
    <m/>
    <m/>
    <m/>
    <m/>
    <m/>
    <m/>
    <m/>
    <m/>
    <m/>
    <m/>
    <m/>
    <m/>
    <m/>
    <m/>
    <m/>
    <m/>
    <n v="1"/>
    <m/>
    <m/>
    <m/>
    <m/>
    <m/>
    <m/>
    <m/>
    <m/>
    <m/>
    <m/>
    <m/>
    <m/>
    <m/>
    <m/>
    <m/>
    <m/>
    <m/>
    <m/>
    <m/>
    <m/>
    <m/>
    <m/>
    <m/>
    <m/>
    <m/>
    <m/>
    <m/>
    <m/>
    <m/>
    <m/>
    <m/>
    <m/>
    <m/>
    <m/>
    <m/>
    <m/>
    <m/>
    <m/>
    <m/>
    <m/>
    <m/>
    <m/>
    <m/>
    <m/>
    <m/>
    <m/>
    <m/>
    <m/>
    <m/>
    <m/>
    <m/>
    <m/>
    <m/>
    <m/>
    <m/>
    <m/>
    <m/>
    <m/>
    <m/>
    <n v="1"/>
    <n v="1"/>
    <s v="ZBHT0024"/>
    <s v="GPUs73QXhL7"/>
    <s v="Allocated"/>
    <m/>
    <m/>
    <m/>
    <m/>
    <m/>
    <m/>
    <m/>
    <m/>
    <n v="4801"/>
    <n v="9452"/>
    <m/>
  </r>
  <r>
    <n v="466597180"/>
    <s v="ANURADHA"/>
    <m/>
    <m/>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s v="-"/>
    <m/>
    <m/>
    <m/>
    <m/>
    <m/>
    <m/>
    <m/>
    <m/>
    <m/>
    <m/>
    <m/>
    <m/>
    <m/>
    <m/>
    <m/>
    <m/>
    <m/>
    <m/>
    <m/>
    <m/>
    <m/>
    <m/>
    <m/>
    <m/>
    <m/>
    <m/>
    <m/>
    <m/>
    <m/>
    <m/>
    <m/>
    <n v="1"/>
    <m/>
    <m/>
    <m/>
    <m/>
    <m/>
    <m/>
    <m/>
    <m/>
    <m/>
    <m/>
    <m/>
    <m/>
    <m/>
    <m/>
    <m/>
    <m/>
    <m/>
    <m/>
    <m/>
    <m/>
    <m/>
    <m/>
    <m/>
    <m/>
    <m/>
    <m/>
    <m/>
    <m/>
    <m/>
    <m/>
    <m/>
    <m/>
    <m/>
    <m/>
    <m/>
    <m/>
    <m/>
    <m/>
    <m/>
    <m/>
    <m/>
    <m/>
    <m/>
    <m/>
    <m/>
    <m/>
    <m/>
    <m/>
    <m/>
    <m/>
    <m/>
    <m/>
    <m/>
    <m/>
    <m/>
    <m/>
    <m/>
    <m/>
    <m/>
    <m/>
    <m/>
    <m/>
    <n v="1"/>
    <n v="1"/>
    <s v="DUWT0021"/>
    <s v="B6AdA2Rxk5c"/>
    <s v="Allocated"/>
    <m/>
    <m/>
    <m/>
    <m/>
    <m/>
    <m/>
    <m/>
    <m/>
    <n v="3161"/>
    <n v="6172"/>
    <m/>
  </r>
  <r>
    <n v="464626828"/>
    <s v="VISHAL SANJAY SATPUTE"/>
    <s v="ONLINE"/>
    <s v="11.06.26"/>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s v="-"/>
    <m/>
    <m/>
    <m/>
    <m/>
    <m/>
    <m/>
    <m/>
    <m/>
    <m/>
    <m/>
    <m/>
    <m/>
    <m/>
    <m/>
    <m/>
    <m/>
    <m/>
    <m/>
    <m/>
    <m/>
    <m/>
    <m/>
    <m/>
    <m/>
    <m/>
    <m/>
    <m/>
    <m/>
    <m/>
    <m/>
    <m/>
    <m/>
    <m/>
    <m/>
    <m/>
    <m/>
    <m/>
    <m/>
    <m/>
    <m/>
    <m/>
    <m/>
    <m/>
    <m/>
    <m/>
    <m/>
    <m/>
    <m/>
    <m/>
    <m/>
    <m/>
    <m/>
    <m/>
    <m/>
    <m/>
    <m/>
    <m/>
    <m/>
    <m/>
    <m/>
    <m/>
    <m/>
    <m/>
    <m/>
    <m/>
    <m/>
    <m/>
    <m/>
    <m/>
    <m/>
    <m/>
    <m/>
    <m/>
    <m/>
    <m/>
    <m/>
    <m/>
    <m/>
    <m/>
    <m/>
    <m/>
    <m/>
    <m/>
    <m/>
    <m/>
    <m/>
    <m/>
    <m/>
    <m/>
    <m/>
    <m/>
    <m/>
    <m/>
    <m/>
    <n v="0"/>
    <s v=""/>
    <s v="ZBHT0010"/>
    <s v="G289SlkUj7"/>
    <s v="Allocated"/>
    <m/>
    <m/>
    <m/>
    <m/>
    <m/>
    <m/>
    <m/>
    <m/>
    <n v="2471"/>
    <n v="6452"/>
    <m/>
  </r>
  <r>
    <n v="466006259"/>
    <s v="ARIF S O TAHIR KHAN"/>
    <m/>
    <m/>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s v="-"/>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s v="-"/>
  </r>
  <r>
    <n v="464497060"/>
    <s v="RAMESHWAR SHESHRAO DARADE"/>
    <m/>
    <m/>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s v="-"/>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s v="-"/>
  </r>
  <r>
    <n v="466075261"/>
    <s v="RAMADAS DHONDIBA JADHAV"/>
    <s v="ONLINE"/>
    <s v="05.06.26"/>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s v="-"/>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s v="-"/>
  </r>
  <r>
    <n v="464239808"/>
    <s v="RAHUL KUMAR"/>
    <m/>
    <m/>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s v="-"/>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s v="-"/>
  </r>
  <r>
    <n v="464551591"/>
    <s v="SADDAM BASHA MUJAVAR"/>
    <m/>
    <m/>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s v="-"/>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s v="-"/>
  </r>
  <r>
    <n v="458923719"/>
    <s v="ROSHAN RAJ"/>
    <m/>
    <m/>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s v="-"/>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s v="-"/>
  </r>
  <r>
    <n v="464280420"/>
    <s v="KAPIL AJABRAO RATHOD"/>
    <s v="ONLINE"/>
    <s v="08.06.26"/>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s v="-"/>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s v="-"/>
  </r>
  <r>
    <n v="459446869"/>
    <s v="VINAYAK SHIVRAM PAWAR"/>
    <m/>
    <m/>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s v="-"/>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s v="-"/>
  </r>
  <r>
    <n v="463773768"/>
    <s v="RUSHAB RAMCHANDRA SABLE"/>
    <m/>
    <m/>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s v="-"/>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s v="-"/>
  </r>
  <r>
    <n v="463265509"/>
    <s v="VIKAS NARESH JADHAV"/>
    <m/>
    <m/>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s v="-"/>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s v="-"/>
  </r>
  <r>
    <n v="464432247"/>
    <s v="ASHOK GULAB SHELAR"/>
    <m/>
    <m/>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s v="-"/>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s v="-"/>
  </r>
  <r>
    <n v="465200754"/>
    <s v="SARALA MAHENDRA HIVALE"/>
    <s v="ONLINE"/>
    <s v="12.06.26"/>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s v="-"/>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s v="-"/>
  </r>
  <r>
    <n v="462376506"/>
    <s v="PATIL VIKRAM ARUN"/>
    <m/>
    <m/>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s v="-"/>
    <m/>
    <m/>
    <m/>
    <m/>
    <m/>
    <m/>
    <m/>
    <m/>
    <m/>
    <m/>
    <m/>
    <m/>
    <m/>
    <m/>
    <m/>
    <m/>
    <m/>
    <m/>
    <m/>
    <m/>
    <m/>
    <m/>
    <m/>
    <m/>
    <m/>
    <m/>
    <m/>
    <m/>
    <m/>
    <m/>
    <m/>
    <n v="2"/>
    <m/>
    <m/>
    <m/>
    <m/>
    <m/>
    <m/>
    <m/>
    <m/>
    <m/>
    <m/>
    <m/>
    <m/>
    <m/>
    <m/>
    <m/>
    <m/>
    <m/>
    <m/>
    <m/>
    <m/>
    <m/>
    <m/>
    <m/>
    <m/>
    <m/>
    <m/>
    <m/>
    <m/>
    <m/>
    <m/>
    <m/>
    <m/>
    <m/>
    <m/>
    <m/>
    <m/>
    <m/>
    <m/>
    <m/>
    <m/>
    <m/>
    <m/>
    <m/>
    <m/>
    <m/>
    <m/>
    <m/>
    <m/>
    <m/>
    <m/>
    <m/>
    <m/>
    <m/>
    <m/>
    <m/>
    <m/>
    <m/>
    <m/>
    <m/>
    <m/>
    <m/>
    <m/>
    <n v="2"/>
    <n v="1"/>
    <s v="ZBHT0015"/>
    <s v="BoyP6fupOg7"/>
    <s v="Allocated"/>
    <m/>
    <m/>
    <m/>
    <m/>
    <m/>
    <m/>
    <m/>
    <m/>
    <n v="2148"/>
    <n v="5313"/>
    <m/>
  </r>
  <r>
    <n v="467586191"/>
    <s v="SAHIL VISHNU KARLEKAR"/>
    <m/>
    <m/>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s v="-"/>
    <m/>
    <m/>
    <m/>
    <m/>
    <m/>
    <m/>
    <m/>
    <m/>
    <m/>
    <m/>
    <m/>
    <m/>
    <m/>
    <m/>
    <m/>
    <m/>
    <m/>
    <m/>
    <m/>
    <m/>
    <m/>
    <m/>
    <m/>
    <m/>
    <m/>
    <m/>
    <m/>
    <m/>
    <m/>
    <m/>
    <m/>
    <m/>
    <m/>
    <m/>
    <n v="1"/>
    <m/>
    <m/>
    <m/>
    <m/>
    <m/>
    <m/>
    <m/>
    <m/>
    <m/>
    <m/>
    <m/>
    <m/>
    <m/>
    <m/>
    <m/>
    <m/>
    <m/>
    <m/>
    <m/>
    <m/>
    <m/>
    <m/>
    <m/>
    <m/>
    <m/>
    <m/>
    <m/>
    <m/>
    <m/>
    <m/>
    <m/>
    <m/>
    <m/>
    <m/>
    <m/>
    <m/>
    <m/>
    <m/>
    <m/>
    <m/>
    <m/>
    <m/>
    <m/>
    <m/>
    <m/>
    <m/>
    <m/>
    <m/>
    <m/>
    <m/>
    <m/>
    <m/>
    <m/>
    <m/>
    <m/>
    <m/>
    <m/>
    <m/>
    <m/>
    <n v="1"/>
    <n v="1"/>
    <s v="ZBHT0011"/>
    <s v="B2ykA-2J5ybz"/>
    <s v="Allocated"/>
    <m/>
    <m/>
    <m/>
    <m/>
    <m/>
    <m/>
    <m/>
    <m/>
    <n v="4768"/>
    <n v="9408"/>
    <m/>
  </r>
  <r>
    <n v="464426955"/>
    <s v="VIKAS DNYANESH THORAT"/>
    <s v="ONLINE"/>
    <s v="09.06.26"/>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s v="-"/>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s v="-"/>
  </r>
  <r>
    <n v="456405006"/>
    <s v="SUNIL HARIBHAU NIKALJE"/>
    <m/>
    <m/>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s v="-"/>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s v="-"/>
  </r>
  <r>
    <n v="465149328"/>
    <s v="JANARDAN SITARAM CHAVAN"/>
    <m/>
    <m/>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s v="-"/>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s v="-"/>
  </r>
  <r>
    <n v="467657607"/>
    <s v="NITYAGOPAL HALDER"/>
    <m/>
    <m/>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s v="-"/>
    <m/>
    <m/>
    <m/>
    <m/>
    <m/>
    <m/>
    <m/>
    <m/>
    <m/>
    <m/>
    <m/>
    <m/>
    <m/>
    <m/>
    <m/>
    <m/>
    <m/>
    <m/>
    <m/>
    <m/>
    <m/>
    <m/>
    <m/>
    <m/>
    <m/>
    <m/>
    <m/>
    <m/>
    <m/>
    <m/>
    <m/>
    <n v="1"/>
    <m/>
    <m/>
    <m/>
    <m/>
    <m/>
    <m/>
    <m/>
    <m/>
    <m/>
    <m/>
    <m/>
    <m/>
    <m/>
    <m/>
    <m/>
    <m/>
    <m/>
    <m/>
    <m/>
    <m/>
    <m/>
    <m/>
    <m/>
    <m/>
    <m/>
    <m/>
    <m/>
    <m/>
    <m/>
    <m/>
    <m/>
    <m/>
    <m/>
    <m/>
    <m/>
    <m/>
    <m/>
    <m/>
    <m/>
    <m/>
    <m/>
    <m/>
    <m/>
    <m/>
    <m/>
    <m/>
    <m/>
    <m/>
    <m/>
    <m/>
    <m/>
    <m/>
    <m/>
    <m/>
    <m/>
    <m/>
    <m/>
    <m/>
    <m/>
    <m/>
    <m/>
    <m/>
    <n v="1"/>
    <n v="1"/>
    <s v="DUWT0030"/>
    <s v="GPfiU9vd_v1"/>
    <s v="Allocated"/>
    <m/>
    <m/>
    <m/>
    <m/>
    <m/>
    <m/>
    <m/>
    <m/>
    <n v="894.54"/>
    <n v="4392.54"/>
    <m/>
  </r>
  <r>
    <n v="464800548"/>
    <s v="SWAPNIL KAMBLE"/>
    <m/>
    <m/>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s v="-"/>
    <m/>
    <m/>
    <m/>
    <m/>
    <m/>
    <m/>
    <m/>
    <m/>
    <m/>
    <m/>
    <m/>
    <m/>
    <m/>
    <m/>
    <m/>
    <m/>
    <m/>
    <m/>
    <m/>
    <m/>
    <m/>
    <m/>
    <m/>
    <m/>
    <m/>
    <m/>
    <m/>
    <m/>
    <m/>
    <m/>
    <m/>
    <m/>
    <m/>
    <m/>
    <m/>
    <m/>
    <m/>
    <m/>
    <m/>
    <m/>
    <m/>
    <m/>
    <m/>
    <m/>
    <m/>
    <m/>
    <m/>
    <m/>
    <m/>
    <m/>
    <m/>
    <m/>
    <m/>
    <m/>
    <m/>
    <m/>
    <m/>
    <m/>
    <m/>
    <m/>
    <m/>
    <m/>
    <m/>
    <m/>
    <m/>
    <m/>
    <m/>
    <m/>
    <m/>
    <m/>
    <m/>
    <m/>
    <m/>
    <m/>
    <m/>
    <m/>
    <m/>
    <m/>
    <m/>
    <m/>
    <m/>
    <m/>
    <m/>
    <m/>
    <m/>
    <m/>
    <m/>
    <m/>
    <m/>
    <m/>
    <m/>
    <m/>
    <m/>
    <m/>
    <n v="0"/>
    <s v=""/>
    <s v="ZBHT0012"/>
    <e v="#N/A"/>
    <e v="#N/A"/>
    <m/>
    <m/>
    <m/>
    <m/>
    <m/>
    <m/>
    <m/>
    <m/>
    <n v="3574.8"/>
    <n v="7253.8"/>
    <m/>
  </r>
  <r>
    <n v="464296467"/>
    <s v="ANUSAYA SUNIL GAIKWAD"/>
    <s v="ONLINE"/>
    <s v="02.06.26"/>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s v="-"/>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s v="POT NPA"/>
  </r>
  <r>
    <n v="464470565"/>
    <s v="SATISH BHIMRAO MANE"/>
    <m/>
    <m/>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s v="-"/>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s v="-"/>
  </r>
  <r>
    <n v="464416787"/>
    <s v="MUKUND GYANOBA KENDRE"/>
    <m/>
    <m/>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s v="-"/>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s v="POT NPA"/>
  </r>
  <r>
    <n v="466641805"/>
    <s v="SARIKA SUMIT SHINDE"/>
    <m/>
    <m/>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s v="-"/>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s v="-"/>
  </r>
  <r>
    <n v="464751408"/>
    <s v="VAISHNVI BHALERAV"/>
    <m/>
    <m/>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s v="-"/>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s v="-"/>
  </r>
  <r>
    <n v="465315718"/>
    <s v="SMITESH ROHIDAS BHANUSGHARE"/>
    <m/>
    <m/>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s v="-"/>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s v="-"/>
  </r>
  <r>
    <n v="463810078"/>
    <s v="MOHAMMAD MAZAR MOHAMMAD AKBAR"/>
    <m/>
    <m/>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s v="-"/>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s v="-"/>
  </r>
  <r>
    <n v="460347439"/>
    <s v="MAHIBULLAH MOOHANIF SHAH"/>
    <s v="ONLINE"/>
    <s v="12.06.26"/>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s v="-"/>
    <m/>
    <m/>
    <m/>
    <m/>
    <m/>
    <m/>
    <m/>
    <m/>
    <m/>
    <m/>
    <m/>
    <m/>
    <m/>
    <m/>
    <m/>
    <m/>
    <m/>
    <m/>
    <m/>
    <m/>
    <m/>
    <m/>
    <m/>
    <m/>
    <m/>
    <m/>
    <m/>
    <m/>
    <m/>
    <m/>
    <m/>
    <m/>
    <m/>
    <m/>
    <n v="1"/>
    <m/>
    <m/>
    <m/>
    <m/>
    <m/>
    <m/>
    <m/>
    <m/>
    <m/>
    <m/>
    <m/>
    <m/>
    <m/>
    <m/>
    <m/>
    <m/>
    <m/>
    <m/>
    <m/>
    <m/>
    <m/>
    <m/>
    <m/>
    <m/>
    <m/>
    <m/>
    <m/>
    <m/>
    <m/>
    <m/>
    <m/>
    <m/>
    <m/>
    <m/>
    <m/>
    <m/>
    <m/>
    <m/>
    <m/>
    <m/>
    <m/>
    <m/>
    <m/>
    <m/>
    <m/>
    <m/>
    <m/>
    <m/>
    <m/>
    <m/>
    <m/>
    <m/>
    <m/>
    <m/>
    <m/>
    <m/>
    <m/>
    <m/>
    <m/>
    <n v="1"/>
    <n v="1"/>
    <s v="ZBHT0021"/>
    <s v="Bo1ham2z4DI7"/>
    <s v="Allocated"/>
    <m/>
    <m/>
    <m/>
    <m/>
    <m/>
    <m/>
    <m/>
    <m/>
    <n v="8724"/>
    <n v="17466"/>
    <m/>
  </r>
  <r>
    <n v="462002443"/>
    <s v="RAJASHREE BAPU MANE"/>
    <m/>
    <m/>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s v="-"/>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s v="-"/>
  </r>
  <r>
    <n v="464000542"/>
    <s v="DHANANJAY SHANTARAM AKHADE"/>
    <m/>
    <m/>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s v="-"/>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s v="-"/>
  </r>
  <r>
    <n v="463953257"/>
    <s v="CHETAN SATABIR TUSAMAD"/>
    <s v="COLLECT"/>
    <s v="03.06.26"/>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s v="-"/>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s v="POT NPA"/>
  </r>
  <r>
    <n v="464516840"/>
    <s v="RUKMINI NARSING NARAL"/>
    <m/>
    <m/>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s v="-"/>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s v="-"/>
  </r>
  <r>
    <n v="465436824"/>
    <s v="ADIKA SHARAD BELHEKAR"/>
    <m/>
    <m/>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s v="-"/>
    <m/>
    <m/>
    <m/>
    <m/>
    <m/>
    <m/>
    <m/>
    <m/>
    <m/>
    <m/>
    <m/>
    <m/>
    <m/>
    <m/>
    <m/>
    <m/>
    <m/>
    <m/>
    <m/>
    <m/>
    <m/>
    <m/>
    <m/>
    <m/>
    <m/>
    <m/>
    <m/>
    <m/>
    <m/>
    <m/>
    <m/>
    <m/>
    <m/>
    <m/>
    <m/>
    <m/>
    <m/>
    <m/>
    <m/>
    <m/>
    <m/>
    <m/>
    <m/>
    <m/>
    <m/>
    <m/>
    <m/>
    <m/>
    <m/>
    <m/>
    <m/>
    <m/>
    <m/>
    <m/>
    <m/>
    <m/>
    <m/>
    <m/>
    <m/>
    <m/>
    <m/>
    <m/>
    <m/>
    <m/>
    <m/>
    <m/>
    <m/>
    <m/>
    <m/>
    <m/>
    <m/>
    <m/>
    <m/>
    <m/>
    <m/>
    <m/>
    <m/>
    <m/>
    <m/>
    <m/>
    <m/>
    <m/>
    <m/>
    <m/>
    <m/>
    <m/>
    <m/>
    <m/>
    <m/>
    <m/>
    <m/>
    <m/>
    <m/>
    <m/>
    <n v="0"/>
    <s v=""/>
    <s v="ZBHT0021"/>
    <s v="A62wHCoZwm"/>
    <s v="Allocated"/>
    <m/>
    <m/>
    <m/>
    <m/>
    <m/>
    <m/>
    <m/>
    <m/>
    <n v="3311"/>
    <n v="6503"/>
    <m/>
  </r>
  <r>
    <n v="463815869"/>
    <s v="RAHUL HONAJI VADEKAR"/>
    <s v="ONLINE"/>
    <s v="03.06.26"/>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s v="-"/>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s v="POT NPA"/>
  </r>
  <r>
    <n v="464267897"/>
    <s v="HEMRAJ MANOHAR KALOKAR"/>
    <m/>
    <m/>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s v="-"/>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s v="-"/>
  </r>
  <r>
    <n v="461248304"/>
    <s v="AMIT DILIP SALUNKE"/>
    <m/>
    <m/>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s v="-"/>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s v="POT NPA"/>
  </r>
  <r>
    <n v="464238969"/>
    <s v="SWAPNIL VASANT GAIKWAD"/>
    <m/>
    <m/>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s v="-"/>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s v="-"/>
  </r>
  <r>
    <n v="464137329"/>
    <s v="SANDESH PRAKASH TAWHARE"/>
    <s v="ONLINE"/>
    <s v="04.06.26"/>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s v="-"/>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s v="-"/>
  </r>
  <r>
    <n v="456991270"/>
    <s v="SHIVDAS DILIP CHAVAN"/>
    <m/>
    <m/>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s v="-"/>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s v="-"/>
  </r>
  <r>
    <n v="464989124"/>
    <s v="SAGAR BHARAT GAIKAWAD"/>
    <m/>
    <m/>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s v="-"/>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s v="-"/>
  </r>
  <r>
    <n v="466451006"/>
    <s v="ARBAJ SULTAN PATHAN"/>
    <s v="ONLINE"/>
    <s v="03.06.26"/>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s v="-"/>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s v="-"/>
  </r>
  <r>
    <n v="464318531"/>
    <s v="PRASHANT DATTU SURWASE"/>
    <m/>
    <m/>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s v="-"/>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s v="-"/>
  </r>
  <r>
    <n v="460419172"/>
    <s v="PRADEEP ARJUN PHALKE"/>
    <m/>
    <m/>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s v="-"/>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s v="-"/>
  </r>
  <r>
    <n v="464693708"/>
    <s v="ARCHANA DINESH PAWALE"/>
    <m/>
    <m/>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s v="-"/>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s v="-"/>
  </r>
  <r>
    <n v="462088489"/>
    <s v="SONU YADAV"/>
    <m/>
    <m/>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s v="-"/>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s v="-"/>
  </r>
  <r>
    <n v="465639719"/>
    <s v="BHUSHAN UTTAM PATIL"/>
    <m/>
    <m/>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s v="-"/>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s v="-"/>
  </r>
  <r>
    <n v="463427115"/>
    <s v="RAVINDRA SHANKAR MORE"/>
    <m/>
    <m/>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s v="-"/>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s v="-"/>
  </r>
  <r>
    <n v="462670479"/>
    <s v="SWATI AMOL KSHIRSAGAR"/>
    <m/>
    <m/>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s v="-"/>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s v="-"/>
  </r>
  <r>
    <n v="464856605"/>
    <s v="NADE RAJU NAMDEV"/>
    <m/>
    <m/>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s v="-"/>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s v="-"/>
  </r>
  <r>
    <n v="464434332"/>
    <s v="SUJATA ANIL SUKHADEVE"/>
    <s v="ONLINE"/>
    <s v="09.06.26"/>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s v="-"/>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s v="-"/>
  </r>
  <r>
    <n v="455993579"/>
    <s v="NITIKESH SAMBHAJI SHINDE"/>
    <m/>
    <m/>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s v="-"/>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s v="-"/>
  </r>
  <r>
    <n v="464400538"/>
    <s v="SAGAR DATTATRAY JADHAV"/>
    <m/>
    <m/>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s v="-"/>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s v="-"/>
  </r>
  <r>
    <n v="466558846"/>
    <s v="SHARVAN KUMAR"/>
    <m/>
    <m/>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s v="-"/>
    <m/>
    <m/>
    <m/>
    <m/>
    <m/>
    <m/>
    <m/>
    <m/>
    <m/>
    <m/>
    <m/>
    <m/>
    <m/>
    <m/>
    <m/>
    <m/>
    <m/>
    <m/>
    <m/>
    <m/>
    <m/>
    <m/>
    <m/>
    <m/>
    <m/>
    <m/>
    <m/>
    <m/>
    <m/>
    <m/>
    <m/>
    <n v="1"/>
    <m/>
    <m/>
    <m/>
    <m/>
    <m/>
    <m/>
    <m/>
    <m/>
    <m/>
    <m/>
    <m/>
    <m/>
    <m/>
    <m/>
    <m/>
    <m/>
    <m/>
    <m/>
    <m/>
    <m/>
    <m/>
    <m/>
    <m/>
    <m/>
    <m/>
    <m/>
    <m/>
    <m/>
    <m/>
    <m/>
    <m/>
    <m/>
    <m/>
    <m/>
    <m/>
    <m/>
    <m/>
    <m/>
    <m/>
    <m/>
    <m/>
    <m/>
    <m/>
    <m/>
    <m/>
    <m/>
    <m/>
    <m/>
    <m/>
    <m/>
    <m/>
    <m/>
    <m/>
    <m/>
    <m/>
    <m/>
    <m/>
    <m/>
    <m/>
    <m/>
    <m/>
    <m/>
    <n v="1"/>
    <n v="1"/>
    <s v="ZBHT0024"/>
    <s v="B6wUp_RvBS"/>
    <s v="Allocated"/>
    <m/>
    <m/>
    <m/>
    <m/>
    <m/>
    <m/>
    <m/>
    <m/>
    <n v="6180"/>
    <n v="12318"/>
    <m/>
  </r>
  <r>
    <n v="464019282"/>
    <s v="VIKESH PAWAR"/>
    <m/>
    <m/>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s v="-"/>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s v="-"/>
  </r>
  <r>
    <n v="460542843"/>
    <s v="HANUMANT TULSHIRAM PAWAR"/>
    <m/>
    <m/>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s v="-"/>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s v="-"/>
  </r>
  <r>
    <n v="463129830"/>
    <s v="ANIKET RAJENDRA POUL"/>
    <m/>
    <m/>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s v="-"/>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s v="-"/>
  </r>
  <r>
    <n v="466131426"/>
    <s v="MANISH MANGALSING PAWAR"/>
    <m/>
    <m/>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s v="-"/>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s v="-"/>
  </r>
  <r>
    <n v="463069996"/>
    <s v="LAXMAN MARUTI JADHAV"/>
    <m/>
    <m/>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s v="-"/>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s v="-"/>
  </r>
  <r>
    <n v="460203500"/>
    <s v="SANTOSH VITTHAL NALAWADE"/>
    <m/>
    <m/>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s v="-"/>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s v="-"/>
  </r>
  <r>
    <n v="463739181"/>
    <s v="SHIVAJI NIVRUTTI WATORE"/>
    <s v="ONLINE"/>
    <s v="03.06.26"/>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s v="-"/>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s v="POT NPA"/>
  </r>
  <r>
    <n v="463834008"/>
    <s v="TUSHAR POPAT AWARE"/>
    <m/>
    <m/>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s v="-"/>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s v="-"/>
  </r>
  <r>
    <n v="464516010"/>
    <s v="RUBINA IRFAN SHAIKH"/>
    <m/>
    <m/>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s v="-"/>
    <m/>
    <m/>
    <m/>
    <m/>
    <m/>
    <m/>
    <m/>
    <m/>
    <m/>
    <m/>
    <m/>
    <m/>
    <m/>
    <m/>
    <m/>
    <m/>
    <m/>
    <m/>
    <m/>
    <m/>
    <m/>
    <m/>
    <m/>
    <m/>
    <m/>
    <m/>
    <m/>
    <m/>
    <m/>
    <m/>
    <m/>
    <m/>
    <m/>
    <m/>
    <m/>
    <m/>
    <m/>
    <m/>
    <m/>
    <m/>
    <m/>
    <m/>
    <m/>
    <m/>
    <m/>
    <m/>
    <m/>
    <m/>
    <m/>
    <m/>
    <m/>
    <m/>
    <m/>
    <m/>
    <m/>
    <m/>
    <m/>
    <m/>
    <m/>
    <m/>
    <m/>
    <m/>
    <m/>
    <m/>
    <m/>
    <m/>
    <m/>
    <m/>
    <m/>
    <m/>
    <m/>
    <m/>
    <m/>
    <m/>
    <m/>
    <m/>
    <m/>
    <m/>
    <m/>
    <m/>
    <m/>
    <m/>
    <m/>
    <m/>
    <m/>
    <m/>
    <m/>
    <m/>
    <m/>
    <m/>
    <m/>
    <m/>
    <m/>
    <m/>
    <n v="0"/>
    <s v=""/>
    <s v="DUWT0014"/>
    <s v="A62GPR_YZm"/>
    <s v="Allocated"/>
    <m/>
    <m/>
    <m/>
    <m/>
    <m/>
    <m/>
    <m/>
    <m/>
    <n v="3377"/>
    <n v="6650"/>
    <m/>
  </r>
  <r>
    <n v="463269970"/>
    <s v="OMKAR JAYSING BONVATE"/>
    <s v="COLLECT"/>
    <s v="10.06.2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s v="-"/>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s v="-"/>
  </r>
  <r>
    <n v="461699544"/>
    <s v="MUSTAFA YAKUB SHARIF"/>
    <m/>
    <m/>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s v="-"/>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s v="-"/>
  </r>
  <r>
    <n v="463554280"/>
    <s v="MOHD YUNUS"/>
    <m/>
    <m/>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s v="-"/>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s v="-"/>
  </r>
  <r>
    <n v="462813255"/>
    <s v="MINA DHRMARAJ KAMBALE"/>
    <m/>
    <m/>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s v="-"/>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s v="-"/>
  </r>
  <r>
    <n v="464077378"/>
    <s v="ARUNA RAVINDRA MORE"/>
    <s v="ONLINE"/>
    <s v="11.06.26"/>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s v="-"/>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s v="-"/>
  </r>
  <r>
    <n v="464645726"/>
    <s v="DHAPATE PRAMOD BHAU"/>
    <m/>
    <m/>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s v="-"/>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s v="-"/>
  </r>
  <r>
    <n v="463471982"/>
    <s v="RAJEEV TANAJI JADHAV"/>
    <m/>
    <m/>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s v="-"/>
    <m/>
    <m/>
    <m/>
    <m/>
    <m/>
    <m/>
    <m/>
    <m/>
    <m/>
    <m/>
    <n v="1"/>
    <m/>
    <m/>
    <m/>
    <m/>
    <m/>
    <m/>
    <m/>
    <m/>
    <m/>
    <m/>
    <m/>
    <m/>
    <m/>
    <m/>
    <m/>
    <m/>
    <m/>
    <m/>
    <m/>
    <m/>
    <m/>
    <m/>
    <m/>
    <m/>
    <m/>
    <m/>
    <m/>
    <m/>
    <m/>
    <m/>
    <m/>
    <m/>
    <m/>
    <m/>
    <m/>
    <m/>
    <m/>
    <m/>
    <m/>
    <m/>
    <m/>
    <m/>
    <m/>
    <m/>
    <m/>
    <m/>
    <m/>
    <m/>
    <m/>
    <m/>
    <m/>
    <m/>
    <m/>
    <m/>
    <m/>
    <m/>
    <m/>
    <m/>
    <m/>
    <m/>
    <m/>
    <m/>
    <m/>
    <m/>
    <m/>
    <m/>
    <m/>
    <m/>
    <m/>
    <m/>
    <m/>
    <m/>
    <m/>
    <m/>
    <m/>
    <m/>
    <m/>
    <m/>
    <m/>
    <m/>
    <m/>
    <m/>
    <m/>
    <n v="1"/>
    <n v="1"/>
    <s v="DUWT0030"/>
    <e v="#N/A"/>
    <e v="#N/A"/>
    <e v="#N/A"/>
    <e v="#N/A"/>
    <e v="#N/A"/>
    <m/>
    <m/>
    <m/>
    <m/>
    <m/>
    <n v="3892"/>
    <n v="11392"/>
    <s v="-"/>
  </r>
  <r>
    <n v="463205215"/>
    <s v="DEVENDRA SAMBHAJIRAO DHUMAL"/>
    <m/>
    <m/>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s v="-"/>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s v="-"/>
  </r>
  <r>
    <n v="466340283"/>
    <s v="RAJESH CHANDRAKANT GORE"/>
    <m/>
    <m/>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s v="-"/>
    <m/>
    <m/>
    <m/>
    <m/>
    <m/>
    <m/>
    <m/>
    <m/>
    <m/>
    <m/>
    <m/>
    <m/>
    <m/>
    <m/>
    <m/>
    <m/>
    <m/>
    <m/>
    <m/>
    <m/>
    <m/>
    <m/>
    <m/>
    <m/>
    <m/>
    <m/>
    <m/>
    <m/>
    <m/>
    <m/>
    <m/>
    <n v="1"/>
    <m/>
    <m/>
    <m/>
    <m/>
    <m/>
    <m/>
    <m/>
    <m/>
    <m/>
    <m/>
    <m/>
    <m/>
    <m/>
    <m/>
    <m/>
    <m/>
    <m/>
    <m/>
    <m/>
    <m/>
    <m/>
    <m/>
    <m/>
    <m/>
    <m/>
    <m/>
    <m/>
    <m/>
    <m/>
    <m/>
    <m/>
    <m/>
    <m/>
    <m/>
    <m/>
    <m/>
    <m/>
    <m/>
    <m/>
    <m/>
    <m/>
    <m/>
    <m/>
    <m/>
    <m/>
    <m/>
    <m/>
    <m/>
    <m/>
    <m/>
    <m/>
    <m/>
    <m/>
    <m/>
    <m/>
    <m/>
    <m/>
    <m/>
    <m/>
    <m/>
    <m/>
    <m/>
    <n v="1"/>
    <n v="1"/>
    <s v="ZBHT0024"/>
    <s v="G2y_z748y77"/>
    <s v="Allocated"/>
    <m/>
    <m/>
    <m/>
    <m/>
    <m/>
    <m/>
    <m/>
    <m/>
    <n v="4362"/>
    <n v="8652"/>
    <m/>
  </r>
  <r>
    <n v="464370861"/>
    <s v="ADITYA SUNIL SONAVANE"/>
    <m/>
    <m/>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s v="-"/>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s v="-"/>
  </r>
  <r>
    <n v="464559146"/>
    <s v="AMIT SUDAM WAYKAR"/>
    <m/>
    <m/>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s v="-"/>
    <m/>
    <m/>
    <m/>
    <m/>
    <m/>
    <m/>
    <m/>
    <m/>
    <m/>
    <m/>
    <m/>
    <m/>
    <m/>
    <m/>
    <m/>
    <m/>
    <m/>
    <m/>
    <m/>
    <m/>
    <m/>
    <m/>
    <m/>
    <m/>
    <m/>
    <m/>
    <m/>
    <m/>
    <m/>
    <m/>
    <m/>
    <m/>
    <m/>
    <m/>
    <m/>
    <m/>
    <m/>
    <m/>
    <m/>
    <m/>
    <m/>
    <m/>
    <m/>
    <m/>
    <m/>
    <m/>
    <m/>
    <m/>
    <m/>
    <m/>
    <m/>
    <m/>
    <m/>
    <m/>
    <m/>
    <m/>
    <m/>
    <m/>
    <m/>
    <m/>
    <m/>
    <m/>
    <m/>
    <m/>
    <m/>
    <m/>
    <m/>
    <m/>
    <m/>
    <m/>
    <m/>
    <m/>
    <m/>
    <m/>
    <m/>
    <m/>
    <m/>
    <m/>
    <m/>
    <m/>
    <m/>
    <m/>
    <m/>
    <m/>
    <m/>
    <m/>
    <m/>
    <m/>
    <m/>
    <m/>
    <m/>
    <m/>
    <m/>
    <m/>
    <n v="0"/>
    <s v=""/>
    <s v="ZBHT0021"/>
    <e v="#N/A"/>
    <e v="#N/A"/>
    <e v="#N/A"/>
    <e v="#N/A"/>
    <e v="#N/A"/>
    <m/>
    <m/>
    <m/>
    <m/>
    <m/>
    <n v="3290"/>
    <n v="6510"/>
    <s v="-"/>
  </r>
  <r>
    <n v="463514822"/>
    <s v="ANANDA BALU SHINDE"/>
    <m/>
    <m/>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s v="-"/>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s v="-"/>
  </r>
  <r>
    <n v="461103769"/>
    <s v="MADHURI RAHUL CHOURE"/>
    <m/>
    <m/>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s v="-"/>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s v="-"/>
  </r>
  <r>
    <n v="462024518"/>
    <s v="KISHOR SHANKARRAO SOLANKE"/>
    <s v="COLLECT"/>
    <s v="08.06.26"/>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s v="-"/>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s v="-"/>
  </r>
  <r>
    <n v="465745916"/>
    <s v="RAHUL VIJAY MORE"/>
    <m/>
    <m/>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s v="-"/>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m/>
  </r>
  <r>
    <n v="467110513"/>
    <s v="SONALI BALASAHEB ABHYANKAR"/>
    <m/>
    <m/>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s v="-"/>
    <m/>
    <m/>
    <m/>
    <m/>
    <m/>
    <m/>
    <m/>
    <m/>
    <m/>
    <m/>
    <m/>
    <m/>
    <m/>
    <m/>
    <m/>
    <m/>
    <m/>
    <m/>
    <m/>
    <m/>
    <m/>
    <m/>
    <m/>
    <m/>
    <m/>
    <m/>
    <m/>
    <m/>
    <m/>
    <m/>
    <m/>
    <m/>
    <m/>
    <m/>
    <n v="1"/>
    <m/>
    <m/>
    <m/>
    <m/>
    <m/>
    <m/>
    <m/>
    <m/>
    <m/>
    <m/>
    <m/>
    <m/>
    <m/>
    <m/>
    <m/>
    <m/>
    <m/>
    <m/>
    <m/>
    <m/>
    <m/>
    <m/>
    <m/>
    <m/>
    <m/>
    <m/>
    <m/>
    <m/>
    <m/>
    <m/>
    <m/>
    <m/>
    <m/>
    <m/>
    <m/>
    <m/>
    <m/>
    <m/>
    <m/>
    <m/>
    <m/>
    <m/>
    <m/>
    <m/>
    <m/>
    <m/>
    <m/>
    <m/>
    <m/>
    <m/>
    <m/>
    <m/>
    <m/>
    <m/>
    <m/>
    <m/>
    <m/>
    <m/>
    <m/>
    <n v="1"/>
    <n v="1"/>
    <s v="DUWT0017"/>
    <s v="kPnctcaS6b"/>
    <s v="Allocated"/>
    <m/>
    <m/>
    <m/>
    <m/>
    <m/>
    <m/>
    <m/>
    <m/>
    <n v="8722"/>
    <n v="17756"/>
    <m/>
  </r>
  <r>
    <n v="466958013"/>
    <s v="PRAPHUL ASHOK JAIN"/>
    <m/>
    <m/>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s v="-"/>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s v="-"/>
  </r>
  <r>
    <n v="462207375"/>
    <s v="MAHENDRA AKRUD MANCHARE"/>
    <m/>
    <m/>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s v="-"/>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s v="-"/>
  </r>
  <r>
    <n v="462490785"/>
    <s v="VAISHALI PRAMOD PAWAR"/>
    <m/>
    <m/>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s v="-"/>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s v="-"/>
  </r>
  <r>
    <n v="464619509"/>
    <s v="BABU ARJUN AVACHITE"/>
    <m/>
    <m/>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s v="-"/>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s v="-"/>
  </r>
  <r>
    <n v="465281966"/>
    <s v="BALU ABAJI GAWARI"/>
    <m/>
    <m/>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s v="-"/>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s v="-"/>
  </r>
  <r>
    <n v="461702783"/>
    <s v="RAM ARUN BAGADE"/>
    <s v="ONLINE"/>
    <s v="06.06.26"/>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s v="-"/>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s v="POT NPA"/>
  </r>
  <r>
    <n v="465762771"/>
    <s v="ASHIM SAIKIA"/>
    <m/>
    <m/>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s v="-"/>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s v="-"/>
  </r>
  <r>
    <n v="463785816"/>
    <s v="SIDDHARTH SAWDEKAR"/>
    <m/>
    <m/>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s v="-"/>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s v="-"/>
  </r>
  <r>
    <n v="463886724"/>
    <s v="RUSHIKESH SUNIL MOHITE"/>
    <m/>
    <m/>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s v="-"/>
    <m/>
    <m/>
    <m/>
    <m/>
    <m/>
    <m/>
    <m/>
    <m/>
    <m/>
    <m/>
    <m/>
    <m/>
    <m/>
    <m/>
    <m/>
    <m/>
    <m/>
    <m/>
    <m/>
    <m/>
    <m/>
    <m/>
    <m/>
    <m/>
    <m/>
    <m/>
    <m/>
    <m/>
    <m/>
    <m/>
    <m/>
    <n v="1"/>
    <m/>
    <m/>
    <m/>
    <m/>
    <m/>
    <m/>
    <m/>
    <m/>
    <m/>
    <m/>
    <m/>
    <m/>
    <m/>
    <m/>
    <m/>
    <m/>
    <m/>
    <m/>
    <m/>
    <m/>
    <m/>
    <m/>
    <m/>
    <m/>
    <m/>
    <m/>
    <m/>
    <m/>
    <m/>
    <m/>
    <m/>
    <m/>
    <m/>
    <m/>
    <m/>
    <m/>
    <m/>
    <m/>
    <m/>
    <m/>
    <m/>
    <m/>
    <m/>
    <m/>
    <m/>
    <m/>
    <m/>
    <m/>
    <m/>
    <m/>
    <m/>
    <m/>
    <m/>
    <m/>
    <m/>
    <m/>
    <m/>
    <m/>
    <m/>
    <m/>
    <m/>
    <m/>
    <n v="1"/>
    <n v="1"/>
    <s v="ZBHT0024"/>
    <s v="GPfdiGVkyb"/>
    <s v="Allocated"/>
    <m/>
    <m/>
    <m/>
    <m/>
    <m/>
    <m/>
    <m/>
    <m/>
    <n v="5004"/>
    <n v="10004"/>
    <m/>
  </r>
  <r>
    <n v="461652917"/>
    <s v="PRATIK TULSIDAS PARMAR"/>
    <m/>
    <m/>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s v="-"/>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s v="-"/>
  </r>
  <r>
    <n v="460952186"/>
    <s v="ABHIJEET UTTAM KUMBHAR"/>
    <m/>
    <m/>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s v="-"/>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s v="-"/>
  </r>
  <r>
    <n v="463265017"/>
    <s v="DASTAGIR GUNDULAL INAMDAR"/>
    <m/>
    <m/>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s v="-"/>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s v="-"/>
  </r>
  <r>
    <n v="462848842"/>
    <s v="RAMESH MANIK RAUT"/>
    <m/>
    <m/>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s v="-"/>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s v="-"/>
  </r>
  <r>
    <n v="462204563"/>
    <s v="GANESH DNYANDEV BAMHANE"/>
    <m/>
    <m/>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s v="-"/>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s v="-"/>
  </r>
  <r>
    <n v="460516801"/>
    <s v="ALIM AMIR PATHAN"/>
    <s v="COLLECT"/>
    <s v="11.06.26"/>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s v="-"/>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s v="-"/>
  </r>
  <r>
    <n v="462463887"/>
    <s v="SHAM PANDHRINATH CHAWAN"/>
    <s v="ONLINE"/>
    <s v="08.06.26"/>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s v="-"/>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s v="-"/>
  </r>
  <r>
    <n v="463864554"/>
    <s v="BALKRUSHNA MANIK SHELAR"/>
    <m/>
    <m/>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s v="-"/>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s v="-"/>
  </r>
  <r>
    <n v="466230787"/>
    <s v="SANJAY BABULAL GUJRATHI"/>
    <m/>
    <m/>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s v="-"/>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s v="-"/>
  </r>
  <r>
    <n v="464234404"/>
    <s v="SEEMA VIJAY RAI"/>
    <m/>
    <m/>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s v="-"/>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s v="-"/>
  </r>
  <r>
    <n v="465514812"/>
    <s v="CHANDRAKANT DAGDOJI PACHKOR"/>
    <m/>
    <m/>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s v="-"/>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s v="-"/>
  </r>
  <r>
    <n v="463888060"/>
    <s v="BHEGADE AKASH ANKUSH"/>
    <m/>
    <m/>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s v="-"/>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s v="-"/>
  </r>
  <r>
    <n v="460212761"/>
    <s v="ROHIT TANAJI SHINDE"/>
    <m/>
    <m/>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s v="-"/>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s v="-"/>
  </r>
  <r>
    <n v="464022912"/>
    <s v="MANE BALU NIVRUTTI"/>
    <s v="ONLINE"/>
    <s v="11.06.26"/>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s v="-"/>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s v="-"/>
  </r>
  <r>
    <n v="460416667"/>
    <s v="WILLIAM TONY YADAV"/>
    <m/>
    <m/>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s v="-"/>
    <m/>
    <m/>
    <m/>
    <m/>
    <m/>
    <m/>
    <m/>
    <m/>
    <m/>
    <m/>
    <m/>
    <m/>
    <m/>
    <m/>
    <m/>
    <m/>
    <m/>
    <m/>
    <m/>
    <m/>
    <m/>
    <m/>
    <m/>
    <m/>
    <m/>
    <m/>
    <m/>
    <m/>
    <m/>
    <m/>
    <m/>
    <m/>
    <m/>
    <m/>
    <n v="1"/>
    <m/>
    <m/>
    <m/>
    <m/>
    <m/>
    <m/>
    <m/>
    <m/>
    <m/>
    <m/>
    <m/>
    <m/>
    <m/>
    <m/>
    <m/>
    <m/>
    <m/>
    <m/>
    <m/>
    <m/>
    <m/>
    <m/>
    <m/>
    <m/>
    <m/>
    <m/>
    <m/>
    <m/>
    <m/>
    <m/>
    <m/>
    <m/>
    <m/>
    <m/>
    <m/>
    <m/>
    <m/>
    <m/>
    <m/>
    <m/>
    <m/>
    <m/>
    <m/>
    <m/>
    <m/>
    <m/>
    <m/>
    <m/>
    <m/>
    <m/>
    <m/>
    <m/>
    <m/>
    <m/>
    <m/>
    <m/>
    <m/>
    <m/>
    <m/>
    <n v="1"/>
    <n v="1"/>
    <s v="ZBHT0011"/>
    <s v="AP5nBqnyBS"/>
    <s v="Allocated"/>
    <m/>
    <m/>
    <m/>
    <m/>
    <m/>
    <m/>
    <m/>
    <m/>
    <n v="7071"/>
    <n v="14132"/>
    <m/>
  </r>
  <r>
    <n v="463868517"/>
    <s v="ABHISHEK DATTU DEVADE"/>
    <m/>
    <m/>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s v="-"/>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s v="-"/>
  </r>
  <r>
    <n v="462906915"/>
    <s v="KOMAL ANIL CHAVAN"/>
    <m/>
    <m/>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s v="-"/>
    <m/>
    <m/>
    <m/>
    <m/>
    <m/>
    <m/>
    <m/>
    <m/>
    <m/>
    <m/>
    <m/>
    <m/>
    <m/>
    <m/>
    <m/>
    <m/>
    <m/>
    <m/>
    <m/>
    <m/>
    <m/>
    <m/>
    <m/>
    <m/>
    <m/>
    <m/>
    <m/>
    <m/>
    <m/>
    <m/>
    <m/>
    <m/>
    <m/>
    <m/>
    <m/>
    <m/>
    <m/>
    <m/>
    <m/>
    <m/>
    <m/>
    <m/>
    <m/>
    <m/>
    <m/>
    <m/>
    <m/>
    <m/>
    <m/>
    <m/>
    <m/>
    <m/>
    <m/>
    <m/>
    <m/>
    <m/>
    <m/>
    <m/>
    <m/>
    <m/>
    <m/>
    <m/>
    <m/>
    <m/>
    <m/>
    <m/>
    <m/>
    <m/>
    <m/>
    <m/>
    <m/>
    <m/>
    <m/>
    <m/>
    <m/>
    <m/>
    <m/>
    <m/>
    <m/>
    <m/>
    <m/>
    <m/>
    <m/>
    <m/>
    <m/>
    <m/>
    <m/>
    <m/>
    <m/>
    <m/>
    <m/>
    <m/>
    <m/>
    <m/>
    <n v="0"/>
    <s v=""/>
    <s v="ZBHT0012"/>
    <e v="#N/A"/>
    <e v="#N/A"/>
    <m/>
    <m/>
    <m/>
    <m/>
    <m/>
    <m/>
    <m/>
    <m/>
    <n v="659.77"/>
    <n v="4973.7700000000004"/>
    <m/>
  </r>
  <r>
    <n v="462898206"/>
    <s v="FAIZAN AHMED MEMAN"/>
    <s v="COLLECT"/>
    <s v="01.06.26"/>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s v="-"/>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s v="POT NPA"/>
  </r>
  <r>
    <n v="136775582"/>
    <s v="ATUL RAOSAHEB NANAVARE"/>
    <m/>
    <m/>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s v="-"/>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s v="-"/>
  </r>
  <r>
    <n v="464961061"/>
    <s v="MOHD FAIZUR RAHMAN SHAIKH JAMALODDIN"/>
    <m/>
    <m/>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s v="-"/>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s v="-"/>
  </r>
  <r>
    <n v="464050687"/>
    <s v="BHARAT NIMBA RENGADE"/>
    <m/>
    <m/>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s v="-"/>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s v="-"/>
  </r>
  <r>
    <n v="460714153"/>
    <s v="MANGESH MUKUNDRAO AAGJAL"/>
    <m/>
    <m/>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s v="-"/>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s v="-"/>
  </r>
  <r>
    <n v="459307537"/>
    <s v="TEJASWINI ISHWAR NIKUMBH"/>
    <m/>
    <m/>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s v="-"/>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s v="-"/>
  </r>
  <r>
    <n v="462401584"/>
    <s v="AKASH BHOJLING SHINDE"/>
    <s v="ONLINE"/>
    <s v="03.06.26"/>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s v="-"/>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s v="POT NPA"/>
  </r>
  <r>
    <n v="463696985"/>
    <s v="VAISHNAVI SANJAY CHOURE"/>
    <s v="ONLINE"/>
    <s v="01.06.26"/>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s v="-"/>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s v="-"/>
  </r>
  <r>
    <n v="464301174"/>
    <s v="SADIK IBRAHIM MULLA"/>
    <s v="ONLINE"/>
    <s v="05.06.26 06.06.26"/>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s v="-"/>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s v="-"/>
  </r>
  <r>
    <n v="463121248"/>
    <s v="PREETI SANTOSH GHAITADKE"/>
    <m/>
    <m/>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s v="-"/>
    <m/>
    <m/>
    <m/>
    <m/>
    <m/>
    <m/>
    <m/>
    <m/>
    <m/>
    <m/>
    <m/>
    <m/>
    <m/>
    <m/>
    <m/>
    <m/>
    <m/>
    <m/>
    <m/>
    <m/>
    <m/>
    <m/>
    <m/>
    <m/>
    <m/>
    <m/>
    <m/>
    <m/>
    <m/>
    <m/>
    <m/>
    <m/>
    <m/>
    <m/>
    <n v="1"/>
    <m/>
    <m/>
    <m/>
    <m/>
    <m/>
    <m/>
    <m/>
    <m/>
    <m/>
    <m/>
    <m/>
    <m/>
    <m/>
    <m/>
    <m/>
    <m/>
    <m/>
    <m/>
    <m/>
    <m/>
    <m/>
    <m/>
    <m/>
    <m/>
    <m/>
    <m/>
    <m/>
    <m/>
    <m/>
    <m/>
    <m/>
    <m/>
    <m/>
    <m/>
    <m/>
    <m/>
    <m/>
    <m/>
    <m/>
    <m/>
    <m/>
    <m/>
    <m/>
    <m/>
    <m/>
    <m/>
    <m/>
    <m/>
    <m/>
    <m/>
    <m/>
    <m/>
    <m/>
    <m/>
    <m/>
    <m/>
    <m/>
    <m/>
    <m/>
    <n v="1"/>
    <n v="1"/>
    <s v="DUWT0023"/>
    <s v="G2EEIcJaWc"/>
    <s v="Allocated"/>
    <m/>
    <m/>
    <m/>
    <m/>
    <m/>
    <m/>
    <m/>
    <m/>
    <n v="3659"/>
    <n v="7357"/>
    <m/>
  </r>
  <r>
    <n v="463823008"/>
    <s v="KIRAN YADAV GAIKWAD"/>
    <m/>
    <m/>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s v="-"/>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s v="-"/>
  </r>
  <r>
    <n v="463072757"/>
    <s v="RUSHIKESH DAULAT GAIKWAD"/>
    <m/>
    <m/>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s v="-"/>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s v="-"/>
  </r>
  <r>
    <n v="465543533"/>
    <s v="ASHWINI GANESH BORKAR"/>
    <s v="ONLINE"/>
    <s v="08.06.26"/>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s v="-"/>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s v="-"/>
  </r>
  <r>
    <n v="462947636"/>
    <s v="RAMPRABHU BALIRAM BORADE"/>
    <m/>
    <m/>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s v="-"/>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s v="-"/>
  </r>
  <r>
    <n v="466528006"/>
    <s v="SHUBHAM RAGHUNATH KATE"/>
    <m/>
    <m/>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s v="-"/>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s v="-"/>
  </r>
  <r>
    <n v="462383949"/>
    <s v="RAVINDRA KHANDU JADHAV"/>
    <m/>
    <m/>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s v="-"/>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s v="-"/>
  </r>
  <r>
    <n v="466279858"/>
    <s v="HARSHA SEETARAM BADADE"/>
    <s v="COLLECT"/>
    <s v="10.06.2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s v="-"/>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s v="-"/>
  </r>
  <r>
    <n v="465527769"/>
    <s v="SAHIL ARVIND KHANDARE"/>
    <m/>
    <m/>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s v="-"/>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s v="-"/>
  </r>
  <r>
    <n v="464902544"/>
    <s v="ASHUTOSH VASANT SALVE"/>
    <m/>
    <m/>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s v="-"/>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s v="-"/>
  </r>
  <r>
    <n v="462935207"/>
    <s v="MANGAL MACHHINDRA GARADE"/>
    <m/>
    <m/>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s v="-"/>
    <m/>
    <m/>
    <m/>
    <m/>
    <m/>
    <m/>
    <m/>
    <m/>
    <m/>
    <m/>
    <m/>
    <m/>
    <m/>
    <m/>
    <m/>
    <m/>
    <m/>
    <m/>
    <m/>
    <m/>
    <m/>
    <m/>
    <m/>
    <m/>
    <m/>
    <m/>
    <m/>
    <m/>
    <m/>
    <m/>
    <m/>
    <m/>
    <m/>
    <m/>
    <m/>
    <m/>
    <m/>
    <m/>
    <m/>
    <m/>
    <m/>
    <m/>
    <m/>
    <m/>
    <m/>
    <m/>
    <m/>
    <m/>
    <m/>
    <m/>
    <m/>
    <m/>
    <m/>
    <m/>
    <m/>
    <m/>
    <m/>
    <m/>
    <m/>
    <m/>
    <m/>
    <m/>
    <m/>
    <m/>
    <m/>
    <m/>
    <m/>
    <m/>
    <m/>
    <m/>
    <m/>
    <m/>
    <m/>
    <m/>
    <m/>
    <m/>
    <m/>
    <m/>
    <m/>
    <m/>
    <m/>
    <m/>
    <m/>
    <m/>
    <m/>
    <m/>
    <m/>
    <m/>
    <m/>
    <m/>
    <m/>
    <m/>
    <m/>
    <m/>
    <n v="0"/>
    <s v=""/>
    <s v="ZBHT0013"/>
    <s v="kPQTsxbCQNz"/>
    <s v="Allocated"/>
    <m/>
    <m/>
    <m/>
    <m/>
    <m/>
    <m/>
    <m/>
    <m/>
    <n v="3844"/>
    <n v="7640"/>
    <m/>
  </r>
  <r>
    <n v="463069843"/>
    <s v="DEEPAK"/>
    <m/>
    <m/>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s v="-"/>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s v="-"/>
  </r>
  <r>
    <n v="462307995"/>
    <s v="PRADNYA VIKAS PAWAR"/>
    <s v="ONLINE"/>
    <s v="12.06.26"/>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s v="-"/>
    <m/>
    <m/>
    <m/>
    <m/>
    <m/>
    <m/>
    <m/>
    <m/>
    <m/>
    <m/>
    <m/>
    <m/>
    <m/>
    <m/>
    <m/>
    <m/>
    <m/>
    <m/>
    <m/>
    <m/>
    <m/>
    <m/>
    <m/>
    <m/>
    <m/>
    <m/>
    <m/>
    <m/>
    <m/>
    <m/>
    <m/>
    <m/>
    <m/>
    <m/>
    <n v="1"/>
    <m/>
    <m/>
    <m/>
    <m/>
    <m/>
    <m/>
    <m/>
    <m/>
    <m/>
    <m/>
    <m/>
    <m/>
    <m/>
    <m/>
    <m/>
    <m/>
    <m/>
    <m/>
    <m/>
    <m/>
    <m/>
    <m/>
    <m/>
    <m/>
    <m/>
    <m/>
    <m/>
    <m/>
    <m/>
    <m/>
    <m/>
    <m/>
    <m/>
    <m/>
    <m/>
    <m/>
    <m/>
    <m/>
    <m/>
    <m/>
    <m/>
    <m/>
    <m/>
    <m/>
    <m/>
    <m/>
    <m/>
    <m/>
    <m/>
    <m/>
    <m/>
    <m/>
    <m/>
    <m/>
    <m/>
    <m/>
    <m/>
    <m/>
    <m/>
    <n v="1"/>
    <n v="1"/>
    <s v="ZBHT0024"/>
    <s v="k2pMnnV_OMm"/>
    <s v="Allocated"/>
    <m/>
    <m/>
    <m/>
    <m/>
    <m/>
    <m/>
    <m/>
    <m/>
    <n v="3771.99"/>
    <n v="10990.99"/>
    <m/>
  </r>
  <r>
    <n v="462472454"/>
    <s v="AKASH RAM MUGLE"/>
    <s v="ONLINE"/>
    <s v="05.06.26"/>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s v="-"/>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s v="-"/>
  </r>
  <r>
    <n v="462836533"/>
    <s v="SURESH NARAYANRAO JOSHI"/>
    <m/>
    <m/>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s v="-"/>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s v="-"/>
  </r>
  <r>
    <n v="462590490"/>
    <s v="DIKSHA GAUTAM JANJAL"/>
    <m/>
    <m/>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s v="-"/>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s v="-"/>
  </r>
  <r>
    <n v="139851810"/>
    <s v="ALKA KAILAS MEDANKAR"/>
    <m/>
    <m/>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s v="-"/>
    <m/>
    <m/>
    <m/>
    <m/>
    <m/>
    <m/>
    <m/>
    <m/>
    <m/>
    <m/>
    <m/>
    <m/>
    <m/>
    <m/>
    <m/>
    <m/>
    <m/>
    <m/>
    <m/>
    <m/>
    <m/>
    <m/>
    <m/>
    <m/>
    <m/>
    <m/>
    <m/>
    <m/>
    <m/>
    <m/>
    <m/>
    <m/>
    <m/>
    <m/>
    <n v="1"/>
    <m/>
    <m/>
    <m/>
    <m/>
    <m/>
    <m/>
    <m/>
    <m/>
    <m/>
    <m/>
    <m/>
    <m/>
    <m/>
    <m/>
    <m/>
    <m/>
    <m/>
    <m/>
    <m/>
    <m/>
    <m/>
    <m/>
    <m/>
    <m/>
    <m/>
    <m/>
    <m/>
    <m/>
    <m/>
    <m/>
    <m/>
    <m/>
    <m/>
    <m/>
    <m/>
    <m/>
    <m/>
    <m/>
    <m/>
    <m/>
    <m/>
    <m/>
    <m/>
    <m/>
    <m/>
    <m/>
    <m/>
    <m/>
    <m/>
    <m/>
    <m/>
    <m/>
    <m/>
    <m/>
    <m/>
    <m/>
    <m/>
    <m/>
    <m/>
    <n v="1"/>
    <n v="1"/>
    <s v="DUWT0017"/>
    <s v="kPOokQa_yS"/>
    <s v="Allocated"/>
    <m/>
    <m/>
    <m/>
    <m/>
    <m/>
    <m/>
    <m/>
    <m/>
    <n v="3903"/>
    <n v="7802"/>
    <m/>
  </r>
  <r>
    <n v="463204809"/>
    <s v="SACHIN VISHNU GHANSAWANT"/>
    <m/>
    <m/>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s v="-"/>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s v="-"/>
  </r>
  <r>
    <n v="461404386"/>
    <s v="ASHOK DADASAHEB SABLE"/>
    <m/>
    <m/>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s v="-"/>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s v="-"/>
  </r>
  <r>
    <n v="462821869"/>
    <s v="SANGITA DILIP FAKATKAR"/>
    <m/>
    <m/>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s v="-"/>
    <m/>
    <m/>
    <m/>
    <m/>
    <m/>
    <m/>
    <m/>
    <m/>
    <m/>
    <m/>
    <m/>
    <m/>
    <m/>
    <m/>
    <m/>
    <m/>
    <m/>
    <m/>
    <m/>
    <m/>
    <m/>
    <m/>
    <m/>
    <m/>
    <m/>
    <m/>
    <m/>
    <m/>
    <m/>
    <m/>
    <m/>
    <m/>
    <m/>
    <m/>
    <m/>
    <m/>
    <m/>
    <m/>
    <m/>
    <m/>
    <m/>
    <m/>
    <m/>
    <m/>
    <m/>
    <m/>
    <m/>
    <m/>
    <m/>
    <m/>
    <m/>
    <m/>
    <m/>
    <m/>
    <m/>
    <m/>
    <m/>
    <m/>
    <m/>
    <m/>
    <m/>
    <m/>
    <m/>
    <m/>
    <m/>
    <m/>
    <m/>
    <m/>
    <m/>
    <m/>
    <m/>
    <m/>
    <m/>
    <m/>
    <m/>
    <m/>
    <m/>
    <m/>
    <m/>
    <m/>
    <m/>
    <m/>
    <m/>
    <m/>
    <m/>
    <m/>
    <m/>
    <m/>
    <m/>
    <m/>
    <m/>
    <m/>
    <m/>
    <m/>
    <n v="0"/>
    <s v=""/>
    <s v="ZBHT0013"/>
    <s v="A69as-LBNz"/>
    <s v="Allocated"/>
    <m/>
    <m/>
    <m/>
    <m/>
    <m/>
    <m/>
    <m/>
    <m/>
    <n v="2819"/>
    <n v="6444"/>
    <m/>
  </r>
  <r>
    <n v="462852715"/>
    <s v="AJINKYA GOVIND HANGE"/>
    <m/>
    <m/>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s v="-"/>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s v="-"/>
  </r>
  <r>
    <n v="459192730"/>
    <s v="SHRUTIKA RAJARAM GAWARI"/>
    <m/>
    <m/>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s v="-"/>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s v="-"/>
  </r>
  <r>
    <n v="462919078"/>
    <s v="GAJANAN SOPANRAO MULE"/>
    <m/>
    <m/>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s v="-"/>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s v="-"/>
  </r>
  <r>
    <n v="462856016"/>
    <s v="SANTOSH BABU LABADE"/>
    <s v="COLLECT"/>
    <s v="12.06.26"/>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s v="-"/>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s v="-"/>
  </r>
  <r>
    <n v="136615657"/>
    <s v="NIKITA SHIVAJI DHUMAL"/>
    <m/>
    <m/>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s v="-"/>
    <m/>
    <m/>
    <m/>
    <m/>
    <m/>
    <m/>
    <m/>
    <m/>
    <m/>
    <m/>
    <m/>
    <m/>
    <m/>
    <m/>
    <m/>
    <m/>
    <m/>
    <m/>
    <m/>
    <m/>
    <m/>
    <m/>
    <m/>
    <m/>
    <m/>
    <m/>
    <m/>
    <m/>
    <m/>
    <m/>
    <m/>
    <n v="1"/>
    <m/>
    <m/>
    <m/>
    <m/>
    <m/>
    <m/>
    <m/>
    <m/>
    <m/>
    <m/>
    <m/>
    <m/>
    <m/>
    <m/>
    <m/>
    <m/>
    <m/>
    <m/>
    <m/>
    <m/>
    <m/>
    <m/>
    <m/>
    <m/>
    <m/>
    <m/>
    <m/>
    <m/>
    <m/>
    <m/>
    <m/>
    <m/>
    <m/>
    <m/>
    <m/>
    <m/>
    <m/>
    <m/>
    <m/>
    <m/>
    <m/>
    <m/>
    <m/>
    <m/>
    <m/>
    <m/>
    <m/>
    <m/>
    <m/>
    <m/>
    <m/>
    <m/>
    <m/>
    <m/>
    <m/>
    <m/>
    <m/>
    <m/>
    <m/>
    <m/>
    <m/>
    <m/>
    <n v="1"/>
    <n v="1"/>
    <s v="DUWT0023"/>
    <s v="G2bAOLwFkF8m"/>
    <s v="Allocated"/>
    <m/>
    <m/>
    <m/>
    <m/>
    <m/>
    <m/>
    <m/>
    <m/>
    <n v="2471"/>
    <n v="4891"/>
    <m/>
  </r>
  <r>
    <n v="460835887"/>
    <s v="JANARDHAN PRAKASH BORAWADE"/>
    <m/>
    <m/>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s v="-"/>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s v="-"/>
  </r>
  <r>
    <n v="465282350"/>
    <s v="ADITYA MARUTI KHAWALE"/>
    <m/>
    <m/>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s v="-"/>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s v="-"/>
  </r>
  <r>
    <n v="135050716"/>
    <s v="KARUNA MHATU GHOLAP"/>
    <m/>
    <m/>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s v="-"/>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s v="-"/>
  </r>
  <r>
    <n v="460116654"/>
    <s v="SHAIKH SHABINA JAVEED"/>
    <s v="COLLECT"/>
    <s v="12.06.26"/>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s v="-"/>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s v="-"/>
  </r>
  <r>
    <n v="458806785"/>
    <s v="SNEHAL NAMDEV KHANDARE"/>
    <m/>
    <m/>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s v="-"/>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s v="-"/>
  </r>
  <r>
    <n v="462516053"/>
    <s v="SACHIN ARJUN LONDHE"/>
    <s v="ONLINE"/>
    <s v="02.06.26"/>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s v="-"/>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s v="POT NPA"/>
  </r>
  <r>
    <n v="462801904"/>
    <s v="BHARATIBAI LIMBRAJ BHONG"/>
    <m/>
    <m/>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s v="-"/>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s v="-"/>
  </r>
  <r>
    <n v="460723500"/>
    <s v="ARJUN ROHIDAS BHISE"/>
    <m/>
    <m/>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s v="-"/>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s v="-"/>
  </r>
  <r>
    <n v="460094148"/>
    <s v="AKSHAY SHIVAJI SONAWANE"/>
    <m/>
    <m/>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s v="-"/>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s v="-"/>
  </r>
  <r>
    <n v="468012757"/>
    <s v="ANWAR SUBHAN ANSARI"/>
    <m/>
    <m/>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s v="-"/>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s v="-"/>
  </r>
  <r>
    <n v="460545508"/>
    <s v="JYOTSNA RAJENDRA AMALE"/>
    <m/>
    <m/>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s v="-"/>
    <m/>
    <m/>
    <m/>
    <m/>
    <m/>
    <m/>
    <m/>
    <m/>
    <m/>
    <m/>
    <m/>
    <m/>
    <m/>
    <m/>
    <m/>
    <m/>
    <m/>
    <m/>
    <m/>
    <m/>
    <m/>
    <m/>
    <m/>
    <m/>
    <m/>
    <m/>
    <m/>
    <m/>
    <m/>
    <m/>
    <m/>
    <m/>
    <m/>
    <m/>
    <m/>
    <m/>
    <m/>
    <m/>
    <m/>
    <m/>
    <m/>
    <m/>
    <m/>
    <m/>
    <m/>
    <m/>
    <m/>
    <m/>
    <m/>
    <m/>
    <m/>
    <m/>
    <m/>
    <m/>
    <m/>
    <m/>
    <m/>
    <m/>
    <m/>
    <m/>
    <m/>
    <m/>
    <m/>
    <m/>
    <m/>
    <m/>
    <m/>
    <m/>
    <m/>
    <m/>
    <m/>
    <m/>
    <m/>
    <m/>
    <m/>
    <m/>
    <m/>
    <m/>
    <m/>
    <m/>
    <m/>
    <m/>
    <m/>
    <m/>
    <m/>
    <m/>
    <m/>
    <m/>
    <m/>
    <m/>
    <m/>
    <m/>
    <m/>
    <m/>
    <n v="0"/>
    <s v=""/>
    <s v="ZBHT0021"/>
    <e v="#N/A"/>
    <e v="#N/A"/>
    <e v="#N/A"/>
    <e v="#N/A"/>
    <e v="#N/A"/>
    <m/>
    <m/>
    <m/>
    <m/>
    <m/>
    <n v="2441"/>
    <n v="4748"/>
    <s v="-"/>
  </r>
  <r>
    <n v="464470722"/>
    <s v="ARCHANA ASHOK KULAL"/>
    <m/>
    <m/>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s v="-"/>
    <m/>
    <m/>
    <m/>
    <m/>
    <m/>
    <m/>
    <m/>
    <m/>
    <m/>
    <m/>
    <m/>
    <m/>
    <m/>
    <m/>
    <m/>
    <m/>
    <m/>
    <m/>
    <m/>
    <m/>
    <m/>
    <m/>
    <m/>
    <m/>
    <m/>
    <m/>
    <m/>
    <m/>
    <m/>
    <m/>
    <m/>
    <n v="1"/>
    <m/>
    <m/>
    <m/>
    <m/>
    <m/>
    <m/>
    <m/>
    <m/>
    <m/>
    <m/>
    <m/>
    <m/>
    <m/>
    <m/>
    <m/>
    <m/>
    <m/>
    <m/>
    <m/>
    <m/>
    <m/>
    <m/>
    <m/>
    <m/>
    <m/>
    <m/>
    <m/>
    <m/>
    <m/>
    <m/>
    <m/>
    <m/>
    <m/>
    <m/>
    <m/>
    <m/>
    <m/>
    <m/>
    <m/>
    <m/>
    <m/>
    <m/>
    <m/>
    <m/>
    <m/>
    <m/>
    <m/>
    <m/>
    <m/>
    <m/>
    <m/>
    <m/>
    <m/>
    <m/>
    <m/>
    <m/>
    <m/>
    <m/>
    <m/>
    <m/>
    <m/>
    <m/>
    <n v="1"/>
    <n v="1"/>
    <s v="DUWT0021"/>
    <s v="A6-g-mZz7z"/>
    <s v="Allocated"/>
    <m/>
    <m/>
    <m/>
    <m/>
    <m/>
    <m/>
    <m/>
    <m/>
    <n v="5256"/>
    <n v="15534"/>
    <m/>
  </r>
  <r>
    <n v="466805634"/>
    <s v="MD ISRAFIL ANSARI"/>
    <m/>
    <m/>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s v="-"/>
    <m/>
    <m/>
    <m/>
    <m/>
    <m/>
    <m/>
    <m/>
    <m/>
    <m/>
    <m/>
    <m/>
    <m/>
    <m/>
    <m/>
    <m/>
    <m/>
    <m/>
    <m/>
    <m/>
    <m/>
    <m/>
    <m/>
    <m/>
    <m/>
    <m/>
    <m/>
    <m/>
    <m/>
    <m/>
    <m/>
    <m/>
    <m/>
    <m/>
    <m/>
    <n v="1"/>
    <m/>
    <m/>
    <m/>
    <m/>
    <m/>
    <m/>
    <m/>
    <m/>
    <m/>
    <m/>
    <m/>
    <m/>
    <m/>
    <m/>
    <m/>
    <m/>
    <m/>
    <m/>
    <m/>
    <m/>
    <m/>
    <m/>
    <m/>
    <m/>
    <m/>
    <m/>
    <m/>
    <m/>
    <m/>
    <m/>
    <m/>
    <m/>
    <m/>
    <m/>
    <m/>
    <m/>
    <m/>
    <m/>
    <m/>
    <m/>
    <m/>
    <m/>
    <m/>
    <m/>
    <m/>
    <m/>
    <m/>
    <m/>
    <m/>
    <m/>
    <m/>
    <m/>
    <m/>
    <m/>
    <m/>
    <m/>
    <m/>
    <m/>
    <m/>
    <n v="1"/>
    <n v="1"/>
    <s v="DUWT0017"/>
    <s v="A2G7qp11Z1m"/>
    <s v="Allocated"/>
    <m/>
    <m/>
    <m/>
    <m/>
    <m/>
    <m/>
    <m/>
    <m/>
    <n v="3921"/>
    <n v="7772"/>
    <m/>
  </r>
  <r>
    <n v="461511012"/>
    <s v="NANDA SHANKAR MANJULE"/>
    <m/>
    <m/>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s v="-"/>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s v="-"/>
  </r>
  <r>
    <n v="462702660"/>
    <s v="SHAMRAO BHIKAJI ZENDE"/>
    <m/>
    <m/>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s v="-"/>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s v="-"/>
  </r>
  <r>
    <n v="461100108"/>
    <s v="MADHAV KISHANRAO HULGUNDE"/>
    <m/>
    <m/>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s v="-"/>
    <m/>
    <m/>
    <m/>
    <m/>
    <m/>
    <m/>
    <m/>
    <m/>
    <m/>
    <m/>
    <m/>
    <m/>
    <m/>
    <m/>
    <m/>
    <m/>
    <m/>
    <m/>
    <m/>
    <m/>
    <m/>
    <m/>
    <m/>
    <m/>
    <m/>
    <m/>
    <m/>
    <m/>
    <m/>
    <m/>
    <m/>
    <m/>
    <m/>
    <m/>
    <m/>
    <m/>
    <m/>
    <m/>
    <m/>
    <m/>
    <m/>
    <m/>
    <m/>
    <m/>
    <m/>
    <m/>
    <m/>
    <m/>
    <m/>
    <m/>
    <m/>
    <m/>
    <m/>
    <m/>
    <m/>
    <m/>
    <m/>
    <m/>
    <m/>
    <m/>
    <m/>
    <m/>
    <m/>
    <m/>
    <m/>
    <m/>
    <m/>
    <m/>
    <m/>
    <m/>
    <m/>
    <m/>
    <m/>
    <m/>
    <m/>
    <m/>
    <m/>
    <m/>
    <m/>
    <m/>
    <m/>
    <m/>
    <m/>
    <m/>
    <m/>
    <m/>
    <m/>
    <m/>
    <m/>
    <m/>
    <m/>
    <n v="1"/>
    <m/>
    <m/>
    <n v="1"/>
    <n v="1"/>
    <s v="DUWT0017"/>
    <e v="#N/A"/>
    <e v="#N/A"/>
    <e v="#N/A"/>
    <e v="#N/A"/>
    <e v="#N/A"/>
    <m/>
    <m/>
    <m/>
    <m/>
    <m/>
    <n v="2201"/>
    <n v="20134"/>
    <s v="-"/>
  </r>
  <r>
    <n v="463696870"/>
    <s v="SAI SUNIL RAYKAR"/>
    <m/>
    <m/>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s v="-"/>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s v="-"/>
  </r>
  <r>
    <n v="463295962"/>
    <s v="PRASAD ASHOK TAJANE"/>
    <m/>
    <m/>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s v="-"/>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s v="-"/>
  </r>
  <r>
    <n v="460523159"/>
    <s v="ASHUTOSH BABA LONDHE"/>
    <m/>
    <m/>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s v="-"/>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s v="-"/>
  </r>
  <r>
    <n v="462027650"/>
    <s v="NEELAM YOGESH KUMBHAKARNA"/>
    <m/>
    <m/>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s v="-"/>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s v="-"/>
  </r>
  <r>
    <n v="9695028"/>
    <s v="NITIN LAXMAN CHAVAN"/>
    <m/>
    <m/>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s v="-"/>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s v="-"/>
  </r>
  <r>
    <n v="465033317"/>
    <s v="TEJASHREE CHANDRAKANT TALLELU"/>
    <m/>
    <m/>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s v="-"/>
    <m/>
    <m/>
    <m/>
    <m/>
    <m/>
    <m/>
    <m/>
    <m/>
    <m/>
    <m/>
    <m/>
    <m/>
    <m/>
    <m/>
    <m/>
    <m/>
    <m/>
    <m/>
    <m/>
    <m/>
    <m/>
    <m/>
    <m/>
    <m/>
    <m/>
    <m/>
    <m/>
    <m/>
    <m/>
    <m/>
    <m/>
    <m/>
    <m/>
    <m/>
    <n v="1"/>
    <m/>
    <m/>
    <m/>
    <m/>
    <m/>
    <m/>
    <m/>
    <m/>
    <m/>
    <m/>
    <m/>
    <m/>
    <m/>
    <m/>
    <m/>
    <m/>
    <m/>
    <m/>
    <m/>
    <m/>
    <m/>
    <m/>
    <m/>
    <m/>
    <m/>
    <m/>
    <m/>
    <m/>
    <m/>
    <m/>
    <m/>
    <m/>
    <m/>
    <m/>
    <m/>
    <m/>
    <m/>
    <m/>
    <m/>
    <m/>
    <m/>
    <m/>
    <m/>
    <m/>
    <m/>
    <m/>
    <m/>
    <m/>
    <m/>
    <m/>
    <m/>
    <m/>
    <m/>
    <m/>
    <m/>
    <m/>
    <m/>
    <m/>
    <m/>
    <n v="1"/>
    <n v="1"/>
    <s v="DUWT0023"/>
    <s v="ko84KrXlp9z"/>
    <s v="Allocated"/>
    <m/>
    <m/>
    <m/>
    <m/>
    <m/>
    <m/>
    <m/>
    <m/>
    <n v="4721"/>
    <n v="9248"/>
    <m/>
  </r>
  <r>
    <n v="458417053"/>
    <s v="PRASHANT GHONGANE"/>
    <m/>
    <m/>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s v="-"/>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s v="POT NPA"/>
  </r>
  <r>
    <n v="462727954"/>
    <s v="PALLAVI SANGAM PETHSANGAVE"/>
    <m/>
    <m/>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s v="-"/>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s v="-"/>
  </r>
  <r>
    <n v="464559429"/>
    <s v="MAYUR NABAJI BOTKAR"/>
    <m/>
    <m/>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s v="-"/>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s v="-"/>
  </r>
  <r>
    <n v="461328793"/>
    <s v="ASHWINI PRAKASH CHAVAN"/>
    <m/>
    <m/>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s v="-"/>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s v="-"/>
  </r>
  <r>
    <n v="136118452"/>
    <s v="TANMAY DHANANJAY GAIKWAD"/>
    <m/>
    <m/>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s v="-"/>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s v="-"/>
  </r>
  <r>
    <n v="459730458"/>
    <s v="RAM BHANUDAS PANGARE"/>
    <m/>
    <m/>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s v="-"/>
    <m/>
    <m/>
    <m/>
    <m/>
    <m/>
    <m/>
    <m/>
    <m/>
    <m/>
    <m/>
    <m/>
    <m/>
    <m/>
    <m/>
    <m/>
    <m/>
    <m/>
    <m/>
    <m/>
    <m/>
    <m/>
    <m/>
    <m/>
    <m/>
    <m/>
    <m/>
    <m/>
    <m/>
    <m/>
    <m/>
    <m/>
    <m/>
    <m/>
    <m/>
    <m/>
    <m/>
    <m/>
    <m/>
    <m/>
    <m/>
    <m/>
    <m/>
    <m/>
    <m/>
    <m/>
    <m/>
    <m/>
    <m/>
    <m/>
    <m/>
    <m/>
    <m/>
    <m/>
    <m/>
    <m/>
    <m/>
    <m/>
    <m/>
    <m/>
    <m/>
    <m/>
    <m/>
    <m/>
    <m/>
    <m/>
    <m/>
    <m/>
    <m/>
    <m/>
    <m/>
    <m/>
    <m/>
    <m/>
    <m/>
    <m/>
    <m/>
    <m/>
    <m/>
    <m/>
    <m/>
    <m/>
    <m/>
    <m/>
    <m/>
    <m/>
    <m/>
    <m/>
    <m/>
    <m/>
    <m/>
    <m/>
    <m/>
    <m/>
    <m/>
    <n v="0"/>
    <s v=""/>
    <s v="DUWT0011"/>
    <e v="#N/A"/>
    <e v="#N/A"/>
    <e v="#N/A"/>
    <e v="#N/A"/>
    <e v="#N/A"/>
    <m/>
    <m/>
    <m/>
    <m/>
    <m/>
    <n v="6787"/>
    <n v="14401"/>
    <s v="-"/>
  </r>
  <r>
    <n v="465449543"/>
    <s v="NIRNAY ROHIDAS MURKUTE"/>
    <m/>
    <m/>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s v="-"/>
    <m/>
    <m/>
    <m/>
    <m/>
    <m/>
    <m/>
    <m/>
    <m/>
    <m/>
    <m/>
    <m/>
    <m/>
    <m/>
    <m/>
    <m/>
    <m/>
    <m/>
    <m/>
    <m/>
    <m/>
    <m/>
    <m/>
    <m/>
    <m/>
    <m/>
    <m/>
    <m/>
    <m/>
    <m/>
    <m/>
    <m/>
    <m/>
    <m/>
    <m/>
    <m/>
    <m/>
    <m/>
    <m/>
    <m/>
    <m/>
    <m/>
    <m/>
    <m/>
    <m/>
    <m/>
    <m/>
    <m/>
    <m/>
    <m/>
    <m/>
    <m/>
    <m/>
    <m/>
    <m/>
    <m/>
    <m/>
    <m/>
    <m/>
    <m/>
    <m/>
    <m/>
    <m/>
    <m/>
    <m/>
    <m/>
    <m/>
    <m/>
    <m/>
    <m/>
    <m/>
    <m/>
    <m/>
    <m/>
    <m/>
    <m/>
    <m/>
    <m/>
    <m/>
    <m/>
    <m/>
    <m/>
    <m/>
    <m/>
    <m/>
    <m/>
    <m/>
    <m/>
    <m/>
    <m/>
    <m/>
    <m/>
    <n v="1"/>
    <m/>
    <m/>
    <n v="1"/>
    <n v="1"/>
    <s v="DUWT0029"/>
    <e v="#N/A"/>
    <e v="#N/A"/>
    <e v="#N/A"/>
    <e v="#N/A"/>
    <e v="#N/A"/>
    <m/>
    <m/>
    <m/>
    <m/>
    <m/>
    <n v="3829"/>
    <n v="7695"/>
    <s v="-"/>
  </r>
  <r>
    <n v="460097741"/>
    <s v="LATA BABAN BABAR"/>
    <m/>
    <m/>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s v="-"/>
    <m/>
    <m/>
    <m/>
    <m/>
    <m/>
    <m/>
    <m/>
    <m/>
    <m/>
    <m/>
    <m/>
    <m/>
    <m/>
    <m/>
    <m/>
    <m/>
    <m/>
    <m/>
    <m/>
    <m/>
    <m/>
    <m/>
    <m/>
    <m/>
    <m/>
    <m/>
    <m/>
    <m/>
    <m/>
    <m/>
    <m/>
    <m/>
    <m/>
    <m/>
    <n v="1"/>
    <m/>
    <m/>
    <m/>
    <m/>
    <m/>
    <m/>
    <m/>
    <m/>
    <m/>
    <m/>
    <m/>
    <m/>
    <m/>
    <m/>
    <m/>
    <m/>
    <m/>
    <m/>
    <m/>
    <m/>
    <m/>
    <m/>
    <m/>
    <m/>
    <m/>
    <m/>
    <m/>
    <m/>
    <m/>
    <m/>
    <m/>
    <m/>
    <m/>
    <m/>
    <m/>
    <m/>
    <m/>
    <m/>
    <m/>
    <m/>
    <m/>
    <m/>
    <m/>
    <m/>
    <m/>
    <m/>
    <m/>
    <m/>
    <m/>
    <m/>
    <m/>
    <m/>
    <m/>
    <m/>
    <m/>
    <m/>
    <m/>
    <m/>
    <m/>
    <n v="1"/>
    <n v="1"/>
    <s v="DUWT0027"/>
    <s v="B2_xP404tb"/>
    <s v="Allocated"/>
    <m/>
    <m/>
    <m/>
    <m/>
    <m/>
    <m/>
    <m/>
    <m/>
    <n v="527.22"/>
    <n v="2862.2200000000003"/>
    <m/>
  </r>
  <r>
    <n v="461265756"/>
    <s v="RAHILA RAFIK SHAIKH"/>
    <m/>
    <m/>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s v="-"/>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s v="-"/>
  </r>
  <r>
    <n v="463491160"/>
    <s v="BHAUSAHEB LAXMAN KHARADE"/>
    <m/>
    <m/>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s v="-"/>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s v="-"/>
  </r>
  <r>
    <n v="464352072"/>
    <s v="PRANALI DILIP HATALE"/>
    <m/>
    <m/>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s v="-"/>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s v="-"/>
  </r>
  <r>
    <n v="461375051"/>
    <s v="REKHA MAROTI KALE"/>
    <s v="ONLINE"/>
    <s v="02.06.26"/>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s v="-"/>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s v="POT NPA"/>
  </r>
  <r>
    <n v="463200379"/>
    <s v="SANGEETA VILAS JAGDALE"/>
    <m/>
    <m/>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s v="-"/>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s v="-"/>
  </r>
  <r>
    <n v="456675556"/>
    <s v="RAVINDRA KISAN TEMGIRE"/>
    <m/>
    <m/>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s v="-"/>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s v="-"/>
  </r>
  <r>
    <n v="462178358"/>
    <s v="POOJA SANDEEP KHADSE"/>
    <m/>
    <m/>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s v="-"/>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s v="-"/>
  </r>
  <r>
    <n v="464867406"/>
    <s v="AHMAD KHAN"/>
    <s v="ONLINE"/>
    <s v="11.06.26"/>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s v="-"/>
    <m/>
    <m/>
    <m/>
    <m/>
    <m/>
    <m/>
    <m/>
    <m/>
    <m/>
    <m/>
    <m/>
    <m/>
    <m/>
    <m/>
    <m/>
    <m/>
    <m/>
    <m/>
    <m/>
    <m/>
    <m/>
    <m/>
    <m/>
    <m/>
    <m/>
    <m/>
    <m/>
    <m/>
    <m/>
    <m/>
    <m/>
    <m/>
    <m/>
    <m/>
    <m/>
    <m/>
    <m/>
    <m/>
    <m/>
    <m/>
    <m/>
    <m/>
    <m/>
    <m/>
    <m/>
    <m/>
    <m/>
    <m/>
    <m/>
    <m/>
    <m/>
    <m/>
    <m/>
    <m/>
    <m/>
    <m/>
    <m/>
    <m/>
    <m/>
    <m/>
    <m/>
    <m/>
    <m/>
    <m/>
    <m/>
    <m/>
    <m/>
    <m/>
    <m/>
    <m/>
    <m/>
    <m/>
    <m/>
    <m/>
    <m/>
    <m/>
    <m/>
    <m/>
    <m/>
    <m/>
    <m/>
    <m/>
    <m/>
    <m/>
    <m/>
    <m/>
    <m/>
    <m/>
    <m/>
    <m/>
    <m/>
    <m/>
    <m/>
    <m/>
    <n v="0"/>
    <s v=""/>
    <s v="ZBHT0011"/>
    <e v="#N/A"/>
    <e v="#N/A"/>
    <m/>
    <m/>
    <m/>
    <m/>
    <m/>
    <m/>
    <m/>
    <m/>
    <n v="4596"/>
    <n v="9044"/>
    <m/>
  </r>
  <r>
    <n v="460568310"/>
    <s v="MALIBA DAMU KACHARE"/>
    <m/>
    <m/>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s v="-"/>
    <m/>
    <m/>
    <m/>
    <m/>
    <m/>
    <m/>
    <m/>
    <m/>
    <m/>
    <m/>
    <m/>
    <m/>
    <m/>
    <m/>
    <m/>
    <m/>
    <m/>
    <m/>
    <m/>
    <m/>
    <m/>
    <m/>
    <m/>
    <m/>
    <m/>
    <m/>
    <m/>
    <m/>
    <m/>
    <m/>
    <m/>
    <m/>
    <m/>
    <m/>
    <m/>
    <m/>
    <m/>
    <m/>
    <m/>
    <m/>
    <m/>
    <m/>
    <m/>
    <m/>
    <m/>
    <m/>
    <m/>
    <m/>
    <m/>
    <m/>
    <m/>
    <m/>
    <m/>
    <m/>
    <m/>
    <m/>
    <m/>
    <m/>
    <m/>
    <m/>
    <m/>
    <m/>
    <m/>
    <m/>
    <m/>
    <m/>
    <m/>
    <m/>
    <m/>
    <m/>
    <m/>
    <m/>
    <m/>
    <m/>
    <m/>
    <m/>
    <m/>
    <m/>
    <m/>
    <m/>
    <m/>
    <m/>
    <m/>
    <m/>
    <m/>
    <m/>
    <m/>
    <m/>
    <m/>
    <m/>
    <m/>
    <m/>
    <m/>
    <m/>
    <n v="0"/>
    <s v=""/>
    <s v="ZBHT0013"/>
    <e v="#N/A"/>
    <e v="#N/A"/>
    <e v="#N/A"/>
    <e v="#N/A"/>
    <e v="#N/A"/>
    <m/>
    <m/>
    <m/>
    <m/>
    <m/>
    <n v="2196"/>
    <n v="18389"/>
    <s v="-"/>
  </r>
  <r>
    <n v="467688957"/>
    <s v="MANISH MANGALSING PAWAR"/>
    <m/>
    <m/>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s v="-"/>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s v="-"/>
  </r>
  <r>
    <n v="461907039"/>
    <s v="VIKAS ASHOK DUKARE"/>
    <s v="ONLINE"/>
    <s v="08.06.26"/>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s v="-"/>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s v="-"/>
  </r>
  <r>
    <n v="461892940"/>
    <s v="AJAY VITTHAL SHRIRAM"/>
    <m/>
    <m/>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s v="-"/>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s v="-"/>
  </r>
  <r>
    <n v="465143711"/>
    <s v="SACHIN NARSING TOTARE"/>
    <m/>
    <m/>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s v="-"/>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s v="POT NPA"/>
  </r>
  <r>
    <n v="461826957"/>
    <s v="BHAVAR EKNATH VILAS"/>
    <m/>
    <m/>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s v="-"/>
    <m/>
    <m/>
    <m/>
    <m/>
    <m/>
    <m/>
    <m/>
    <m/>
    <m/>
    <m/>
    <m/>
    <m/>
    <m/>
    <m/>
    <m/>
    <m/>
    <m/>
    <m/>
    <m/>
    <m/>
    <m/>
    <m/>
    <m/>
    <m/>
    <m/>
    <m/>
    <m/>
    <m/>
    <m/>
    <m/>
    <m/>
    <m/>
    <m/>
    <m/>
    <n v="1"/>
    <m/>
    <m/>
    <m/>
    <m/>
    <m/>
    <m/>
    <m/>
    <m/>
    <m/>
    <m/>
    <m/>
    <m/>
    <m/>
    <m/>
    <m/>
    <m/>
    <m/>
    <m/>
    <m/>
    <m/>
    <m/>
    <m/>
    <m/>
    <m/>
    <m/>
    <m/>
    <m/>
    <m/>
    <m/>
    <m/>
    <m/>
    <m/>
    <m/>
    <m/>
    <m/>
    <m/>
    <m/>
    <m/>
    <m/>
    <m/>
    <m/>
    <m/>
    <m/>
    <m/>
    <m/>
    <m/>
    <m/>
    <m/>
    <m/>
    <m/>
    <m/>
    <m/>
    <m/>
    <m/>
    <m/>
    <m/>
    <m/>
    <m/>
    <m/>
    <n v="1"/>
    <n v="1"/>
    <s v="ZBHT0024"/>
    <s v="BPkp33J8p5c"/>
    <s v="Allocated"/>
    <m/>
    <m/>
    <m/>
    <m/>
    <m/>
    <m/>
    <m/>
    <m/>
    <n v="3541"/>
    <n v="6987"/>
    <m/>
  </r>
  <r>
    <n v="464446213"/>
    <s v="GANESH DATTATRAY LOKHANDE"/>
    <m/>
    <m/>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s v="-"/>
    <m/>
    <m/>
    <m/>
    <m/>
    <m/>
    <m/>
    <m/>
    <m/>
    <m/>
    <m/>
    <m/>
    <m/>
    <m/>
    <m/>
    <m/>
    <m/>
    <m/>
    <m/>
    <m/>
    <m/>
    <m/>
    <m/>
    <m/>
    <m/>
    <m/>
    <m/>
    <m/>
    <m/>
    <m/>
    <m/>
    <m/>
    <m/>
    <m/>
    <m/>
    <m/>
    <m/>
    <m/>
    <m/>
    <m/>
    <m/>
    <m/>
    <m/>
    <m/>
    <m/>
    <m/>
    <m/>
    <m/>
    <m/>
    <m/>
    <m/>
    <m/>
    <m/>
    <m/>
    <m/>
    <m/>
    <m/>
    <m/>
    <m/>
    <m/>
    <m/>
    <m/>
    <m/>
    <m/>
    <m/>
    <m/>
    <m/>
    <m/>
    <m/>
    <m/>
    <m/>
    <m/>
    <m/>
    <m/>
    <m/>
    <m/>
    <m/>
    <m/>
    <m/>
    <m/>
    <m/>
    <m/>
    <m/>
    <m/>
    <m/>
    <m/>
    <m/>
    <m/>
    <m/>
    <m/>
    <m/>
    <m/>
    <m/>
    <m/>
    <m/>
    <n v="0"/>
    <s v=""/>
    <s v="DUWT0029"/>
    <s v="B2HCaFu5g3m"/>
    <s v="Allocated"/>
    <m/>
    <m/>
    <m/>
    <m/>
    <m/>
    <m/>
    <m/>
    <m/>
    <n v="4717"/>
    <n v="9478"/>
    <m/>
  </r>
  <r>
    <n v="461736128"/>
    <s v="ARUNA KACHARU SABALE"/>
    <s v="ONLINE"/>
    <s v="05.06.26"/>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s v="-"/>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s v="-"/>
  </r>
  <r>
    <n v="460299045"/>
    <s v="PRASHIK BAPU AHIRE"/>
    <m/>
    <m/>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s v="-"/>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s v="-"/>
  </r>
  <r>
    <n v="461480386"/>
    <s v="MAINUDDIN S O FAKRULLA"/>
    <m/>
    <m/>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s v="-"/>
    <m/>
    <m/>
    <m/>
    <m/>
    <m/>
    <m/>
    <m/>
    <m/>
    <m/>
    <m/>
    <m/>
    <m/>
    <m/>
    <m/>
    <m/>
    <m/>
    <m/>
    <m/>
    <m/>
    <m/>
    <m/>
    <m/>
    <m/>
    <m/>
    <m/>
    <m/>
    <m/>
    <m/>
    <m/>
    <m/>
    <m/>
    <m/>
    <m/>
    <m/>
    <n v="1"/>
    <m/>
    <m/>
    <m/>
    <m/>
    <m/>
    <m/>
    <m/>
    <m/>
    <m/>
    <m/>
    <m/>
    <m/>
    <m/>
    <m/>
    <m/>
    <m/>
    <m/>
    <m/>
    <m/>
    <m/>
    <m/>
    <m/>
    <m/>
    <m/>
    <m/>
    <m/>
    <m/>
    <m/>
    <m/>
    <m/>
    <m/>
    <m/>
    <m/>
    <m/>
    <m/>
    <m/>
    <m/>
    <m/>
    <m/>
    <m/>
    <m/>
    <m/>
    <m/>
    <m/>
    <m/>
    <m/>
    <m/>
    <m/>
    <m/>
    <m/>
    <m/>
    <m/>
    <m/>
    <m/>
    <m/>
    <m/>
    <m/>
    <m/>
    <m/>
    <n v="1"/>
    <n v="1"/>
    <s v="ZBHT0011"/>
    <s v="B2kAOO21rrzc"/>
    <s v="Allocated"/>
    <m/>
    <m/>
    <m/>
    <m/>
    <m/>
    <m/>
    <m/>
    <m/>
    <n v="3853"/>
    <n v="7668"/>
    <m/>
  </r>
  <r>
    <n v="460472259"/>
    <s v="FARHIN RAJJAK TAMBOLI"/>
    <s v="ONLINE"/>
    <s v="03.06.26"/>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s v="-"/>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s v="POT NPA"/>
  </r>
  <r>
    <n v="134779762"/>
    <s v="SANJU PITAMBAR JADHAV"/>
    <m/>
    <m/>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s v="-"/>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s v="-"/>
  </r>
  <r>
    <n v="460406801"/>
    <s v="VARSHA SUBHASH LONKE"/>
    <m/>
    <m/>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s v="-"/>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s v="-"/>
  </r>
  <r>
    <n v="464962855"/>
    <s v="RAVISHANKAR TANAJI SHINDE"/>
    <m/>
    <m/>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s v="-"/>
    <m/>
    <m/>
    <m/>
    <m/>
    <m/>
    <m/>
    <m/>
    <m/>
    <m/>
    <m/>
    <m/>
    <m/>
    <m/>
    <m/>
    <m/>
    <m/>
    <m/>
    <m/>
    <m/>
    <m/>
    <m/>
    <m/>
    <m/>
    <m/>
    <m/>
    <m/>
    <m/>
    <m/>
    <m/>
    <m/>
    <m/>
    <m/>
    <m/>
    <m/>
    <n v="1"/>
    <m/>
    <m/>
    <m/>
    <m/>
    <m/>
    <m/>
    <m/>
    <m/>
    <m/>
    <m/>
    <m/>
    <m/>
    <m/>
    <m/>
    <m/>
    <m/>
    <m/>
    <m/>
    <m/>
    <m/>
    <m/>
    <m/>
    <m/>
    <m/>
    <m/>
    <m/>
    <m/>
    <m/>
    <m/>
    <m/>
    <m/>
    <m/>
    <m/>
    <m/>
    <m/>
    <m/>
    <m/>
    <m/>
    <m/>
    <m/>
    <m/>
    <m/>
    <m/>
    <m/>
    <m/>
    <m/>
    <m/>
    <m/>
    <m/>
    <m/>
    <m/>
    <m/>
    <m/>
    <m/>
    <m/>
    <m/>
    <m/>
    <m/>
    <m/>
    <n v="1"/>
    <n v="1"/>
    <s v="DUWT0014"/>
    <s v="A2vOzeFs97"/>
    <s v="Allocated"/>
    <m/>
    <m/>
    <m/>
    <m/>
    <m/>
    <m/>
    <m/>
    <m/>
    <n v="4256"/>
    <n v="8400"/>
    <m/>
  </r>
  <r>
    <n v="463630491"/>
    <s v="MAHADEV RAMESH GHOLAP"/>
    <m/>
    <m/>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s v="-"/>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s v="-"/>
  </r>
  <r>
    <n v="460389870"/>
    <s v="KARAN MANOJ WAYAL"/>
    <s v="ONLINE"/>
    <s v="09.06.26 11.06.26"/>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s v="-"/>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s v="-"/>
  </r>
  <r>
    <n v="461226479"/>
    <s v="JADHAV RAHUL DNYANOBA"/>
    <m/>
    <m/>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s v="-"/>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s v="-"/>
  </r>
  <r>
    <n v="460423919"/>
    <s v="ANITA RAVINDRA BHOR"/>
    <m/>
    <m/>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s v="-"/>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m/>
    <n v="3768"/>
    <n v="14501"/>
    <s v="POT NPA"/>
  </r>
  <r>
    <n v="459838566"/>
    <s v="DANIEL SHANTAVN NIKALJE"/>
    <m/>
    <m/>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s v="-"/>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s v="-"/>
  </r>
  <r>
    <n v="461510911"/>
    <s v="AKASH DNYANOBA PENTULE"/>
    <s v="ONLINE"/>
    <s v="04.06.26"/>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s v="-"/>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s v="-"/>
  </r>
  <r>
    <n v="463646816"/>
    <s v="DOULATRAO BAPURAO KOLEKAR"/>
    <m/>
    <m/>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s v="-"/>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s v="-"/>
  </r>
  <r>
    <n v="464911621"/>
    <s v="GANESH DNYANESHWAR KOTWAL"/>
    <m/>
    <m/>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s v="-"/>
    <m/>
    <m/>
    <m/>
    <m/>
    <m/>
    <m/>
    <m/>
    <m/>
    <m/>
    <m/>
    <m/>
    <m/>
    <m/>
    <m/>
    <m/>
    <m/>
    <m/>
    <m/>
    <m/>
    <m/>
    <m/>
    <m/>
    <m/>
    <m/>
    <m/>
    <m/>
    <m/>
    <m/>
    <m/>
    <m/>
    <m/>
    <m/>
    <m/>
    <m/>
    <m/>
    <m/>
    <m/>
    <m/>
    <m/>
    <m/>
    <m/>
    <m/>
    <m/>
    <m/>
    <m/>
    <m/>
    <m/>
    <m/>
    <m/>
    <m/>
    <m/>
    <m/>
    <m/>
    <m/>
    <m/>
    <m/>
    <m/>
    <m/>
    <m/>
    <m/>
    <m/>
    <m/>
    <m/>
    <m/>
    <m/>
    <m/>
    <m/>
    <m/>
    <m/>
    <m/>
    <m/>
    <m/>
    <m/>
    <m/>
    <m/>
    <m/>
    <m/>
    <m/>
    <m/>
    <m/>
    <m/>
    <m/>
    <m/>
    <m/>
    <m/>
    <m/>
    <m/>
    <m/>
    <m/>
    <m/>
    <m/>
    <m/>
    <m/>
    <m/>
    <n v="0"/>
    <s v=""/>
    <s v="DUWT0027"/>
    <e v="#N/A"/>
    <e v="#N/A"/>
    <e v="#N/A"/>
    <e v="#N/A"/>
    <e v="#N/A"/>
    <m/>
    <m/>
    <m/>
    <m/>
    <m/>
    <n v="1999"/>
    <n v="9474"/>
    <s v="-"/>
  </r>
  <r>
    <n v="461431253"/>
    <s v="SANTOSH SOMNATHAPPA LANDE"/>
    <m/>
    <m/>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s v="-"/>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s v="-"/>
  </r>
  <r>
    <n v="462495534"/>
    <s v="RAMESH DATTATRAY RAJURKAR"/>
    <m/>
    <m/>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s v="-"/>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s v="-"/>
  </r>
  <r>
    <n v="462485071"/>
    <s v="GANESH BABURAV KAKDE"/>
    <m/>
    <m/>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s v="-"/>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s v="-"/>
  </r>
  <r>
    <n v="460476205"/>
    <s v="MACHHINDRA LAXMAN CHATE"/>
    <m/>
    <m/>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s v="-"/>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s v="-"/>
  </r>
  <r>
    <n v="462115167"/>
    <s v="SANKET TULASHIRAM SONAWANE"/>
    <m/>
    <m/>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s v="-"/>
    <m/>
    <m/>
    <m/>
    <m/>
    <m/>
    <m/>
    <m/>
    <m/>
    <m/>
    <m/>
    <m/>
    <m/>
    <m/>
    <m/>
    <m/>
    <m/>
    <m/>
    <m/>
    <m/>
    <m/>
    <m/>
    <m/>
    <m/>
    <m/>
    <m/>
    <m/>
    <m/>
    <m/>
    <m/>
    <m/>
    <m/>
    <m/>
    <m/>
    <m/>
    <m/>
    <m/>
    <m/>
    <m/>
    <m/>
    <m/>
    <m/>
    <m/>
    <m/>
    <m/>
    <m/>
    <m/>
    <m/>
    <m/>
    <m/>
    <m/>
    <m/>
    <m/>
    <m/>
    <m/>
    <m/>
    <m/>
    <m/>
    <m/>
    <m/>
    <m/>
    <m/>
    <m/>
    <m/>
    <m/>
    <m/>
    <m/>
    <m/>
    <m/>
    <m/>
    <m/>
    <m/>
    <m/>
    <m/>
    <m/>
    <m/>
    <m/>
    <m/>
    <m/>
    <m/>
    <m/>
    <m/>
    <m/>
    <m/>
    <m/>
    <m/>
    <m/>
    <m/>
    <m/>
    <m/>
    <m/>
    <m/>
    <m/>
    <m/>
    <m/>
    <n v="0"/>
    <s v=""/>
    <s v="ZBHT0009"/>
    <s v="BPkHeKIRep7"/>
    <s v="Allocated"/>
    <m/>
    <m/>
    <m/>
    <m/>
    <m/>
    <m/>
    <m/>
    <m/>
    <n v="3064.35"/>
    <n v="5914.35"/>
    <m/>
  </r>
  <r>
    <n v="464069443"/>
    <s v="SIMON VILAS JADHAV"/>
    <m/>
    <m/>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s v="-"/>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s v="POT NPA"/>
  </r>
  <r>
    <n v="461935037"/>
    <s v="RAHUL ANIL CHAVAN"/>
    <m/>
    <m/>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s v="-"/>
    <m/>
    <m/>
    <m/>
    <m/>
    <m/>
    <m/>
    <m/>
    <m/>
    <m/>
    <m/>
    <m/>
    <m/>
    <m/>
    <m/>
    <m/>
    <m/>
    <m/>
    <m/>
    <m/>
    <m/>
    <m/>
    <m/>
    <m/>
    <m/>
    <m/>
    <m/>
    <m/>
    <m/>
    <m/>
    <m/>
    <m/>
    <m/>
    <m/>
    <m/>
    <m/>
    <m/>
    <m/>
    <m/>
    <m/>
    <m/>
    <m/>
    <m/>
    <m/>
    <m/>
    <m/>
    <m/>
    <m/>
    <m/>
    <m/>
    <m/>
    <m/>
    <m/>
    <m/>
    <m/>
    <m/>
    <m/>
    <m/>
    <m/>
    <m/>
    <m/>
    <m/>
    <m/>
    <m/>
    <m/>
    <m/>
    <m/>
    <m/>
    <m/>
    <m/>
    <m/>
    <m/>
    <m/>
    <m/>
    <m/>
    <m/>
    <m/>
    <m/>
    <m/>
    <m/>
    <m/>
    <m/>
    <m/>
    <m/>
    <m/>
    <m/>
    <m/>
    <m/>
    <m/>
    <m/>
    <m/>
    <m/>
    <m/>
    <m/>
    <m/>
    <n v="0"/>
    <s v=""/>
    <s v="DUWT0021"/>
    <s v="B2A1B2PDzzc"/>
    <s v="Allocated"/>
    <m/>
    <m/>
    <m/>
    <m/>
    <m/>
    <m/>
    <m/>
    <m/>
    <n v="3308"/>
    <n v="6512"/>
    <m/>
  </r>
  <r>
    <n v="460644820"/>
    <s v="MANISHA KISHOR DORKE"/>
    <m/>
    <m/>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s v="-"/>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s v="POT NPA"/>
  </r>
  <r>
    <n v="462615275"/>
    <s v="RAJESH GANGARAM JADHAV"/>
    <m/>
    <m/>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s v="-"/>
    <m/>
    <m/>
    <m/>
    <m/>
    <m/>
    <m/>
    <m/>
    <m/>
    <m/>
    <m/>
    <m/>
    <m/>
    <m/>
    <m/>
    <m/>
    <m/>
    <m/>
    <m/>
    <m/>
    <m/>
    <m/>
    <m/>
    <m/>
    <m/>
    <m/>
    <m/>
    <m/>
    <m/>
    <m/>
    <m/>
    <m/>
    <n v="1"/>
    <m/>
    <m/>
    <m/>
    <m/>
    <m/>
    <m/>
    <m/>
    <m/>
    <m/>
    <m/>
    <m/>
    <m/>
    <m/>
    <m/>
    <m/>
    <m/>
    <m/>
    <m/>
    <m/>
    <m/>
    <m/>
    <m/>
    <m/>
    <m/>
    <m/>
    <m/>
    <m/>
    <m/>
    <m/>
    <m/>
    <m/>
    <m/>
    <m/>
    <m/>
    <m/>
    <m/>
    <m/>
    <m/>
    <m/>
    <m/>
    <m/>
    <m/>
    <m/>
    <m/>
    <m/>
    <m/>
    <m/>
    <m/>
    <m/>
    <m/>
    <m/>
    <m/>
    <m/>
    <m/>
    <m/>
    <m/>
    <m/>
    <m/>
    <m/>
    <m/>
    <m/>
    <m/>
    <n v="1"/>
    <n v="1"/>
    <s v="DUWT0011"/>
    <s v="Bote4d0st9"/>
    <s v="Allocated"/>
    <m/>
    <m/>
    <m/>
    <m/>
    <m/>
    <m/>
    <m/>
    <m/>
    <n v="5147"/>
    <n v="10272"/>
    <m/>
  </r>
  <r>
    <n v="465044729"/>
    <s v="MANISH RAHUL KAPURE"/>
    <m/>
    <m/>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s v="-"/>
    <m/>
    <m/>
    <m/>
    <m/>
    <m/>
    <m/>
    <m/>
    <m/>
    <m/>
    <m/>
    <m/>
    <m/>
    <m/>
    <m/>
    <m/>
    <m/>
    <m/>
    <m/>
    <m/>
    <m/>
    <m/>
    <m/>
    <m/>
    <m/>
    <m/>
    <m/>
    <m/>
    <m/>
    <m/>
    <m/>
    <m/>
    <m/>
    <m/>
    <m/>
    <n v="2"/>
    <m/>
    <m/>
    <m/>
    <m/>
    <m/>
    <m/>
    <m/>
    <m/>
    <m/>
    <m/>
    <m/>
    <m/>
    <m/>
    <m/>
    <m/>
    <m/>
    <m/>
    <m/>
    <m/>
    <m/>
    <m/>
    <m/>
    <m/>
    <m/>
    <m/>
    <m/>
    <m/>
    <m/>
    <m/>
    <m/>
    <m/>
    <m/>
    <m/>
    <m/>
    <m/>
    <m/>
    <m/>
    <m/>
    <m/>
    <m/>
    <m/>
    <m/>
    <m/>
    <m/>
    <m/>
    <m/>
    <m/>
    <m/>
    <m/>
    <m/>
    <m/>
    <m/>
    <m/>
    <m/>
    <m/>
    <m/>
    <m/>
    <m/>
    <m/>
    <n v="2"/>
    <n v="1"/>
    <s v="ZBHT0012"/>
    <s v="BPqyyQ8DG1"/>
    <s v="Allocated"/>
    <m/>
    <m/>
    <m/>
    <m/>
    <m/>
    <m/>
    <m/>
    <m/>
    <n v="3441"/>
    <n v="6882"/>
    <m/>
  </r>
  <r>
    <n v="461750939"/>
    <s v="NAMDEV YALAPPA REDEKAR"/>
    <m/>
    <m/>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s v="-"/>
    <m/>
    <m/>
    <m/>
    <m/>
    <m/>
    <m/>
    <m/>
    <m/>
    <m/>
    <m/>
    <m/>
    <m/>
    <m/>
    <m/>
    <m/>
    <m/>
    <m/>
    <m/>
    <m/>
    <m/>
    <m/>
    <m/>
    <m/>
    <m/>
    <m/>
    <m/>
    <m/>
    <m/>
    <m/>
    <m/>
    <m/>
    <m/>
    <m/>
    <m/>
    <n v="1"/>
    <m/>
    <m/>
    <m/>
    <m/>
    <m/>
    <m/>
    <m/>
    <m/>
    <m/>
    <m/>
    <m/>
    <m/>
    <m/>
    <m/>
    <m/>
    <m/>
    <m/>
    <m/>
    <m/>
    <m/>
    <m/>
    <m/>
    <m/>
    <m/>
    <m/>
    <m/>
    <m/>
    <m/>
    <m/>
    <m/>
    <m/>
    <m/>
    <m/>
    <m/>
    <m/>
    <m/>
    <m/>
    <m/>
    <m/>
    <m/>
    <m/>
    <m/>
    <m/>
    <m/>
    <m/>
    <m/>
    <m/>
    <m/>
    <m/>
    <m/>
    <m/>
    <m/>
    <m/>
    <m/>
    <m/>
    <m/>
    <m/>
    <m/>
    <m/>
    <n v="1"/>
    <n v="1"/>
    <s v="DUWT0017"/>
    <s v="k2PG9AbPVfEm"/>
    <s v="Allocated"/>
    <m/>
    <m/>
    <m/>
    <m/>
    <m/>
    <m/>
    <m/>
    <m/>
    <n v="3121"/>
    <n v="6168"/>
    <m/>
  </r>
  <r>
    <n v="461017884"/>
    <s v="ATUL ARUN KAMBLE"/>
    <m/>
    <m/>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s v="-"/>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s v="-"/>
  </r>
  <r>
    <n v="460087897"/>
    <s v="DATTATRAY GANPATRAV BALINAWAR"/>
    <s v="COLLECT"/>
    <s v="12.06.26"/>
    <n v="70"/>
    <m/>
    <m/>
    <m/>
    <n v="4950"/>
    <n v="0"/>
    <n v="68"/>
    <n v="4880"/>
    <x v="0"/>
    <x v="1"/>
    <x v="1"/>
    <x v="6"/>
    <n v="28365.69"/>
    <n v="68"/>
    <n v="0"/>
    <n v="4500"/>
    <s v="-"/>
    <n v="1.7660509754026801E-2"/>
    <n v="1.5907798964317609E-3"/>
    <s v="STABLE"/>
    <s v="PAID"/>
    <s v="-"/>
    <s v="-"/>
    <m/>
    <m/>
    <m/>
    <m/>
    <m/>
    <m/>
    <s v="ALEGAON PAGA"/>
    <m/>
    <m/>
    <m/>
    <n v="9514"/>
    <n v="28365.69"/>
    <n v="27"/>
    <n v="37"/>
    <s v="FLOW"/>
    <m/>
    <m/>
    <m/>
    <m/>
    <s v="-"/>
    <s v="MH12VY4771"/>
    <s v="HONDA UNICORN 160 BSVI"/>
    <d v="2023-10-11T00:00:00"/>
    <n v="36"/>
    <x v="1"/>
    <s v="-"/>
    <m/>
    <m/>
    <m/>
    <m/>
    <m/>
    <m/>
    <m/>
    <m/>
    <m/>
    <m/>
    <m/>
    <m/>
    <m/>
    <m/>
    <m/>
    <m/>
    <m/>
    <m/>
    <m/>
    <m/>
    <m/>
    <m/>
    <m/>
    <m/>
    <m/>
    <m/>
    <m/>
    <m/>
    <m/>
    <m/>
    <m/>
    <m/>
    <m/>
    <m/>
    <n v="2"/>
    <m/>
    <m/>
    <m/>
    <m/>
    <m/>
    <m/>
    <m/>
    <m/>
    <m/>
    <m/>
    <m/>
    <m/>
    <m/>
    <m/>
    <m/>
    <m/>
    <m/>
    <m/>
    <m/>
    <m/>
    <m/>
    <m/>
    <m/>
    <m/>
    <m/>
    <m/>
    <m/>
    <m/>
    <m/>
    <m/>
    <m/>
    <m/>
    <m/>
    <m/>
    <m/>
    <m/>
    <m/>
    <m/>
    <m/>
    <m/>
    <m/>
    <m/>
    <m/>
    <m/>
    <m/>
    <m/>
    <m/>
    <m/>
    <m/>
    <m/>
    <m/>
    <m/>
    <m/>
    <m/>
    <m/>
    <m/>
    <m/>
    <m/>
    <m/>
    <n v="2"/>
    <n v="1"/>
    <s v="ZBHT0024"/>
    <s v="BPGCpRATum"/>
    <s v="Allocated"/>
    <m/>
    <m/>
    <m/>
    <m/>
    <m/>
    <m/>
    <m/>
    <m/>
    <n v="68"/>
    <n v="4950"/>
    <m/>
  </r>
  <r>
    <n v="461486702"/>
    <s v="AJINKYA SHIVAJI DEOKAR"/>
    <s v="ONLINE"/>
    <s v="09.06.26"/>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s v="-"/>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s v="-"/>
  </r>
  <r>
    <n v="461264401"/>
    <s v="SAPANA GANGADHAR PAWAR"/>
    <m/>
    <m/>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s v="-"/>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s v="-"/>
  </r>
  <r>
    <n v="464131543"/>
    <s v="GANESH SUDHAKAR KULKARNI"/>
    <m/>
    <m/>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s v="-"/>
    <m/>
    <m/>
    <m/>
    <m/>
    <m/>
    <m/>
    <m/>
    <m/>
    <m/>
    <m/>
    <m/>
    <m/>
    <m/>
    <m/>
    <m/>
    <m/>
    <m/>
    <m/>
    <m/>
    <m/>
    <m/>
    <m/>
    <m/>
    <m/>
    <m/>
    <m/>
    <m/>
    <m/>
    <m/>
    <m/>
    <m/>
    <m/>
    <m/>
    <m/>
    <n v="1"/>
    <m/>
    <m/>
    <m/>
    <m/>
    <m/>
    <m/>
    <m/>
    <m/>
    <m/>
    <m/>
    <m/>
    <m/>
    <m/>
    <m/>
    <m/>
    <m/>
    <m/>
    <m/>
    <m/>
    <m/>
    <m/>
    <m/>
    <m/>
    <m/>
    <m/>
    <m/>
    <m/>
    <m/>
    <m/>
    <m/>
    <m/>
    <m/>
    <m/>
    <m/>
    <m/>
    <m/>
    <m/>
    <m/>
    <m/>
    <m/>
    <m/>
    <m/>
    <m/>
    <m/>
    <m/>
    <m/>
    <m/>
    <m/>
    <m/>
    <m/>
    <m/>
    <m/>
    <m/>
    <m/>
    <m/>
    <m/>
    <m/>
    <m/>
    <m/>
    <n v="1"/>
    <n v="1"/>
    <s v="ZBHT0012"/>
    <s v="APKF-xitbz"/>
    <s v="Allocated"/>
    <m/>
    <m/>
    <m/>
    <m/>
    <m/>
    <m/>
    <m/>
    <m/>
    <n v="4979"/>
    <n v="9860"/>
    <m/>
  </r>
  <r>
    <n v="464634347"/>
    <s v="KAILASH"/>
    <s v="ONLINE"/>
    <s v="10.06.2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s v="-"/>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s v="-"/>
  </r>
  <r>
    <n v="467306509"/>
    <s v="SALMAN USUF KHAN"/>
    <m/>
    <m/>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s v="-"/>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s v="-"/>
  </r>
  <r>
    <n v="461099946"/>
    <s v="MANGAL DATTATRAY UKALE"/>
    <m/>
    <m/>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s v="-"/>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s v="-"/>
  </r>
  <r>
    <n v="464476115"/>
    <s v="RAJESHWAR ARUN DIKSHIT"/>
    <m/>
    <m/>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s v="-"/>
    <m/>
    <m/>
    <m/>
    <m/>
    <m/>
    <m/>
    <m/>
    <m/>
    <m/>
    <m/>
    <m/>
    <m/>
    <m/>
    <m/>
    <m/>
    <m/>
    <m/>
    <m/>
    <m/>
    <m/>
    <m/>
    <m/>
    <m/>
    <m/>
    <m/>
    <m/>
    <m/>
    <m/>
    <m/>
    <m/>
    <m/>
    <m/>
    <m/>
    <m/>
    <n v="1"/>
    <m/>
    <m/>
    <m/>
    <m/>
    <m/>
    <m/>
    <m/>
    <m/>
    <m/>
    <m/>
    <m/>
    <m/>
    <m/>
    <m/>
    <m/>
    <m/>
    <m/>
    <m/>
    <m/>
    <m/>
    <m/>
    <m/>
    <m/>
    <m/>
    <m/>
    <m/>
    <m/>
    <m/>
    <m/>
    <m/>
    <m/>
    <m/>
    <m/>
    <m/>
    <m/>
    <m/>
    <m/>
    <m/>
    <m/>
    <m/>
    <m/>
    <m/>
    <m/>
    <m/>
    <m/>
    <m/>
    <m/>
    <m/>
    <m/>
    <m/>
    <m/>
    <m/>
    <m/>
    <m/>
    <m/>
    <m/>
    <m/>
    <m/>
    <m/>
    <n v="1"/>
    <n v="1"/>
    <s v="DUWT0017"/>
    <s v="A6BjJNJWt1m"/>
    <s v="Allocated"/>
    <m/>
    <m/>
    <m/>
    <m/>
    <m/>
    <m/>
    <m/>
    <m/>
    <n v="4207"/>
    <n v="8378"/>
    <m/>
  </r>
  <r>
    <n v="459479805"/>
    <s v="MAYAPPA UADDAV KAMBALE"/>
    <m/>
    <m/>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s v="-"/>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s v="-"/>
  </r>
  <r>
    <n v="461279153"/>
    <s v="UJWALA SATISH MANE"/>
    <m/>
    <m/>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s v="-"/>
    <m/>
    <m/>
    <m/>
    <m/>
    <m/>
    <m/>
    <m/>
    <m/>
    <m/>
    <m/>
    <m/>
    <m/>
    <m/>
    <m/>
    <m/>
    <m/>
    <m/>
    <m/>
    <m/>
    <m/>
    <m/>
    <m/>
    <m/>
    <m/>
    <m/>
    <m/>
    <m/>
    <m/>
    <m/>
    <m/>
    <m/>
    <n v="1"/>
    <m/>
    <m/>
    <m/>
    <m/>
    <m/>
    <m/>
    <m/>
    <m/>
    <m/>
    <m/>
    <m/>
    <m/>
    <m/>
    <m/>
    <m/>
    <m/>
    <m/>
    <m/>
    <m/>
    <m/>
    <m/>
    <m/>
    <m/>
    <m/>
    <m/>
    <m/>
    <m/>
    <m/>
    <m/>
    <m/>
    <m/>
    <m/>
    <m/>
    <m/>
    <m/>
    <m/>
    <m/>
    <m/>
    <m/>
    <m/>
    <m/>
    <m/>
    <m/>
    <m/>
    <m/>
    <m/>
    <m/>
    <m/>
    <m/>
    <m/>
    <m/>
    <m/>
    <m/>
    <m/>
    <m/>
    <m/>
    <m/>
    <m/>
    <m/>
    <m/>
    <m/>
    <m/>
    <n v="1"/>
    <n v="1"/>
    <s v="DUWT0030"/>
    <s v="AoZyma0sy9"/>
    <s v="Allocated"/>
    <m/>
    <m/>
    <m/>
    <m/>
    <m/>
    <m/>
    <m/>
    <m/>
    <n v="2926.45"/>
    <n v="6207.45"/>
    <m/>
  </r>
  <r>
    <n v="464296005"/>
    <s v="PRATHAMESH NITIN MINDHE"/>
    <m/>
    <m/>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s v="-"/>
    <m/>
    <m/>
    <m/>
    <m/>
    <m/>
    <m/>
    <m/>
    <m/>
    <m/>
    <m/>
    <m/>
    <m/>
    <m/>
    <m/>
    <m/>
    <m/>
    <m/>
    <m/>
    <m/>
    <m/>
    <m/>
    <m/>
    <m/>
    <m/>
    <m/>
    <m/>
    <m/>
    <m/>
    <m/>
    <m/>
    <m/>
    <m/>
    <m/>
    <m/>
    <m/>
    <m/>
    <m/>
    <m/>
    <m/>
    <m/>
    <m/>
    <m/>
    <m/>
    <m/>
    <m/>
    <m/>
    <m/>
    <m/>
    <m/>
    <m/>
    <m/>
    <m/>
    <m/>
    <m/>
    <m/>
    <m/>
    <m/>
    <m/>
    <m/>
    <m/>
    <m/>
    <m/>
    <m/>
    <m/>
    <m/>
    <m/>
    <m/>
    <m/>
    <m/>
    <m/>
    <m/>
    <m/>
    <m/>
    <m/>
    <m/>
    <m/>
    <m/>
    <m/>
    <m/>
    <m/>
    <m/>
    <m/>
    <m/>
    <m/>
    <m/>
    <m/>
    <m/>
    <m/>
    <m/>
    <m/>
    <m/>
    <m/>
    <m/>
    <m/>
    <n v="0"/>
    <s v=""/>
    <s v="ZBHT0021"/>
    <e v="#N/A"/>
    <e v="#N/A"/>
    <e v="#N/A"/>
    <e v="#N/A"/>
    <e v="#N/A"/>
    <m/>
    <m/>
    <m/>
    <m/>
    <m/>
    <n v="4477"/>
    <n v="9156"/>
    <s v="-"/>
  </r>
  <r>
    <n v="464564316"/>
    <s v="DHIRAJ BHAVARLAL SHARMA"/>
    <m/>
    <m/>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s v="-"/>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s v="-"/>
  </r>
  <r>
    <n v="467623626"/>
    <s v="ANJALI RAMESH BHUJANG"/>
    <m/>
    <m/>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s v="-"/>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s v="-"/>
  </r>
  <r>
    <n v="463967273"/>
    <s v="AKASH DATTATRAY PATIL"/>
    <m/>
    <m/>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s v="-"/>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s v="-"/>
  </r>
  <r>
    <n v="460587311"/>
    <s v="VIKAS KESHAV TIKONE"/>
    <m/>
    <m/>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s v="-"/>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s v="-"/>
  </r>
  <r>
    <n v="461361352"/>
    <s v="SANTOSH BHRAT LAMKHADE"/>
    <m/>
    <m/>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s v="-"/>
    <m/>
    <m/>
    <m/>
    <m/>
    <m/>
    <m/>
    <m/>
    <m/>
    <m/>
    <m/>
    <m/>
    <m/>
    <m/>
    <m/>
    <m/>
    <m/>
    <m/>
    <m/>
    <m/>
    <m/>
    <m/>
    <m/>
    <m/>
    <m/>
    <m/>
    <m/>
    <m/>
    <m/>
    <m/>
    <m/>
    <m/>
    <m/>
    <m/>
    <m/>
    <n v="1"/>
    <m/>
    <m/>
    <m/>
    <m/>
    <m/>
    <m/>
    <m/>
    <m/>
    <m/>
    <m/>
    <m/>
    <m/>
    <m/>
    <m/>
    <m/>
    <m/>
    <m/>
    <m/>
    <m/>
    <m/>
    <m/>
    <m/>
    <m/>
    <m/>
    <m/>
    <m/>
    <m/>
    <m/>
    <m/>
    <m/>
    <m/>
    <m/>
    <m/>
    <m/>
    <m/>
    <m/>
    <m/>
    <m/>
    <m/>
    <m/>
    <m/>
    <m/>
    <m/>
    <m/>
    <m/>
    <m/>
    <m/>
    <m/>
    <m/>
    <m/>
    <m/>
    <m/>
    <m/>
    <m/>
    <m/>
    <m/>
    <m/>
    <m/>
    <m/>
    <n v="1"/>
    <n v="1"/>
    <s v="ZBHT0021"/>
    <s v="B2EoxdtEBS"/>
    <s v="Allocated"/>
    <m/>
    <m/>
    <m/>
    <m/>
    <m/>
    <m/>
    <m/>
    <m/>
    <n v="3279"/>
    <n v="6442"/>
    <m/>
  </r>
  <r>
    <n v="461195835"/>
    <s v="AARTI DEVI"/>
    <m/>
    <m/>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s v="-"/>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s v="-"/>
  </r>
  <r>
    <n v="467347524"/>
    <s v="SUBHASH PRALHAD HARIMKAR"/>
    <m/>
    <m/>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s v="-"/>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s v="-"/>
  </r>
  <r>
    <n v="460384585"/>
    <s v="RAJU MOTILALJI AHIR"/>
    <m/>
    <m/>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s v="-"/>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s v="POT NPA"/>
  </r>
  <r>
    <n v="465893690"/>
    <s v="SHAKIL ABDULKHADAR SHAIKH"/>
    <m/>
    <m/>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s v="-"/>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s v="-"/>
  </r>
  <r>
    <n v="467003063"/>
    <s v="SACHIN NARSING TOTARE"/>
    <m/>
    <m/>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s v="-"/>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s v="-"/>
  </r>
  <r>
    <n v="460384052"/>
    <s v="AJAY BAJIRAO MAKAR"/>
    <m/>
    <m/>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s v="-"/>
    <m/>
    <m/>
    <m/>
    <m/>
    <m/>
    <m/>
    <m/>
    <m/>
    <m/>
    <m/>
    <m/>
    <m/>
    <m/>
    <m/>
    <m/>
    <m/>
    <m/>
    <m/>
    <m/>
    <m/>
    <m/>
    <m/>
    <m/>
    <m/>
    <m/>
    <m/>
    <m/>
    <m/>
    <m/>
    <m/>
    <m/>
    <n v="1"/>
    <m/>
    <m/>
    <m/>
    <m/>
    <m/>
    <m/>
    <m/>
    <m/>
    <m/>
    <m/>
    <m/>
    <m/>
    <m/>
    <m/>
    <m/>
    <m/>
    <m/>
    <m/>
    <m/>
    <m/>
    <m/>
    <m/>
    <m/>
    <m/>
    <m/>
    <m/>
    <m/>
    <m/>
    <m/>
    <m/>
    <m/>
    <m/>
    <m/>
    <m/>
    <m/>
    <m/>
    <m/>
    <m/>
    <m/>
    <m/>
    <m/>
    <m/>
    <m/>
    <m/>
    <m/>
    <m/>
    <m/>
    <m/>
    <m/>
    <m/>
    <m/>
    <m/>
    <m/>
    <m/>
    <m/>
    <m/>
    <m/>
    <m/>
    <m/>
    <m/>
    <m/>
    <m/>
    <n v="1"/>
    <n v="1"/>
    <s v="DUWT0031"/>
    <s v="B2_3nrmC_7"/>
    <s v="Allocated"/>
    <m/>
    <m/>
    <m/>
    <m/>
    <m/>
    <m/>
    <m/>
    <m/>
    <n v="3901"/>
    <n v="7819"/>
    <m/>
  </r>
  <r>
    <n v="461262091"/>
    <s v="SACHIN APPASO NIRMAL"/>
    <m/>
    <m/>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s v="-"/>
    <m/>
    <m/>
    <m/>
    <m/>
    <m/>
    <m/>
    <m/>
    <m/>
    <m/>
    <m/>
    <m/>
    <m/>
    <m/>
    <m/>
    <m/>
    <m/>
    <m/>
    <m/>
    <m/>
    <m/>
    <m/>
    <m/>
    <m/>
    <m/>
    <m/>
    <m/>
    <m/>
    <m/>
    <m/>
    <m/>
    <m/>
    <m/>
    <m/>
    <m/>
    <m/>
    <m/>
    <m/>
    <m/>
    <m/>
    <m/>
    <m/>
    <m/>
    <m/>
    <m/>
    <m/>
    <m/>
    <m/>
    <m/>
    <m/>
    <m/>
    <m/>
    <m/>
    <m/>
    <m/>
    <m/>
    <m/>
    <m/>
    <m/>
    <m/>
    <m/>
    <m/>
    <m/>
    <m/>
    <m/>
    <m/>
    <m/>
    <m/>
    <m/>
    <m/>
    <m/>
    <m/>
    <m/>
    <m/>
    <m/>
    <m/>
    <m/>
    <m/>
    <m/>
    <m/>
    <m/>
    <m/>
    <m/>
    <m/>
    <m/>
    <m/>
    <m/>
    <m/>
    <m/>
    <m/>
    <m/>
    <m/>
    <m/>
    <m/>
    <m/>
    <n v="0"/>
    <s v=""/>
    <s v="DUWT0021"/>
    <s v="BPKK7Q2N9m"/>
    <s v="Allocated"/>
    <m/>
    <m/>
    <m/>
    <m/>
    <m/>
    <m/>
    <m/>
    <m/>
    <n v="3193"/>
    <n v="6356"/>
    <m/>
  </r>
  <r>
    <n v="459335118"/>
    <s v="MEHABUB JAHANGIR SHAIKH"/>
    <m/>
    <m/>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s v="-"/>
    <m/>
    <m/>
    <m/>
    <m/>
    <m/>
    <m/>
    <m/>
    <m/>
    <m/>
    <m/>
    <m/>
    <m/>
    <m/>
    <m/>
    <m/>
    <m/>
    <m/>
    <m/>
    <m/>
    <m/>
    <m/>
    <m/>
    <m/>
    <m/>
    <m/>
    <m/>
    <m/>
    <m/>
    <m/>
    <m/>
    <m/>
    <n v="1"/>
    <m/>
    <m/>
    <m/>
    <m/>
    <m/>
    <m/>
    <m/>
    <m/>
    <m/>
    <m/>
    <m/>
    <m/>
    <m/>
    <m/>
    <m/>
    <m/>
    <m/>
    <m/>
    <m/>
    <m/>
    <m/>
    <m/>
    <m/>
    <m/>
    <m/>
    <m/>
    <m/>
    <m/>
    <m/>
    <m/>
    <m/>
    <m/>
    <m/>
    <m/>
    <m/>
    <m/>
    <m/>
    <m/>
    <m/>
    <m/>
    <m/>
    <m/>
    <m/>
    <m/>
    <m/>
    <m/>
    <m/>
    <m/>
    <m/>
    <m/>
    <m/>
    <m/>
    <m/>
    <m/>
    <m/>
    <m/>
    <m/>
    <m/>
    <m/>
    <m/>
    <m/>
    <m/>
    <n v="1"/>
    <n v="1"/>
    <s v="DUWT0023"/>
    <s v="GoKv2ntycc"/>
    <s v="Allocated"/>
    <m/>
    <m/>
    <m/>
    <m/>
    <m/>
    <m/>
    <m/>
    <m/>
    <n v="6877"/>
    <n v="13522"/>
    <m/>
  </r>
  <r>
    <n v="464782908"/>
    <s v="RUSHIKESH RAJENDRA SHINDE"/>
    <m/>
    <m/>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s v="-"/>
    <m/>
    <m/>
    <m/>
    <m/>
    <m/>
    <m/>
    <m/>
    <m/>
    <m/>
    <m/>
    <m/>
    <m/>
    <m/>
    <m/>
    <m/>
    <m/>
    <m/>
    <m/>
    <m/>
    <m/>
    <m/>
    <m/>
    <m/>
    <m/>
    <m/>
    <m/>
    <m/>
    <m/>
    <m/>
    <m/>
    <m/>
    <m/>
    <m/>
    <m/>
    <m/>
    <m/>
    <m/>
    <m/>
    <m/>
    <m/>
    <m/>
    <m/>
    <m/>
    <m/>
    <m/>
    <m/>
    <m/>
    <m/>
    <m/>
    <m/>
    <m/>
    <m/>
    <m/>
    <m/>
    <m/>
    <m/>
    <m/>
    <m/>
    <m/>
    <m/>
    <m/>
    <m/>
    <m/>
    <m/>
    <m/>
    <m/>
    <m/>
    <m/>
    <m/>
    <m/>
    <m/>
    <m/>
    <m/>
    <m/>
    <m/>
    <m/>
    <m/>
    <m/>
    <m/>
    <m/>
    <m/>
    <m/>
    <m/>
    <m/>
    <m/>
    <m/>
    <m/>
    <m/>
    <m/>
    <m/>
    <m/>
    <m/>
    <m/>
    <m/>
    <n v="0"/>
    <s v=""/>
    <s v="ZBHT0012"/>
    <e v="#N/A"/>
    <e v="#N/A"/>
    <e v="#N/A"/>
    <e v="#N/A"/>
    <e v="#N/A"/>
    <m/>
    <m/>
    <m/>
    <m/>
    <m/>
    <n v="4894"/>
    <n v="27449"/>
    <s v="-"/>
  </r>
  <r>
    <n v="463200237"/>
    <s v="ROSHAN MAHADEV HERODE"/>
    <m/>
    <m/>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s v="-"/>
    <m/>
    <m/>
    <m/>
    <m/>
    <m/>
    <m/>
    <m/>
    <m/>
    <m/>
    <m/>
    <m/>
    <m/>
    <m/>
    <m/>
    <m/>
    <m/>
    <m/>
    <m/>
    <m/>
    <m/>
    <m/>
    <m/>
    <m/>
    <m/>
    <m/>
    <m/>
    <m/>
    <m/>
    <m/>
    <m/>
    <m/>
    <m/>
    <m/>
    <m/>
    <m/>
    <m/>
    <m/>
    <m/>
    <m/>
    <m/>
    <m/>
    <m/>
    <m/>
    <m/>
    <m/>
    <m/>
    <m/>
    <m/>
    <m/>
    <m/>
    <m/>
    <m/>
    <m/>
    <m/>
    <m/>
    <m/>
    <m/>
    <m/>
    <m/>
    <m/>
    <m/>
    <m/>
    <m/>
    <m/>
    <m/>
    <m/>
    <m/>
    <m/>
    <m/>
    <m/>
    <m/>
    <m/>
    <m/>
    <m/>
    <m/>
    <m/>
    <m/>
    <m/>
    <m/>
    <m/>
    <m/>
    <m/>
    <m/>
    <m/>
    <m/>
    <m/>
    <m/>
    <m/>
    <m/>
    <m/>
    <m/>
    <m/>
    <m/>
    <m/>
    <n v="0"/>
    <s v=""/>
    <s v="DUWT0030"/>
    <e v="#N/A"/>
    <e v="#N/A"/>
    <m/>
    <m/>
    <m/>
    <m/>
    <m/>
    <m/>
    <m/>
    <m/>
    <n v="3501"/>
    <n v="6955"/>
    <m/>
  </r>
  <r>
    <n v="460564240"/>
    <s v="GANESH MOHAN GAIKWAD"/>
    <m/>
    <m/>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s v="-"/>
    <m/>
    <m/>
    <m/>
    <m/>
    <m/>
    <m/>
    <m/>
    <m/>
    <m/>
    <m/>
    <m/>
    <m/>
    <m/>
    <m/>
    <m/>
    <m/>
    <m/>
    <m/>
    <m/>
    <m/>
    <m/>
    <m/>
    <m/>
    <m/>
    <m/>
    <m/>
    <m/>
    <m/>
    <m/>
    <m/>
    <m/>
    <n v="1"/>
    <m/>
    <m/>
    <m/>
    <m/>
    <m/>
    <m/>
    <m/>
    <m/>
    <m/>
    <m/>
    <m/>
    <m/>
    <m/>
    <m/>
    <m/>
    <m/>
    <m/>
    <m/>
    <m/>
    <m/>
    <m/>
    <m/>
    <m/>
    <m/>
    <m/>
    <m/>
    <m/>
    <m/>
    <m/>
    <m/>
    <m/>
    <m/>
    <m/>
    <m/>
    <m/>
    <m/>
    <m/>
    <m/>
    <m/>
    <m/>
    <m/>
    <m/>
    <m/>
    <m/>
    <m/>
    <m/>
    <m/>
    <m/>
    <m/>
    <m/>
    <m/>
    <m/>
    <m/>
    <m/>
    <m/>
    <m/>
    <m/>
    <m/>
    <m/>
    <m/>
    <m/>
    <m/>
    <n v="1"/>
    <n v="1"/>
    <s v="DUWT0031"/>
    <s v="k26tmI6DSm"/>
    <s v="Allocated"/>
    <m/>
    <m/>
    <m/>
    <m/>
    <m/>
    <m/>
    <m/>
    <m/>
    <n v="3883"/>
    <n v="7693"/>
    <m/>
  </r>
  <r>
    <n v="460579176"/>
    <s v="TUKARAM SUBHASH BIRADAR"/>
    <m/>
    <m/>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s v="-"/>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s v="POT NPA"/>
  </r>
  <r>
    <n v="456351377"/>
    <s v="KANIJA BEE RAHIM SHAH"/>
    <m/>
    <m/>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s v="-"/>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s v="-"/>
  </r>
  <r>
    <n v="462291870"/>
    <s v="AMOL HARIBHAU CHAVAN"/>
    <m/>
    <m/>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s v="-"/>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s v="-"/>
  </r>
  <r>
    <n v="460917311"/>
    <s v="RUPALI ARVIND SHELAR"/>
    <m/>
    <m/>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s v="-"/>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s v="-"/>
  </r>
  <r>
    <n v="461361123"/>
    <s v="BABAN SHANKAR DIVEKAR"/>
    <m/>
    <m/>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s v="-"/>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s v="-"/>
  </r>
  <r>
    <n v="460718470"/>
    <s v="DOMINIC BENEDICT JOKIN"/>
    <s v="COLLECT"/>
    <s v="04.06.26"/>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s v="-"/>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s v="-"/>
  </r>
  <r>
    <n v="462338520"/>
    <s v="SANDHYA YUVRAJ ISAVE"/>
    <m/>
    <m/>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s v="-"/>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s v="-"/>
  </r>
  <r>
    <n v="459484458"/>
    <s v="ARBAJ ALTAF SHAIKH"/>
    <m/>
    <m/>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s v="-"/>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s v="-"/>
  </r>
  <r>
    <n v="132195021"/>
    <s v="BHAGYASHRI DHANSING PATIL"/>
    <m/>
    <m/>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s v="-"/>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s v="-"/>
  </r>
  <r>
    <n v="458787050"/>
    <s v="PRANJAL DIPAK RAUT"/>
    <s v="ONLINE"/>
    <s v="09.06.26"/>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s v="-"/>
    <m/>
    <m/>
    <m/>
    <m/>
    <m/>
    <m/>
    <m/>
    <m/>
    <m/>
    <m/>
    <n v="1"/>
    <m/>
    <m/>
    <m/>
    <m/>
    <m/>
    <m/>
    <m/>
    <m/>
    <m/>
    <m/>
    <m/>
    <m/>
    <m/>
    <m/>
    <m/>
    <m/>
    <m/>
    <m/>
    <m/>
    <m/>
    <m/>
    <m/>
    <m/>
    <m/>
    <m/>
    <m/>
    <m/>
    <m/>
    <m/>
    <m/>
    <m/>
    <m/>
    <m/>
    <m/>
    <m/>
    <m/>
    <m/>
    <m/>
    <m/>
    <m/>
    <m/>
    <m/>
    <m/>
    <m/>
    <m/>
    <m/>
    <m/>
    <m/>
    <m/>
    <m/>
    <m/>
    <m/>
    <m/>
    <m/>
    <m/>
    <m/>
    <m/>
    <m/>
    <m/>
    <m/>
    <m/>
    <m/>
    <m/>
    <m/>
    <m/>
    <m/>
    <m/>
    <m/>
    <m/>
    <m/>
    <m/>
    <m/>
    <m/>
    <m/>
    <m/>
    <m/>
    <m/>
    <m/>
    <m/>
    <m/>
    <m/>
    <m/>
    <m/>
    <n v="1"/>
    <n v="1"/>
    <s v="ZBHT0010"/>
    <e v="#N/A"/>
    <e v="#N/A"/>
    <e v="#N/A"/>
    <e v="#N/A"/>
    <e v="#N/A"/>
    <m/>
    <m/>
    <m/>
    <m/>
    <m/>
    <n v="1448"/>
    <n v="22124"/>
    <s v="-"/>
  </r>
  <r>
    <n v="459762372"/>
    <s v="NIKITA AMIT MOHOL"/>
    <m/>
    <m/>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s v="-"/>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s v="-"/>
  </r>
  <r>
    <n v="461125158"/>
    <s v="NAMRTA SHANTARAM KUDEKAR"/>
    <m/>
    <m/>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s v="-"/>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s v="-"/>
  </r>
  <r>
    <n v="465574833"/>
    <s v="VRUSHALI RAVINDRA DEVGHARKAR"/>
    <s v="ONLINE"/>
    <s v="04.06.26"/>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s v="-"/>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s v="-"/>
  </r>
  <r>
    <n v="454743569"/>
    <s v="ASHWINI RAJU KHUDE"/>
    <m/>
    <m/>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s v="-"/>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s v="-"/>
  </r>
  <r>
    <n v="460434530"/>
    <s v="ASHISH SUDAM KAMBLE"/>
    <m/>
    <m/>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s v="-"/>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s v="-"/>
  </r>
  <r>
    <n v="460858883"/>
    <s v="MRUNAL GANESH KHOPADKAR"/>
    <s v="ONLINE"/>
    <s v="03.06.26"/>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s v="-"/>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s v="-"/>
  </r>
  <r>
    <n v="464448758"/>
    <s v="LAXMAN DASHRATH MANE"/>
    <m/>
    <m/>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s v="-"/>
    <m/>
    <m/>
    <m/>
    <m/>
    <m/>
    <m/>
    <m/>
    <m/>
    <m/>
    <m/>
    <m/>
    <m/>
    <m/>
    <m/>
    <m/>
    <m/>
    <m/>
    <m/>
    <m/>
    <m/>
    <m/>
    <m/>
    <m/>
    <m/>
    <m/>
    <m/>
    <m/>
    <m/>
    <m/>
    <m/>
    <m/>
    <n v="1"/>
    <m/>
    <m/>
    <m/>
    <m/>
    <m/>
    <m/>
    <m/>
    <m/>
    <m/>
    <m/>
    <m/>
    <m/>
    <m/>
    <m/>
    <m/>
    <m/>
    <m/>
    <m/>
    <m/>
    <m/>
    <m/>
    <m/>
    <m/>
    <m/>
    <m/>
    <m/>
    <m/>
    <m/>
    <m/>
    <m/>
    <m/>
    <m/>
    <m/>
    <m/>
    <m/>
    <m/>
    <m/>
    <m/>
    <m/>
    <m/>
    <m/>
    <m/>
    <m/>
    <m/>
    <m/>
    <m/>
    <m/>
    <m/>
    <m/>
    <m/>
    <m/>
    <m/>
    <m/>
    <m/>
    <m/>
    <m/>
    <m/>
    <m/>
    <m/>
    <m/>
    <m/>
    <m/>
    <n v="1"/>
    <n v="1"/>
    <s v="DUWT0030"/>
    <s v="BPYeuxZ8b7"/>
    <s v="Allocated"/>
    <m/>
    <m/>
    <m/>
    <m/>
    <m/>
    <m/>
    <m/>
    <m/>
    <n v="3544"/>
    <n v="6978"/>
    <m/>
  </r>
  <r>
    <n v="462841404"/>
    <s v="KADAM AAKASH TUKARAM"/>
    <m/>
    <m/>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s v="-"/>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s v="-"/>
  </r>
  <r>
    <n v="460465980"/>
    <s v="BINAY KUMAR"/>
    <m/>
    <m/>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s v="-"/>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s v="-"/>
  </r>
  <r>
    <n v="464549996"/>
    <s v="SOHIT SINGH"/>
    <m/>
    <m/>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s v="-"/>
    <m/>
    <m/>
    <m/>
    <m/>
    <m/>
    <m/>
    <m/>
    <m/>
    <m/>
    <m/>
    <m/>
    <m/>
    <m/>
    <m/>
    <m/>
    <m/>
    <m/>
    <m/>
    <m/>
    <m/>
    <m/>
    <m/>
    <m/>
    <m/>
    <m/>
    <m/>
    <m/>
    <m/>
    <m/>
    <m/>
    <m/>
    <m/>
    <m/>
    <m/>
    <n v="1"/>
    <m/>
    <m/>
    <m/>
    <m/>
    <m/>
    <m/>
    <m/>
    <m/>
    <m/>
    <m/>
    <m/>
    <m/>
    <m/>
    <m/>
    <m/>
    <m/>
    <m/>
    <m/>
    <m/>
    <m/>
    <m/>
    <m/>
    <m/>
    <m/>
    <m/>
    <m/>
    <m/>
    <m/>
    <m/>
    <m/>
    <m/>
    <m/>
    <m/>
    <m/>
    <m/>
    <m/>
    <m/>
    <m/>
    <m/>
    <m/>
    <m/>
    <m/>
    <m/>
    <m/>
    <m/>
    <m/>
    <m/>
    <m/>
    <m/>
    <m/>
    <m/>
    <m/>
    <m/>
    <m/>
    <m/>
    <m/>
    <m/>
    <m/>
    <m/>
    <n v="1"/>
    <n v="1"/>
    <s v="DUWT0017"/>
    <s v="Goc78CxA5m"/>
    <s v="Allocated"/>
    <m/>
    <m/>
    <m/>
    <m/>
    <m/>
    <m/>
    <m/>
    <m/>
    <n v="3576"/>
    <n v="7000"/>
    <m/>
  </r>
  <r>
    <n v="460718163"/>
    <s v="VIKAS LAXMAN SHELAR"/>
    <m/>
    <m/>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s v="-"/>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s v="-"/>
  </r>
  <r>
    <n v="466120249"/>
    <s v="SHIVNANDA RAHUL WAGHULE"/>
    <m/>
    <m/>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s v="-"/>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s v="-"/>
  </r>
  <r>
    <n v="460260039"/>
    <s v="SNEHA SHRIDHAR PILLAY"/>
    <m/>
    <m/>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s v="-"/>
    <m/>
    <m/>
    <m/>
    <m/>
    <m/>
    <m/>
    <m/>
    <m/>
    <m/>
    <m/>
    <m/>
    <m/>
    <m/>
    <m/>
    <m/>
    <m/>
    <m/>
    <m/>
    <m/>
    <m/>
    <m/>
    <m/>
    <m/>
    <m/>
    <m/>
    <m/>
    <m/>
    <m/>
    <m/>
    <m/>
    <m/>
    <n v="1"/>
    <m/>
    <m/>
    <m/>
    <m/>
    <m/>
    <m/>
    <m/>
    <m/>
    <m/>
    <m/>
    <m/>
    <m/>
    <m/>
    <m/>
    <m/>
    <m/>
    <m/>
    <m/>
    <m/>
    <m/>
    <m/>
    <m/>
    <m/>
    <m/>
    <m/>
    <m/>
    <m/>
    <m/>
    <m/>
    <m/>
    <m/>
    <m/>
    <m/>
    <m/>
    <m/>
    <m/>
    <m/>
    <m/>
    <m/>
    <m/>
    <m/>
    <m/>
    <m/>
    <m/>
    <m/>
    <m/>
    <m/>
    <m/>
    <m/>
    <m/>
    <m/>
    <m/>
    <m/>
    <m/>
    <m/>
    <m/>
    <m/>
    <m/>
    <m/>
    <m/>
    <m/>
    <m/>
    <n v="1"/>
    <n v="1"/>
    <s v="ZBHT0015"/>
    <s v="kPJtmjsD1qmc"/>
    <s v="Allocated"/>
    <m/>
    <m/>
    <m/>
    <m/>
    <m/>
    <m/>
    <m/>
    <m/>
    <n v="2996"/>
    <n v="6370"/>
    <m/>
  </r>
  <r>
    <n v="460111082"/>
    <s v="SHIVAJI BABAN GUNJAL"/>
    <m/>
    <m/>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s v="-"/>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s v="POT NPA"/>
  </r>
  <r>
    <n v="465334990"/>
    <s v="SAHIL RAOKHANDE"/>
    <m/>
    <m/>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s v="-"/>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s v="-"/>
  </r>
  <r>
    <n v="460051993"/>
    <s v="DHEERAJ KASHINATH PANSARE"/>
    <m/>
    <m/>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s v="-"/>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s v="-"/>
  </r>
  <r>
    <n v="461546516"/>
    <s v="MANIK ANNASO ANAP"/>
    <m/>
    <m/>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s v="-"/>
    <m/>
    <m/>
    <m/>
    <m/>
    <m/>
    <m/>
    <m/>
    <m/>
    <m/>
    <m/>
    <m/>
    <m/>
    <m/>
    <m/>
    <m/>
    <m/>
    <m/>
    <m/>
    <m/>
    <m/>
    <m/>
    <m/>
    <m/>
    <m/>
    <m/>
    <m/>
    <m/>
    <m/>
    <m/>
    <m/>
    <m/>
    <n v="1"/>
    <m/>
    <m/>
    <m/>
    <m/>
    <m/>
    <m/>
    <m/>
    <m/>
    <m/>
    <m/>
    <m/>
    <m/>
    <m/>
    <m/>
    <m/>
    <m/>
    <m/>
    <m/>
    <m/>
    <m/>
    <m/>
    <m/>
    <m/>
    <m/>
    <m/>
    <m/>
    <m/>
    <m/>
    <m/>
    <m/>
    <m/>
    <m/>
    <m/>
    <m/>
    <m/>
    <m/>
    <m/>
    <m/>
    <m/>
    <m/>
    <m/>
    <m/>
    <m/>
    <m/>
    <m/>
    <m/>
    <m/>
    <m/>
    <m/>
    <m/>
    <m/>
    <m/>
    <m/>
    <m/>
    <m/>
    <m/>
    <m/>
    <m/>
    <m/>
    <m/>
    <m/>
    <m/>
    <n v="1"/>
    <n v="1"/>
    <s v="ZBHT0021"/>
    <s v="A2j5UVxGi7"/>
    <s v="Allocated"/>
    <m/>
    <m/>
    <m/>
    <m/>
    <m/>
    <m/>
    <m/>
    <m/>
    <n v="2701"/>
    <n v="5317"/>
    <m/>
  </r>
  <r>
    <n v="467004899"/>
    <s v="SAGAR BHARAT GAIKAWAD"/>
    <m/>
    <m/>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s v="-"/>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s v="-"/>
  </r>
  <r>
    <n v="460349990"/>
    <s v="DATTATRAY SAKHARAM DHANAVALE"/>
    <m/>
    <m/>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s v="-"/>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s v="-"/>
  </r>
  <r>
    <n v="458427914"/>
    <s v="PRAVIN TUKARAM BHONDAVE"/>
    <s v="ONLINE"/>
    <s v="09.06.26"/>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s v="-"/>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s v="-"/>
  </r>
  <r>
    <n v="460648088"/>
    <s v="SATISH SANTOSH VISHWAKARMA"/>
    <m/>
    <m/>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s v="-"/>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s v="-"/>
  </r>
  <r>
    <n v="460561110"/>
    <s v="SAMADHAN RAMDAS DEVKAR"/>
    <m/>
    <m/>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s v="-"/>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s v="-"/>
  </r>
  <r>
    <n v="460863978"/>
    <s v="HANUMAN PANDURANG KATKE"/>
    <m/>
    <m/>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s v="-"/>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s v="-"/>
  </r>
  <r>
    <n v="460005853"/>
    <s v="SHRUTIKA RAVINDRA OHAL"/>
    <m/>
    <m/>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s v="-"/>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s v="-"/>
  </r>
  <r>
    <n v="459782251"/>
    <s v="MRINMOY MITRA"/>
    <s v="ONLINE"/>
    <s v="06.06.26"/>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s v="-"/>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s v="POT NPA"/>
  </r>
  <r>
    <n v="136793784"/>
    <s v="PANKAJ ASHOK SHELAR"/>
    <m/>
    <m/>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s v="-"/>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s v="-"/>
  </r>
  <r>
    <n v="454116052"/>
    <s v="NARAYANI KEDAAR DEWALE"/>
    <m/>
    <m/>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s v="-"/>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s v="-"/>
  </r>
  <r>
    <n v="460122210"/>
    <s v="ABHIJIT BHAGWAN ELBHAR"/>
    <m/>
    <m/>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s v="-"/>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s v="-"/>
  </r>
  <r>
    <n v="459059044"/>
    <s v="IMTIYAZ RASHID SHAIKH"/>
    <m/>
    <m/>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s v="-"/>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s v="-"/>
  </r>
  <r>
    <n v="461252668"/>
    <s v="VIJAYALAKSHMI SAMBHAJI GARJE"/>
    <m/>
    <m/>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s v="-"/>
    <m/>
    <m/>
    <m/>
    <m/>
    <m/>
    <m/>
    <m/>
    <m/>
    <m/>
    <m/>
    <m/>
    <m/>
    <m/>
    <m/>
    <m/>
    <m/>
    <m/>
    <m/>
    <m/>
    <m/>
    <m/>
    <m/>
    <m/>
    <m/>
    <m/>
    <m/>
    <m/>
    <m/>
    <m/>
    <m/>
    <m/>
    <m/>
    <m/>
    <m/>
    <m/>
    <m/>
    <m/>
    <m/>
    <m/>
    <m/>
    <m/>
    <m/>
    <m/>
    <m/>
    <m/>
    <m/>
    <m/>
    <m/>
    <m/>
    <m/>
    <m/>
    <m/>
    <m/>
    <m/>
    <m/>
    <m/>
    <m/>
    <m/>
    <m/>
    <m/>
    <m/>
    <m/>
    <m/>
    <m/>
    <m/>
    <m/>
    <m/>
    <m/>
    <m/>
    <m/>
    <m/>
    <m/>
    <m/>
    <m/>
    <m/>
    <m/>
    <m/>
    <m/>
    <m/>
    <m/>
    <m/>
    <m/>
    <m/>
    <m/>
    <m/>
    <m/>
    <m/>
    <m/>
    <m/>
    <m/>
    <m/>
    <m/>
    <m/>
    <m/>
    <n v="0"/>
    <s v=""/>
    <s v="ZBHT0012"/>
    <e v="#N/A"/>
    <e v="#N/A"/>
    <e v="#N/A"/>
    <e v="#N/A"/>
    <e v="#N/A"/>
    <m/>
    <m/>
    <m/>
    <m/>
    <m/>
    <n v="3975"/>
    <n v="18091"/>
    <s v="-"/>
  </r>
  <r>
    <n v="462723868"/>
    <s v="AJAY KISHOR SHINDE"/>
    <m/>
    <m/>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s v="-"/>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s v="-"/>
  </r>
  <r>
    <n v="454987694"/>
    <s v="KAILAS SURESH SANAP"/>
    <s v="ONLINE"/>
    <s v="02.06.26"/>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s v="-"/>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s v="POT NPA"/>
  </r>
  <r>
    <n v="460696847"/>
    <s v="MANISHA RAMDAS BATWAL"/>
    <m/>
    <m/>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s v="-"/>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s v="-"/>
  </r>
  <r>
    <n v="460639769"/>
    <s v="MANGESH MARUTI GEDGULE"/>
    <m/>
    <m/>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s v="-"/>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s v="-"/>
  </r>
  <r>
    <n v="460742707"/>
    <s v="SEEMA SHRIRAM AREKAR"/>
    <m/>
    <m/>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s v="-"/>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s v="-"/>
  </r>
  <r>
    <n v="460558724"/>
    <s v="BHAGYASHRI KRUSHNA UKRANDE"/>
    <m/>
    <m/>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s v="-"/>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s v="-"/>
  </r>
  <r>
    <n v="466434465"/>
    <s v="SUBHASH VISHNU PATIL"/>
    <m/>
    <m/>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s v="-"/>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s v="POT NPA"/>
  </r>
  <r>
    <n v="96668452"/>
    <s v="ARCHANA VINOD LONARI"/>
    <s v="ONLINE"/>
    <s v="11.06.26"/>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s v="-"/>
    <m/>
    <m/>
    <m/>
    <m/>
    <m/>
    <m/>
    <m/>
    <m/>
    <m/>
    <m/>
    <m/>
    <m/>
    <m/>
    <m/>
    <m/>
    <m/>
    <m/>
    <m/>
    <m/>
    <m/>
    <m/>
    <m/>
    <m/>
    <m/>
    <m/>
    <m/>
    <m/>
    <m/>
    <m/>
    <m/>
    <m/>
    <n v="1"/>
    <m/>
    <m/>
    <m/>
    <m/>
    <m/>
    <m/>
    <m/>
    <m/>
    <m/>
    <m/>
    <m/>
    <m/>
    <m/>
    <m/>
    <m/>
    <m/>
    <m/>
    <m/>
    <m/>
    <m/>
    <m/>
    <m/>
    <m/>
    <m/>
    <m/>
    <m/>
    <m/>
    <m/>
    <m/>
    <m/>
    <m/>
    <m/>
    <m/>
    <m/>
    <m/>
    <m/>
    <m/>
    <m/>
    <m/>
    <m/>
    <m/>
    <m/>
    <m/>
    <m/>
    <m/>
    <m/>
    <m/>
    <m/>
    <m/>
    <m/>
    <m/>
    <m/>
    <m/>
    <m/>
    <m/>
    <m/>
    <m/>
    <m/>
    <m/>
    <m/>
    <m/>
    <m/>
    <n v="1"/>
    <n v="1"/>
    <s v="ZBHT0011"/>
    <s v="BP3F3oJ4yS"/>
    <s v="Allocated"/>
    <m/>
    <m/>
    <m/>
    <m/>
    <m/>
    <m/>
    <m/>
    <m/>
    <n v="3468"/>
    <n v="6936"/>
    <m/>
  </r>
  <r>
    <n v="462726617"/>
    <s v="DNYANESHWAR HARIBHAU NAMDAS"/>
    <m/>
    <m/>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s v="-"/>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s v="-"/>
  </r>
  <r>
    <n v="461649431"/>
    <s v="SHAILESH JADHAV"/>
    <m/>
    <m/>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s v="-"/>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s v="POT NPA"/>
  </r>
  <r>
    <n v="460112492"/>
    <s v="AXYE MANOHR BHOIR"/>
    <s v="ONLINE"/>
    <s v="08.06.26"/>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s v="-"/>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s v="-"/>
  </r>
  <r>
    <n v="464230553"/>
    <s v="SAKSHI SANJAY SHIRSAT"/>
    <s v="ONLINE"/>
    <s v="06.06.26"/>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s v="-"/>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s v="-"/>
  </r>
  <r>
    <n v="460543663"/>
    <s v="LATABAI NANA PAIKE"/>
    <m/>
    <m/>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s v="-"/>
    <m/>
    <m/>
    <m/>
    <m/>
    <m/>
    <m/>
    <m/>
    <m/>
    <m/>
    <m/>
    <m/>
    <m/>
    <m/>
    <m/>
    <m/>
    <m/>
    <m/>
    <m/>
    <m/>
    <m/>
    <m/>
    <m/>
    <m/>
    <m/>
    <m/>
    <m/>
    <m/>
    <m/>
    <m/>
    <m/>
    <m/>
    <m/>
    <m/>
    <m/>
    <m/>
    <m/>
    <m/>
    <m/>
    <m/>
    <m/>
    <m/>
    <m/>
    <m/>
    <m/>
    <m/>
    <m/>
    <m/>
    <m/>
    <m/>
    <m/>
    <m/>
    <m/>
    <m/>
    <m/>
    <m/>
    <m/>
    <m/>
    <m/>
    <m/>
    <m/>
    <m/>
    <m/>
    <m/>
    <m/>
    <m/>
    <m/>
    <m/>
    <m/>
    <m/>
    <m/>
    <m/>
    <m/>
    <m/>
    <m/>
    <m/>
    <m/>
    <m/>
    <m/>
    <m/>
    <m/>
    <m/>
    <m/>
    <m/>
    <m/>
    <m/>
    <m/>
    <m/>
    <m/>
    <m/>
    <m/>
    <m/>
    <m/>
    <m/>
    <m/>
    <n v="0"/>
    <s v=""/>
    <s v="DUWT0031"/>
    <s v="B6yIyp5ybm"/>
    <s v="Allocated"/>
    <m/>
    <m/>
    <m/>
    <m/>
    <m/>
    <m/>
    <m/>
    <m/>
    <n v="2969"/>
    <n v="5889"/>
    <m/>
  </r>
  <r>
    <n v="459425260"/>
    <s v="SAMPADA GULAB TALAWADE"/>
    <m/>
    <m/>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s v="-"/>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s v="POT NPA"/>
  </r>
  <r>
    <n v="460591015"/>
    <s v="RANGNATH BABAN BICHARE"/>
    <s v="COLLECT"/>
    <s v="11.06.26"/>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s v="-"/>
    <m/>
    <m/>
    <m/>
    <m/>
    <m/>
    <m/>
    <m/>
    <m/>
    <m/>
    <m/>
    <m/>
    <m/>
    <m/>
    <m/>
    <m/>
    <m/>
    <m/>
    <m/>
    <m/>
    <m/>
    <m/>
    <m/>
    <m/>
    <m/>
    <m/>
    <m/>
    <m/>
    <m/>
    <m/>
    <m/>
    <m/>
    <n v="2"/>
    <m/>
    <m/>
    <m/>
    <m/>
    <m/>
    <m/>
    <m/>
    <m/>
    <m/>
    <m/>
    <m/>
    <m/>
    <m/>
    <m/>
    <m/>
    <m/>
    <m/>
    <m/>
    <m/>
    <m/>
    <m/>
    <m/>
    <m/>
    <m/>
    <m/>
    <m/>
    <m/>
    <m/>
    <m/>
    <m/>
    <m/>
    <m/>
    <m/>
    <m/>
    <m/>
    <m/>
    <m/>
    <m/>
    <m/>
    <m/>
    <m/>
    <m/>
    <m/>
    <m/>
    <m/>
    <m/>
    <m/>
    <m/>
    <m/>
    <m/>
    <m/>
    <m/>
    <m/>
    <m/>
    <m/>
    <m/>
    <m/>
    <m/>
    <m/>
    <m/>
    <m/>
    <m/>
    <n v="2"/>
    <n v="1"/>
    <s v="ZBHT0021"/>
    <s v="GPTltnfX3c"/>
    <s v="Allocated"/>
    <m/>
    <m/>
    <m/>
    <m/>
    <m/>
    <m/>
    <m/>
    <m/>
    <n v="2450"/>
    <n v="5350"/>
    <m/>
  </r>
  <r>
    <n v="463788352"/>
    <s v="HUSEN YAKUB SHAIKH"/>
    <m/>
    <m/>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s v="-"/>
    <m/>
    <m/>
    <m/>
    <m/>
    <m/>
    <m/>
    <m/>
    <m/>
    <m/>
    <m/>
    <m/>
    <m/>
    <m/>
    <m/>
    <m/>
    <m/>
    <m/>
    <m/>
    <m/>
    <m/>
    <m/>
    <m/>
    <m/>
    <m/>
    <m/>
    <m/>
    <m/>
    <m/>
    <m/>
    <m/>
    <m/>
    <n v="1"/>
    <m/>
    <m/>
    <m/>
    <m/>
    <m/>
    <m/>
    <m/>
    <m/>
    <m/>
    <m/>
    <m/>
    <m/>
    <m/>
    <m/>
    <m/>
    <m/>
    <m/>
    <m/>
    <m/>
    <m/>
    <m/>
    <m/>
    <m/>
    <m/>
    <m/>
    <m/>
    <m/>
    <m/>
    <m/>
    <m/>
    <m/>
    <m/>
    <m/>
    <m/>
    <m/>
    <m/>
    <m/>
    <m/>
    <m/>
    <m/>
    <m/>
    <m/>
    <m/>
    <m/>
    <m/>
    <m/>
    <m/>
    <m/>
    <m/>
    <m/>
    <m/>
    <m/>
    <m/>
    <m/>
    <m/>
    <m/>
    <m/>
    <m/>
    <m/>
    <m/>
    <m/>
    <m/>
    <n v="1"/>
    <n v="1"/>
    <s v="DUWT0030"/>
    <s v="AoAmcZBuky1"/>
    <s v="Allocated"/>
    <m/>
    <m/>
    <m/>
    <m/>
    <m/>
    <m/>
    <m/>
    <m/>
    <n v="4925"/>
    <n v="9850"/>
    <m/>
  </r>
  <r>
    <n v="460198610"/>
    <s v="BARDE NILESH"/>
    <m/>
    <m/>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s v="-"/>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s v="-"/>
  </r>
  <r>
    <n v="460405924"/>
    <s v="VITTHAL MASA MANE"/>
    <m/>
    <m/>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s v="-"/>
    <m/>
    <m/>
    <m/>
    <m/>
    <m/>
    <m/>
    <m/>
    <m/>
    <m/>
    <m/>
    <m/>
    <m/>
    <m/>
    <m/>
    <m/>
    <m/>
    <m/>
    <m/>
    <m/>
    <m/>
    <m/>
    <m/>
    <m/>
    <m/>
    <m/>
    <m/>
    <m/>
    <m/>
    <m/>
    <m/>
    <m/>
    <n v="1"/>
    <m/>
    <m/>
    <m/>
    <m/>
    <m/>
    <m/>
    <m/>
    <m/>
    <m/>
    <m/>
    <m/>
    <m/>
    <m/>
    <m/>
    <m/>
    <m/>
    <m/>
    <m/>
    <m/>
    <m/>
    <m/>
    <m/>
    <m/>
    <m/>
    <m/>
    <m/>
    <m/>
    <m/>
    <m/>
    <m/>
    <m/>
    <m/>
    <m/>
    <m/>
    <m/>
    <m/>
    <m/>
    <m/>
    <m/>
    <m/>
    <m/>
    <m/>
    <m/>
    <m/>
    <m/>
    <m/>
    <m/>
    <m/>
    <m/>
    <m/>
    <m/>
    <m/>
    <m/>
    <m/>
    <m/>
    <m/>
    <m/>
    <m/>
    <m/>
    <m/>
    <m/>
    <m/>
    <n v="1"/>
    <n v="1"/>
    <s v="DUWT0030"/>
    <s v="BoyIzr-XK3z"/>
    <s v="Allocated"/>
    <m/>
    <m/>
    <m/>
    <m/>
    <m/>
    <m/>
    <m/>
    <m/>
    <n v="2843"/>
    <n v="5620"/>
    <m/>
  </r>
  <r>
    <n v="464721019"/>
    <s v="MARJEENA BABU SHAIKH"/>
    <s v="ONLINE"/>
    <s v="08.06.26"/>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s v="-"/>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s v="-"/>
  </r>
  <r>
    <n v="461914147"/>
    <s v="AAKASH BALU KADAM"/>
    <m/>
    <m/>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s v="-"/>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s v="-"/>
  </r>
  <r>
    <n v="461828293"/>
    <s v="NIVRUTTI MAHADEV MHASAL"/>
    <m/>
    <m/>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s v="-"/>
    <m/>
    <m/>
    <m/>
    <m/>
    <m/>
    <m/>
    <m/>
    <m/>
    <m/>
    <m/>
    <m/>
    <m/>
    <m/>
    <m/>
    <m/>
    <m/>
    <m/>
    <m/>
    <m/>
    <m/>
    <m/>
    <m/>
    <m/>
    <m/>
    <m/>
    <m/>
    <m/>
    <m/>
    <m/>
    <m/>
    <m/>
    <m/>
    <m/>
    <m/>
    <n v="1"/>
    <m/>
    <m/>
    <m/>
    <m/>
    <m/>
    <m/>
    <m/>
    <m/>
    <m/>
    <m/>
    <m/>
    <m/>
    <m/>
    <m/>
    <m/>
    <m/>
    <m/>
    <m/>
    <m/>
    <m/>
    <m/>
    <m/>
    <m/>
    <m/>
    <m/>
    <m/>
    <m/>
    <m/>
    <m/>
    <m/>
    <m/>
    <m/>
    <m/>
    <m/>
    <m/>
    <m/>
    <m/>
    <m/>
    <m/>
    <m/>
    <m/>
    <m/>
    <m/>
    <m/>
    <m/>
    <m/>
    <m/>
    <m/>
    <m/>
    <m/>
    <m/>
    <m/>
    <m/>
    <m/>
    <m/>
    <m/>
    <m/>
    <m/>
    <m/>
    <n v="1"/>
    <n v="1"/>
    <s v="DUWT0025"/>
    <s v="APZqgHoO1m"/>
    <s v="Allocated"/>
    <m/>
    <m/>
    <m/>
    <m/>
    <m/>
    <m/>
    <m/>
    <m/>
    <n v="4899"/>
    <n v="9666"/>
    <m/>
  </r>
  <r>
    <n v="460557225"/>
    <s v="ASHWINI UTTAM BAHIRAT"/>
    <m/>
    <m/>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s v="-"/>
    <m/>
    <m/>
    <m/>
    <m/>
    <m/>
    <m/>
    <m/>
    <m/>
    <m/>
    <m/>
    <m/>
    <m/>
    <m/>
    <m/>
    <m/>
    <m/>
    <m/>
    <m/>
    <m/>
    <m/>
    <m/>
    <m/>
    <m/>
    <m/>
    <m/>
    <m/>
    <m/>
    <m/>
    <m/>
    <m/>
    <m/>
    <m/>
    <m/>
    <m/>
    <m/>
    <m/>
    <m/>
    <m/>
    <m/>
    <m/>
    <m/>
    <m/>
    <m/>
    <m/>
    <m/>
    <m/>
    <m/>
    <m/>
    <m/>
    <m/>
    <m/>
    <m/>
    <m/>
    <m/>
    <m/>
    <m/>
    <m/>
    <m/>
    <m/>
    <m/>
    <m/>
    <m/>
    <m/>
    <m/>
    <m/>
    <m/>
    <m/>
    <m/>
    <m/>
    <m/>
    <m/>
    <m/>
    <m/>
    <m/>
    <m/>
    <m/>
    <m/>
    <m/>
    <m/>
    <m/>
    <m/>
    <m/>
    <m/>
    <m/>
    <m/>
    <m/>
    <m/>
    <m/>
    <m/>
    <m/>
    <m/>
    <m/>
    <m/>
    <m/>
    <n v="0"/>
    <s v=""/>
    <s v="ZBHT0024"/>
    <e v="#N/A"/>
    <e v="#N/A"/>
    <e v="#N/A"/>
    <e v="#N/A"/>
    <e v="#N/A"/>
    <m/>
    <m/>
    <m/>
    <m/>
    <m/>
    <n v="1906"/>
    <n v="4768"/>
    <s v="-"/>
  </r>
  <r>
    <n v="461898596"/>
    <s v="KAMBLE DATTATREYA BANSHI"/>
    <m/>
    <m/>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s v="-"/>
    <m/>
    <m/>
    <m/>
    <m/>
    <m/>
    <m/>
    <m/>
    <m/>
    <m/>
    <m/>
    <m/>
    <m/>
    <m/>
    <m/>
    <m/>
    <m/>
    <m/>
    <m/>
    <m/>
    <m/>
    <m/>
    <m/>
    <m/>
    <m/>
    <m/>
    <m/>
    <m/>
    <m/>
    <m/>
    <m/>
    <m/>
    <m/>
    <m/>
    <m/>
    <n v="1"/>
    <m/>
    <m/>
    <m/>
    <m/>
    <m/>
    <m/>
    <m/>
    <m/>
    <m/>
    <m/>
    <m/>
    <m/>
    <m/>
    <m/>
    <m/>
    <m/>
    <m/>
    <m/>
    <m/>
    <m/>
    <m/>
    <m/>
    <m/>
    <m/>
    <m/>
    <m/>
    <m/>
    <m/>
    <m/>
    <m/>
    <m/>
    <m/>
    <m/>
    <m/>
    <m/>
    <m/>
    <m/>
    <m/>
    <m/>
    <m/>
    <m/>
    <m/>
    <m/>
    <m/>
    <m/>
    <m/>
    <m/>
    <m/>
    <m/>
    <m/>
    <m/>
    <m/>
    <m/>
    <m/>
    <m/>
    <m/>
    <m/>
    <m/>
    <m/>
    <n v="1"/>
    <n v="1"/>
    <s v="ZBHT0011"/>
    <s v="AoVkkotABKez"/>
    <s v="Allocated"/>
    <m/>
    <m/>
    <m/>
    <m/>
    <m/>
    <m/>
    <m/>
    <m/>
    <n v="3499"/>
    <n v="11195"/>
    <m/>
  </r>
  <r>
    <n v="459021769"/>
    <s v="SHUBHAM GAJENDRA DONGARE"/>
    <m/>
    <m/>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s v="-"/>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s v="-"/>
  </r>
  <r>
    <n v="459691612"/>
    <s v="ANAND RAMESH PARDESHI"/>
    <m/>
    <m/>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s v="-"/>
    <m/>
    <m/>
    <m/>
    <m/>
    <m/>
    <m/>
    <m/>
    <m/>
    <m/>
    <m/>
    <m/>
    <m/>
    <m/>
    <m/>
    <m/>
    <m/>
    <m/>
    <m/>
    <m/>
    <m/>
    <m/>
    <m/>
    <m/>
    <m/>
    <m/>
    <m/>
    <m/>
    <m/>
    <m/>
    <m/>
    <m/>
    <n v="1"/>
    <m/>
    <m/>
    <m/>
    <m/>
    <m/>
    <m/>
    <m/>
    <m/>
    <m/>
    <m/>
    <m/>
    <m/>
    <m/>
    <m/>
    <m/>
    <m/>
    <m/>
    <m/>
    <m/>
    <m/>
    <m/>
    <m/>
    <m/>
    <m/>
    <m/>
    <m/>
    <m/>
    <m/>
    <m/>
    <m/>
    <m/>
    <m/>
    <m/>
    <m/>
    <m/>
    <m/>
    <m/>
    <m/>
    <m/>
    <m/>
    <m/>
    <m/>
    <m/>
    <m/>
    <m/>
    <m/>
    <m/>
    <m/>
    <m/>
    <m/>
    <m/>
    <m/>
    <m/>
    <m/>
    <m/>
    <m/>
    <m/>
    <m/>
    <m/>
    <m/>
    <m/>
    <m/>
    <n v="1"/>
    <n v="1"/>
    <s v="ZBHT0009"/>
    <s v="A6cy6k3ZMwz"/>
    <s v="Allocated"/>
    <m/>
    <m/>
    <m/>
    <m/>
    <m/>
    <m/>
    <m/>
    <m/>
    <n v="3813"/>
    <n v="7626"/>
    <m/>
  </r>
  <r>
    <n v="463845874"/>
    <s v="RAJKUMAR ZIRAPPA VASUDEV"/>
    <s v="ONLINE"/>
    <s v="10.06.2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s v="-"/>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s v="-"/>
  </r>
  <r>
    <n v="461099948"/>
    <s v="DILIP SHIVAJI GIRHE"/>
    <m/>
    <m/>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s v="-"/>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s v="-"/>
  </r>
  <r>
    <n v="461528342"/>
    <s v="NABIALAM NOORALAM SAYYAD"/>
    <m/>
    <m/>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s v="-"/>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s v="-"/>
  </r>
  <r>
    <n v="456535616"/>
    <s v="KOKANE SHIVPRASAD BHAGWAT"/>
    <s v="BRANCH"/>
    <s v="08.06.26"/>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s v="-"/>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s v="-"/>
  </r>
  <r>
    <n v="459780483"/>
    <s v="SATPAL S O SAUKARU LAL"/>
    <m/>
    <m/>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s v="-"/>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s v="-"/>
  </r>
  <r>
    <n v="461841840"/>
    <s v="SUREKHA GOVIND SALUNKE"/>
    <m/>
    <m/>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s v="-"/>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s v="-"/>
  </r>
  <r>
    <n v="139693319"/>
    <s v="SANDIP DNYANDEV PAWAR"/>
    <m/>
    <m/>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s v="-"/>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s v="-"/>
  </r>
  <r>
    <n v="454823699"/>
    <s v="GANESH DEVIDAS GHOLAP"/>
    <m/>
    <m/>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s v="-"/>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s v="-"/>
  </r>
  <r>
    <n v="460097350"/>
    <s v="PUJA LALA SURYAVANSHI"/>
    <s v="ONLINE"/>
    <s v="08.06.26"/>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s v="-"/>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s v="-"/>
  </r>
  <r>
    <n v="458762564"/>
    <s v="SUNIL NAMDEV GODANBE"/>
    <m/>
    <m/>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s v="-"/>
    <m/>
    <m/>
    <m/>
    <m/>
    <m/>
    <m/>
    <m/>
    <m/>
    <m/>
    <m/>
    <m/>
    <m/>
    <m/>
    <m/>
    <m/>
    <m/>
    <m/>
    <m/>
    <m/>
    <m/>
    <m/>
    <m/>
    <m/>
    <m/>
    <m/>
    <m/>
    <m/>
    <m/>
    <m/>
    <m/>
    <m/>
    <n v="1"/>
    <m/>
    <m/>
    <m/>
    <m/>
    <m/>
    <m/>
    <m/>
    <m/>
    <m/>
    <m/>
    <m/>
    <m/>
    <m/>
    <m/>
    <m/>
    <m/>
    <m/>
    <m/>
    <m/>
    <m/>
    <m/>
    <m/>
    <m/>
    <m/>
    <m/>
    <m/>
    <m/>
    <m/>
    <m/>
    <m/>
    <m/>
    <m/>
    <m/>
    <m/>
    <m/>
    <m/>
    <m/>
    <m/>
    <m/>
    <m/>
    <m/>
    <m/>
    <m/>
    <m/>
    <m/>
    <m/>
    <m/>
    <m/>
    <m/>
    <m/>
    <m/>
    <m/>
    <m/>
    <m/>
    <m/>
    <m/>
    <m/>
    <m/>
    <m/>
    <m/>
    <m/>
    <m/>
    <n v="1"/>
    <n v="1"/>
    <s v="DUWT0023"/>
    <s v="BoZ4yfOmPS"/>
    <s v="Allocated"/>
    <m/>
    <m/>
    <m/>
    <m/>
    <m/>
    <m/>
    <m/>
    <m/>
    <n v="5815"/>
    <n v="11614"/>
    <m/>
  </r>
  <r>
    <n v="458111295"/>
    <s v="ARATI RAVINDRAKUMAR SAKHARE"/>
    <m/>
    <m/>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s v="-"/>
    <m/>
    <m/>
    <m/>
    <m/>
    <m/>
    <m/>
    <m/>
    <m/>
    <m/>
    <m/>
    <m/>
    <m/>
    <m/>
    <m/>
    <m/>
    <m/>
    <m/>
    <m/>
    <m/>
    <m/>
    <m/>
    <m/>
    <m/>
    <m/>
    <m/>
    <m/>
    <m/>
    <m/>
    <m/>
    <m/>
    <m/>
    <m/>
    <m/>
    <m/>
    <m/>
    <m/>
    <m/>
    <m/>
    <m/>
    <m/>
    <m/>
    <m/>
    <m/>
    <m/>
    <m/>
    <m/>
    <m/>
    <m/>
    <m/>
    <m/>
    <m/>
    <m/>
    <m/>
    <m/>
    <m/>
    <m/>
    <m/>
    <m/>
    <m/>
    <m/>
    <m/>
    <m/>
    <m/>
    <m/>
    <m/>
    <m/>
    <m/>
    <m/>
    <m/>
    <m/>
    <m/>
    <m/>
    <m/>
    <m/>
    <m/>
    <m/>
    <m/>
    <m/>
    <m/>
    <m/>
    <m/>
    <m/>
    <m/>
    <m/>
    <m/>
    <m/>
    <m/>
    <m/>
    <m/>
    <m/>
    <m/>
    <m/>
    <m/>
    <m/>
    <n v="0"/>
    <s v=""/>
    <s v="ZBHT0012"/>
    <e v="#N/A"/>
    <e v="#N/A"/>
    <e v="#N/A"/>
    <e v="#N/A"/>
    <e v="#N/A"/>
    <m/>
    <m/>
    <m/>
    <m/>
    <m/>
    <n v="805"/>
    <n v="23180"/>
    <s v="-"/>
  </r>
  <r>
    <n v="458645849"/>
    <s v="SHITAL PRASHANT MANE"/>
    <m/>
    <m/>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s v="-"/>
    <m/>
    <m/>
    <m/>
    <m/>
    <m/>
    <m/>
    <m/>
    <m/>
    <m/>
    <m/>
    <n v="1"/>
    <m/>
    <m/>
    <m/>
    <m/>
    <m/>
    <m/>
    <m/>
    <m/>
    <m/>
    <m/>
    <m/>
    <m/>
    <m/>
    <m/>
    <m/>
    <m/>
    <m/>
    <m/>
    <m/>
    <m/>
    <m/>
    <m/>
    <m/>
    <m/>
    <m/>
    <m/>
    <m/>
    <m/>
    <m/>
    <m/>
    <m/>
    <m/>
    <m/>
    <m/>
    <m/>
    <m/>
    <m/>
    <m/>
    <m/>
    <m/>
    <m/>
    <m/>
    <m/>
    <m/>
    <m/>
    <m/>
    <m/>
    <m/>
    <m/>
    <m/>
    <m/>
    <m/>
    <m/>
    <m/>
    <m/>
    <m/>
    <m/>
    <m/>
    <m/>
    <m/>
    <m/>
    <m/>
    <m/>
    <m/>
    <m/>
    <m/>
    <m/>
    <m/>
    <m/>
    <m/>
    <m/>
    <m/>
    <m/>
    <m/>
    <m/>
    <m/>
    <m/>
    <m/>
    <m/>
    <m/>
    <m/>
    <m/>
    <m/>
    <n v="1"/>
    <n v="1"/>
    <s v="DUWT0011"/>
    <e v="#N/A"/>
    <e v="#N/A"/>
    <e v="#N/A"/>
    <e v="#N/A"/>
    <e v="#N/A"/>
    <m/>
    <m/>
    <m/>
    <m/>
    <m/>
    <n v="3942"/>
    <n v="12612"/>
    <s v="-"/>
  </r>
  <r>
    <n v="459445373"/>
    <s v="RAMA NITIN ADMANE"/>
    <m/>
    <m/>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s v="-"/>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s v="-"/>
  </r>
  <r>
    <n v="463650409"/>
    <s v="RAVI SOMNATH MORE"/>
    <s v="ONLINE"/>
    <s v="11.06.26"/>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s v="-"/>
    <m/>
    <m/>
    <m/>
    <m/>
    <m/>
    <m/>
    <m/>
    <m/>
    <m/>
    <m/>
    <m/>
    <m/>
    <m/>
    <m/>
    <m/>
    <m/>
    <m/>
    <m/>
    <m/>
    <m/>
    <m/>
    <m/>
    <m/>
    <m/>
    <m/>
    <m/>
    <m/>
    <m/>
    <m/>
    <m/>
    <m/>
    <m/>
    <m/>
    <m/>
    <n v="1"/>
    <m/>
    <m/>
    <m/>
    <m/>
    <m/>
    <m/>
    <m/>
    <m/>
    <m/>
    <m/>
    <m/>
    <m/>
    <m/>
    <m/>
    <m/>
    <m/>
    <m/>
    <m/>
    <m/>
    <m/>
    <m/>
    <m/>
    <m/>
    <m/>
    <m/>
    <m/>
    <m/>
    <m/>
    <m/>
    <m/>
    <m/>
    <m/>
    <m/>
    <m/>
    <m/>
    <m/>
    <m/>
    <m/>
    <m/>
    <m/>
    <m/>
    <m/>
    <m/>
    <m/>
    <m/>
    <m/>
    <m/>
    <m/>
    <m/>
    <m/>
    <m/>
    <m/>
    <m/>
    <m/>
    <m/>
    <m/>
    <m/>
    <m/>
    <m/>
    <n v="1"/>
    <n v="1"/>
    <s v="ZBHT0011"/>
    <s v="k6GbFE8Rl47"/>
    <s v="Allocated"/>
    <m/>
    <m/>
    <m/>
    <m/>
    <m/>
    <m/>
    <m/>
    <m/>
    <n v="3796"/>
    <n v="8164"/>
    <m/>
  </r>
  <r>
    <n v="460109573"/>
    <s v="JAYSHREE HEMRAJ BHUJBAL"/>
    <m/>
    <m/>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s v="-"/>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s v="-"/>
  </r>
  <r>
    <n v="465971898"/>
    <s v="SOMNATH LAXMAN MADGE"/>
    <s v="ONLINE"/>
    <s v="09.06.26"/>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s v="-"/>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s v="-"/>
  </r>
  <r>
    <n v="464487568"/>
    <s v="SACHIN GANPAT MORE"/>
    <m/>
    <m/>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s v="-"/>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s v="-"/>
  </r>
  <r>
    <n v="135586566"/>
    <s v="VISHAL VIJAY SHINDE"/>
    <m/>
    <m/>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s v="-"/>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s v="-"/>
  </r>
  <r>
    <n v="463022170"/>
    <s v="CHETAN SURESHARAO CHAUKADE"/>
    <m/>
    <m/>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s v="-"/>
    <m/>
    <m/>
    <m/>
    <m/>
    <m/>
    <m/>
    <m/>
    <m/>
    <m/>
    <m/>
    <m/>
    <m/>
    <m/>
    <m/>
    <m/>
    <m/>
    <m/>
    <m/>
    <m/>
    <m/>
    <m/>
    <m/>
    <m/>
    <m/>
    <m/>
    <m/>
    <m/>
    <m/>
    <m/>
    <m/>
    <m/>
    <n v="1"/>
    <m/>
    <m/>
    <m/>
    <m/>
    <m/>
    <m/>
    <m/>
    <m/>
    <m/>
    <m/>
    <m/>
    <m/>
    <m/>
    <m/>
    <m/>
    <m/>
    <m/>
    <m/>
    <m/>
    <m/>
    <m/>
    <m/>
    <m/>
    <m/>
    <m/>
    <m/>
    <m/>
    <m/>
    <m/>
    <m/>
    <m/>
    <m/>
    <m/>
    <m/>
    <m/>
    <m/>
    <m/>
    <m/>
    <m/>
    <m/>
    <m/>
    <m/>
    <m/>
    <m/>
    <m/>
    <m/>
    <m/>
    <m/>
    <m/>
    <m/>
    <m/>
    <m/>
    <m/>
    <m/>
    <m/>
    <m/>
    <m/>
    <m/>
    <m/>
    <m/>
    <m/>
    <m/>
    <n v="1"/>
    <n v="1"/>
    <s v="DUWT0030"/>
    <s v="G2FVUxj_EI7"/>
    <s v="Allocated"/>
    <m/>
    <m/>
    <m/>
    <m/>
    <m/>
    <m/>
    <m/>
    <m/>
    <n v="5887"/>
    <n v="16713"/>
    <m/>
  </r>
  <r>
    <n v="460138753"/>
    <s v="MOHAN RAJARAM BANGAR"/>
    <s v="ONLINE"/>
    <s v="11.06.26"/>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s v="-"/>
    <m/>
    <m/>
    <m/>
    <m/>
    <m/>
    <m/>
    <m/>
    <m/>
    <m/>
    <m/>
    <m/>
    <m/>
    <m/>
    <m/>
    <m/>
    <m/>
    <m/>
    <m/>
    <m/>
    <m/>
    <m/>
    <m/>
    <m/>
    <m/>
    <m/>
    <m/>
    <m/>
    <m/>
    <m/>
    <m/>
    <m/>
    <n v="2"/>
    <m/>
    <m/>
    <m/>
    <m/>
    <m/>
    <m/>
    <m/>
    <m/>
    <m/>
    <m/>
    <m/>
    <m/>
    <m/>
    <m/>
    <m/>
    <m/>
    <m/>
    <m/>
    <m/>
    <m/>
    <m/>
    <m/>
    <m/>
    <m/>
    <m/>
    <m/>
    <m/>
    <m/>
    <m/>
    <m/>
    <m/>
    <m/>
    <m/>
    <m/>
    <m/>
    <m/>
    <m/>
    <m/>
    <m/>
    <m/>
    <m/>
    <m/>
    <m/>
    <m/>
    <m/>
    <m/>
    <m/>
    <m/>
    <m/>
    <m/>
    <m/>
    <m/>
    <m/>
    <m/>
    <m/>
    <m/>
    <m/>
    <m/>
    <m/>
    <m/>
    <m/>
    <m/>
    <n v="2"/>
    <n v="1"/>
    <s v="ZBHT0009"/>
    <s v="GoUxoPHW97"/>
    <s v="Allocated"/>
    <m/>
    <m/>
    <m/>
    <m/>
    <m/>
    <m/>
    <m/>
    <m/>
    <n v="2845"/>
    <n v="5690"/>
    <m/>
  </r>
  <r>
    <n v="466394730"/>
    <s v="RAJESH RAMESH BARELA"/>
    <m/>
    <m/>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s v="-"/>
    <m/>
    <m/>
    <m/>
    <m/>
    <m/>
    <m/>
    <m/>
    <m/>
    <m/>
    <m/>
    <m/>
    <m/>
    <m/>
    <m/>
    <m/>
    <m/>
    <m/>
    <m/>
    <m/>
    <m/>
    <m/>
    <m/>
    <m/>
    <m/>
    <m/>
    <m/>
    <m/>
    <m/>
    <m/>
    <m/>
    <m/>
    <n v="1"/>
    <m/>
    <m/>
    <m/>
    <m/>
    <m/>
    <m/>
    <m/>
    <m/>
    <m/>
    <m/>
    <m/>
    <m/>
    <m/>
    <m/>
    <m/>
    <m/>
    <m/>
    <m/>
    <m/>
    <m/>
    <m/>
    <m/>
    <m/>
    <m/>
    <m/>
    <m/>
    <m/>
    <m/>
    <m/>
    <m/>
    <m/>
    <m/>
    <m/>
    <m/>
    <m/>
    <m/>
    <m/>
    <m/>
    <m/>
    <m/>
    <m/>
    <m/>
    <m/>
    <m/>
    <m/>
    <m/>
    <m/>
    <m/>
    <m/>
    <m/>
    <m/>
    <m/>
    <m/>
    <m/>
    <m/>
    <m/>
    <m/>
    <m/>
    <m/>
    <m/>
    <m/>
    <m/>
    <n v="1"/>
    <n v="1"/>
    <s v="ZBHT0024"/>
    <s v="B2Lup72uhDm"/>
    <s v="Allocated"/>
    <m/>
    <m/>
    <m/>
    <m/>
    <m/>
    <m/>
    <m/>
    <m/>
    <n v="5561"/>
    <n v="11116"/>
    <m/>
  </r>
  <r>
    <n v="459750261"/>
    <s v="KOMAL ROHIT CHANDANE"/>
    <s v="ONLINE"/>
    <s v="11.06.26"/>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s v="-"/>
    <m/>
    <m/>
    <m/>
    <m/>
    <m/>
    <m/>
    <m/>
    <m/>
    <m/>
    <m/>
    <m/>
    <m/>
    <m/>
    <m/>
    <m/>
    <m/>
    <m/>
    <m/>
    <m/>
    <m/>
    <m/>
    <m/>
    <m/>
    <m/>
    <m/>
    <m/>
    <m/>
    <m/>
    <m/>
    <m/>
    <m/>
    <n v="1"/>
    <m/>
    <m/>
    <m/>
    <m/>
    <m/>
    <m/>
    <m/>
    <m/>
    <m/>
    <m/>
    <m/>
    <m/>
    <m/>
    <m/>
    <m/>
    <m/>
    <m/>
    <m/>
    <m/>
    <m/>
    <m/>
    <m/>
    <m/>
    <m/>
    <m/>
    <m/>
    <m/>
    <m/>
    <m/>
    <m/>
    <m/>
    <m/>
    <m/>
    <m/>
    <m/>
    <m/>
    <m/>
    <m/>
    <m/>
    <m/>
    <m/>
    <m/>
    <m/>
    <m/>
    <m/>
    <m/>
    <m/>
    <m/>
    <m/>
    <m/>
    <m/>
    <m/>
    <m/>
    <m/>
    <m/>
    <m/>
    <m/>
    <m/>
    <m/>
    <m/>
    <m/>
    <m/>
    <n v="1"/>
    <n v="1"/>
    <s v="ZBHT0009"/>
    <s v="GoVBpQcm_EM7"/>
    <s v="Allocated"/>
    <m/>
    <m/>
    <m/>
    <m/>
    <m/>
    <m/>
    <m/>
    <m/>
    <n v="3406"/>
    <n v="6711"/>
    <m/>
  </r>
  <r>
    <n v="462901902"/>
    <s v="MANISHA RAJENDRA PALASKAR"/>
    <m/>
    <m/>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s v="-"/>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s v="-"/>
  </r>
  <r>
    <n v="459836925"/>
    <s v="JAGDISH NATTHU SAHU"/>
    <s v="ONLINE"/>
    <s v="12.06.26"/>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s v="-"/>
    <m/>
    <m/>
    <m/>
    <m/>
    <m/>
    <m/>
    <m/>
    <m/>
    <m/>
    <m/>
    <n v="1"/>
    <m/>
    <m/>
    <m/>
    <m/>
    <m/>
    <m/>
    <m/>
    <m/>
    <m/>
    <m/>
    <m/>
    <m/>
    <m/>
    <m/>
    <m/>
    <m/>
    <m/>
    <m/>
    <m/>
    <m/>
    <m/>
    <m/>
    <m/>
    <m/>
    <m/>
    <m/>
    <m/>
    <m/>
    <m/>
    <m/>
    <m/>
    <m/>
    <m/>
    <m/>
    <m/>
    <m/>
    <m/>
    <m/>
    <m/>
    <m/>
    <m/>
    <m/>
    <m/>
    <m/>
    <m/>
    <m/>
    <m/>
    <m/>
    <m/>
    <m/>
    <m/>
    <m/>
    <m/>
    <m/>
    <m/>
    <m/>
    <m/>
    <m/>
    <m/>
    <m/>
    <m/>
    <m/>
    <m/>
    <m/>
    <m/>
    <m/>
    <m/>
    <m/>
    <m/>
    <m/>
    <m/>
    <m/>
    <m/>
    <m/>
    <m/>
    <m/>
    <m/>
    <m/>
    <m/>
    <m/>
    <m/>
    <m/>
    <m/>
    <n v="1"/>
    <n v="1"/>
    <s v="ZBHT0021"/>
    <e v="#N/A"/>
    <e v="#N/A"/>
    <e v="#N/A"/>
    <e v="#N/A"/>
    <e v="#N/A"/>
    <m/>
    <m/>
    <m/>
    <m/>
    <m/>
    <n v="621"/>
    <n v="3784"/>
    <s v="-"/>
  </r>
  <r>
    <n v="126147108"/>
    <s v="AKSHAY BALWANT SURVE"/>
    <m/>
    <m/>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s v="-"/>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s v="-"/>
  </r>
  <r>
    <n v="459748188"/>
    <s v="MUKESH ANANT GURAV"/>
    <m/>
    <m/>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s v="-"/>
    <m/>
    <m/>
    <m/>
    <m/>
    <m/>
    <m/>
    <m/>
    <m/>
    <m/>
    <m/>
    <m/>
    <m/>
    <m/>
    <m/>
    <m/>
    <m/>
    <m/>
    <m/>
    <m/>
    <m/>
    <m/>
    <m/>
    <m/>
    <m/>
    <m/>
    <m/>
    <m/>
    <m/>
    <m/>
    <m/>
    <m/>
    <m/>
    <m/>
    <m/>
    <m/>
    <m/>
    <m/>
    <m/>
    <m/>
    <m/>
    <m/>
    <m/>
    <m/>
    <m/>
    <m/>
    <m/>
    <m/>
    <m/>
    <m/>
    <m/>
    <m/>
    <m/>
    <m/>
    <m/>
    <m/>
    <m/>
    <m/>
    <m/>
    <m/>
    <m/>
    <m/>
    <m/>
    <m/>
    <m/>
    <m/>
    <m/>
    <m/>
    <m/>
    <m/>
    <m/>
    <m/>
    <m/>
    <m/>
    <m/>
    <m/>
    <m/>
    <m/>
    <m/>
    <m/>
    <m/>
    <m/>
    <m/>
    <m/>
    <m/>
    <m/>
    <m/>
    <m/>
    <m/>
    <m/>
    <m/>
    <m/>
    <m/>
    <m/>
    <m/>
    <n v="0"/>
    <s v=""/>
    <s v="ZBHT0013"/>
    <s v="k2y8joGYb7"/>
    <s v="Allocated"/>
    <m/>
    <m/>
    <m/>
    <m/>
    <m/>
    <m/>
    <m/>
    <m/>
    <n v="152"/>
    <n v="6571"/>
    <m/>
  </r>
  <r>
    <n v="457900568"/>
    <s v="SAHIL MOHAN SHINDE"/>
    <m/>
    <m/>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s v="-"/>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s v="-"/>
  </r>
  <r>
    <n v="461914236"/>
    <s v="SHIVAJI VISHNU CHANDANSHIV"/>
    <m/>
    <m/>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s v="-"/>
    <m/>
    <m/>
    <m/>
    <m/>
    <m/>
    <m/>
    <m/>
    <m/>
    <m/>
    <m/>
    <m/>
    <m/>
    <m/>
    <m/>
    <m/>
    <m/>
    <m/>
    <m/>
    <m/>
    <m/>
    <m/>
    <m/>
    <m/>
    <m/>
    <m/>
    <m/>
    <m/>
    <m/>
    <m/>
    <m/>
    <m/>
    <m/>
    <m/>
    <m/>
    <n v="1"/>
    <m/>
    <m/>
    <m/>
    <m/>
    <m/>
    <m/>
    <m/>
    <m/>
    <m/>
    <m/>
    <m/>
    <m/>
    <m/>
    <m/>
    <m/>
    <m/>
    <m/>
    <m/>
    <m/>
    <m/>
    <m/>
    <m/>
    <m/>
    <m/>
    <m/>
    <m/>
    <m/>
    <m/>
    <m/>
    <m/>
    <m/>
    <m/>
    <m/>
    <m/>
    <m/>
    <m/>
    <m/>
    <m/>
    <m/>
    <m/>
    <m/>
    <m/>
    <m/>
    <m/>
    <m/>
    <m/>
    <m/>
    <m/>
    <m/>
    <m/>
    <m/>
    <m/>
    <m/>
    <m/>
    <m/>
    <m/>
    <m/>
    <m/>
    <m/>
    <n v="1"/>
    <n v="1"/>
    <s v="ZBHT0015"/>
    <s v="k6jjmvoNb7"/>
    <s v="Allocated"/>
    <m/>
    <m/>
    <m/>
    <m/>
    <m/>
    <m/>
    <m/>
    <m/>
    <n v="4054"/>
    <n v="7981"/>
    <m/>
  </r>
  <r>
    <n v="467004508"/>
    <s v="KOMAL ANIL CHAVAN"/>
    <m/>
    <m/>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s v="-"/>
    <m/>
    <m/>
    <m/>
    <m/>
    <m/>
    <m/>
    <m/>
    <m/>
    <m/>
    <m/>
    <m/>
    <m/>
    <m/>
    <m/>
    <m/>
    <m/>
    <m/>
    <m/>
    <m/>
    <m/>
    <m/>
    <m/>
    <m/>
    <m/>
    <m/>
    <m/>
    <m/>
    <m/>
    <m/>
    <m/>
    <m/>
    <m/>
    <m/>
    <m/>
    <m/>
    <m/>
    <m/>
    <m/>
    <m/>
    <m/>
    <m/>
    <m/>
    <m/>
    <m/>
    <m/>
    <m/>
    <m/>
    <m/>
    <m/>
    <m/>
    <m/>
    <m/>
    <m/>
    <m/>
    <m/>
    <m/>
    <m/>
    <m/>
    <m/>
    <m/>
    <m/>
    <m/>
    <m/>
    <m/>
    <m/>
    <m/>
    <m/>
    <m/>
    <m/>
    <m/>
    <m/>
    <m/>
    <m/>
    <m/>
    <m/>
    <m/>
    <m/>
    <m/>
    <m/>
    <m/>
    <m/>
    <m/>
    <m/>
    <m/>
    <m/>
    <m/>
    <m/>
    <m/>
    <m/>
    <m/>
    <m/>
    <m/>
    <m/>
    <m/>
    <n v="0"/>
    <s v=""/>
    <s v="ZBHT0012"/>
    <e v="#N/A"/>
    <e v="#N/A"/>
    <m/>
    <m/>
    <m/>
    <m/>
    <m/>
    <m/>
    <m/>
    <m/>
    <n v="1000"/>
    <n v="2000"/>
    <m/>
  </r>
  <r>
    <n v="459565125"/>
    <s v="AKASH HARBHAU JADHAV"/>
    <m/>
    <m/>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s v="-"/>
    <m/>
    <m/>
    <m/>
    <m/>
    <m/>
    <m/>
    <m/>
    <m/>
    <m/>
    <m/>
    <m/>
    <m/>
    <m/>
    <m/>
    <m/>
    <m/>
    <m/>
    <m/>
    <m/>
    <m/>
    <m/>
    <m/>
    <m/>
    <m/>
    <m/>
    <m/>
    <m/>
    <m/>
    <m/>
    <m/>
    <m/>
    <m/>
    <m/>
    <m/>
    <n v="1"/>
    <m/>
    <m/>
    <m/>
    <m/>
    <m/>
    <m/>
    <m/>
    <m/>
    <m/>
    <m/>
    <m/>
    <m/>
    <m/>
    <m/>
    <m/>
    <m/>
    <m/>
    <m/>
    <m/>
    <m/>
    <m/>
    <m/>
    <m/>
    <m/>
    <m/>
    <m/>
    <m/>
    <m/>
    <m/>
    <m/>
    <m/>
    <m/>
    <m/>
    <m/>
    <m/>
    <m/>
    <m/>
    <m/>
    <m/>
    <m/>
    <m/>
    <m/>
    <m/>
    <m/>
    <m/>
    <m/>
    <m/>
    <m/>
    <m/>
    <m/>
    <m/>
    <m/>
    <m/>
    <m/>
    <m/>
    <m/>
    <m/>
    <m/>
    <m/>
    <n v="1"/>
    <n v="1"/>
    <s v="ZBHT0024"/>
    <s v="k6HTEYUzsc"/>
    <s v="Allocated"/>
    <m/>
    <m/>
    <m/>
    <m/>
    <m/>
    <m/>
    <m/>
    <m/>
    <n v="3212"/>
    <n v="6304"/>
    <m/>
  </r>
  <r>
    <n v="463286136"/>
    <s v="RASHID SAJID KHAN"/>
    <m/>
    <m/>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s v="-"/>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s v="-"/>
  </r>
  <r>
    <n v="460859858"/>
    <s v="AMIT SUDAM WAYKAR"/>
    <m/>
    <m/>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s v="-"/>
    <m/>
    <m/>
    <m/>
    <m/>
    <m/>
    <m/>
    <m/>
    <m/>
    <m/>
    <m/>
    <m/>
    <m/>
    <m/>
    <m/>
    <m/>
    <m/>
    <m/>
    <m/>
    <m/>
    <m/>
    <m/>
    <m/>
    <m/>
    <m/>
    <m/>
    <m/>
    <m/>
    <m/>
    <m/>
    <m/>
    <m/>
    <m/>
    <m/>
    <m/>
    <m/>
    <m/>
    <m/>
    <m/>
    <m/>
    <m/>
    <m/>
    <m/>
    <m/>
    <m/>
    <m/>
    <m/>
    <m/>
    <m/>
    <m/>
    <m/>
    <m/>
    <m/>
    <m/>
    <m/>
    <m/>
    <m/>
    <m/>
    <m/>
    <m/>
    <m/>
    <m/>
    <m/>
    <m/>
    <m/>
    <m/>
    <m/>
    <m/>
    <m/>
    <m/>
    <m/>
    <m/>
    <m/>
    <m/>
    <m/>
    <m/>
    <m/>
    <m/>
    <m/>
    <m/>
    <m/>
    <m/>
    <m/>
    <m/>
    <m/>
    <m/>
    <m/>
    <m/>
    <m/>
    <m/>
    <m/>
    <m/>
    <m/>
    <m/>
    <m/>
    <n v="0"/>
    <s v=""/>
    <s v="ZBHT0021"/>
    <e v="#N/A"/>
    <e v="#N/A"/>
    <e v="#N/A"/>
    <e v="#N/A"/>
    <e v="#N/A"/>
    <m/>
    <m/>
    <m/>
    <m/>
    <m/>
    <n v="3896"/>
    <n v="15094"/>
    <s v="-"/>
  </r>
  <r>
    <n v="94397306"/>
    <s v="ASHUTOSH CHANDRAKANT WALUNJ"/>
    <s v="ONLINE"/>
    <s v="04.06.26"/>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s v="-"/>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s v="-"/>
  </r>
  <r>
    <n v="459188219"/>
    <s v="PRAVIN MACHINDRA AALHAT"/>
    <m/>
    <m/>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s v="-"/>
    <m/>
    <m/>
    <m/>
    <m/>
    <m/>
    <m/>
    <m/>
    <m/>
    <m/>
    <m/>
    <m/>
    <m/>
    <m/>
    <m/>
    <m/>
    <m/>
    <m/>
    <m/>
    <m/>
    <m/>
    <m/>
    <m/>
    <m/>
    <m/>
    <m/>
    <m/>
    <m/>
    <m/>
    <m/>
    <m/>
    <m/>
    <m/>
    <m/>
    <m/>
    <m/>
    <m/>
    <m/>
    <m/>
    <m/>
    <m/>
    <m/>
    <m/>
    <m/>
    <m/>
    <m/>
    <m/>
    <m/>
    <m/>
    <m/>
    <m/>
    <m/>
    <m/>
    <m/>
    <m/>
    <m/>
    <m/>
    <m/>
    <m/>
    <m/>
    <m/>
    <m/>
    <m/>
    <m/>
    <m/>
    <m/>
    <m/>
    <m/>
    <m/>
    <m/>
    <m/>
    <m/>
    <m/>
    <m/>
    <m/>
    <m/>
    <m/>
    <m/>
    <m/>
    <m/>
    <m/>
    <m/>
    <m/>
    <m/>
    <m/>
    <m/>
    <m/>
    <m/>
    <m/>
    <m/>
    <m/>
    <m/>
    <m/>
    <m/>
    <m/>
    <n v="0"/>
    <s v=""/>
    <s v="ZBHT0010"/>
    <e v="#N/A"/>
    <e v="#N/A"/>
    <e v="#N/A"/>
    <e v="#N/A"/>
    <e v="#N/A"/>
    <m/>
    <m/>
    <m/>
    <m/>
    <m/>
    <n v="3227"/>
    <n v="9248"/>
    <s v="-"/>
  </r>
  <r>
    <n v="459074627"/>
    <s v="RENUKA DEEPAK BHOJANE"/>
    <s v="ONLINE"/>
    <s v="04.06.26"/>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s v="-"/>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s v="-"/>
  </r>
  <r>
    <n v="463481628"/>
    <s v="SHUBHAM DHONDIRAM GORE"/>
    <s v="ONLINE"/>
    <s v="11.06.26"/>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s v="-"/>
    <m/>
    <m/>
    <m/>
    <m/>
    <m/>
    <m/>
    <m/>
    <m/>
    <m/>
    <m/>
    <m/>
    <m/>
    <m/>
    <m/>
    <m/>
    <m/>
    <m/>
    <m/>
    <m/>
    <m/>
    <m/>
    <m/>
    <m/>
    <m/>
    <m/>
    <m/>
    <m/>
    <m/>
    <m/>
    <m/>
    <m/>
    <n v="1"/>
    <m/>
    <m/>
    <m/>
    <m/>
    <m/>
    <m/>
    <m/>
    <m/>
    <m/>
    <m/>
    <m/>
    <m/>
    <m/>
    <m/>
    <m/>
    <m/>
    <m/>
    <m/>
    <m/>
    <m/>
    <m/>
    <m/>
    <m/>
    <m/>
    <m/>
    <m/>
    <m/>
    <m/>
    <m/>
    <m/>
    <m/>
    <m/>
    <m/>
    <m/>
    <m/>
    <m/>
    <m/>
    <m/>
    <m/>
    <m/>
    <m/>
    <m/>
    <m/>
    <m/>
    <m/>
    <m/>
    <m/>
    <m/>
    <m/>
    <m/>
    <m/>
    <m/>
    <m/>
    <m/>
    <m/>
    <m/>
    <m/>
    <m/>
    <m/>
    <m/>
    <m/>
    <m/>
    <n v="1"/>
    <n v="1"/>
    <s v="ZBHT0015"/>
    <s v="Bo9xaer1Oc"/>
    <s v="Allocated"/>
    <m/>
    <m/>
    <m/>
    <m/>
    <m/>
    <m/>
    <m/>
    <m/>
    <n v="5087"/>
    <n v="10012"/>
    <m/>
  </r>
  <r>
    <n v="465402369"/>
    <s v="GOVIND VILAS THORAT"/>
    <m/>
    <m/>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s v="-"/>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s v="-"/>
  </r>
  <r>
    <n v="458545884"/>
    <s v="PRAVIN VITTHAL KOLHE"/>
    <m/>
    <m/>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s v="-"/>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s v="-"/>
  </r>
  <r>
    <n v="457308586"/>
    <s v="ANILKUMAR DHANDEV YADHAV"/>
    <s v="ONLINE"/>
    <s v="01.06.26"/>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s v="-"/>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s v="POT NPA"/>
  </r>
  <r>
    <n v="462695298"/>
    <s v="PRADIP SHANKAR KAD"/>
    <m/>
    <m/>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s v="-"/>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s v="POT NPA"/>
  </r>
  <r>
    <n v="142456496"/>
    <s v="DIPAK DILIP THOKAL"/>
    <m/>
    <m/>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s v="-"/>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s v="-"/>
  </r>
  <r>
    <n v="458063666"/>
    <s v="OMKAR ANIL WAINGANKAR"/>
    <m/>
    <m/>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s v="-"/>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s v="-"/>
  </r>
  <r>
    <n v="458751236"/>
    <s v="GANESH PRAKASH MUNDHE"/>
    <s v="COLLECT"/>
    <s v="10.06.2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s v="-"/>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s v="-"/>
  </r>
  <r>
    <n v="457133918"/>
    <s v="SHILA ARJUN MANDLIK"/>
    <m/>
    <m/>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s v="-"/>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s v="-"/>
  </r>
  <r>
    <n v="129678051"/>
    <s v="PRATIK DINESH SHARMA"/>
    <m/>
    <m/>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s v="-"/>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s v="-"/>
  </r>
  <r>
    <n v="140932285"/>
    <s v="SACHIN KANU PARIHAR"/>
    <m/>
    <m/>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s v="-"/>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s v="POT NPA"/>
  </r>
  <r>
    <n v="462898516"/>
    <s v="YOGESH SAHEBRAO WALHEKAR"/>
    <s v="ONLINE"/>
    <s v="12.06.26"/>
    <n v="4650"/>
    <m/>
    <m/>
    <m/>
    <n v="4514"/>
    <n v="13425"/>
    <n v="4842"/>
    <n v="13289"/>
    <x v="1"/>
    <x v="1"/>
    <x v="1"/>
    <x v="5"/>
    <n v="13057"/>
    <n v="445"/>
    <n v="0"/>
    <n v="5333.03"/>
    <s v="-"/>
    <n v="2.4854716406581739E-2"/>
    <n v="3.4568572905263211E-3"/>
    <s v="STABLE"/>
    <s v="PAID"/>
    <s v="-"/>
    <s v="-"/>
    <m/>
    <m/>
    <m/>
    <m/>
    <s v="REPO"/>
    <s v="-"/>
    <s v="YERWADA"/>
    <s v="-"/>
    <s v="-"/>
    <s v="-"/>
    <n v="19203.03"/>
    <n v="13057"/>
    <n v="88"/>
    <n v="98"/>
    <s v="FLOW"/>
    <m/>
    <m/>
    <m/>
    <m/>
    <s v="NPA"/>
    <s v="MH12WV0314"/>
    <s v="HONDA ACTIVA 6G DLX BS VI"/>
    <d v="2024-05-14T00:00:00"/>
    <n v="24"/>
    <x v="0"/>
    <s v="-"/>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s v="-"/>
  </r>
  <r>
    <n v="463989879"/>
    <s v="NANDA PRASHANT JADHAV"/>
    <m/>
    <m/>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s v="-"/>
    <m/>
    <m/>
    <m/>
    <m/>
    <m/>
    <m/>
    <m/>
    <m/>
    <m/>
    <m/>
    <m/>
    <m/>
    <m/>
    <m/>
    <m/>
    <m/>
    <m/>
    <m/>
    <m/>
    <m/>
    <m/>
    <m/>
    <m/>
    <m/>
    <m/>
    <m/>
    <m/>
    <m/>
    <m/>
    <m/>
    <m/>
    <n v="1"/>
    <m/>
    <m/>
    <m/>
    <m/>
    <m/>
    <m/>
    <m/>
    <m/>
    <m/>
    <m/>
    <m/>
    <m/>
    <m/>
    <m/>
    <m/>
    <m/>
    <m/>
    <m/>
    <m/>
    <m/>
    <m/>
    <m/>
    <m/>
    <m/>
    <m/>
    <m/>
    <m/>
    <m/>
    <m/>
    <m/>
    <m/>
    <m/>
    <m/>
    <m/>
    <m/>
    <m/>
    <m/>
    <m/>
    <m/>
    <m/>
    <m/>
    <m/>
    <m/>
    <m/>
    <m/>
    <m/>
    <m/>
    <m/>
    <m/>
    <m/>
    <m/>
    <m/>
    <m/>
    <m/>
    <m/>
    <m/>
    <m/>
    <m/>
    <m/>
    <m/>
    <m/>
    <m/>
    <n v="1"/>
    <n v="1"/>
    <s v="DUWT0023"/>
    <s v="ko1902MPBS"/>
    <s v="Allocated"/>
    <m/>
    <m/>
    <m/>
    <m/>
    <m/>
    <m/>
    <m/>
    <m/>
    <n v="2713"/>
    <n v="5436"/>
    <m/>
  </r>
  <r>
    <n v="458739499"/>
    <s v="MARUTI EKNATH NIGHUL"/>
    <m/>
    <m/>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s v="-"/>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s v="-"/>
  </r>
  <r>
    <n v="459755661"/>
    <s v="AMIT NARAYAN SASTE"/>
    <m/>
    <m/>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s v="-"/>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s v="-"/>
  </r>
  <r>
    <n v="465002328"/>
    <s v="SANDIP JANARDHAN KALE"/>
    <m/>
    <m/>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s v="-"/>
    <m/>
    <m/>
    <m/>
    <m/>
    <m/>
    <m/>
    <m/>
    <m/>
    <m/>
    <m/>
    <m/>
    <m/>
    <m/>
    <m/>
    <m/>
    <m/>
    <m/>
    <m/>
    <m/>
    <m/>
    <m/>
    <m/>
    <m/>
    <m/>
    <m/>
    <m/>
    <m/>
    <m/>
    <m/>
    <m/>
    <m/>
    <m/>
    <m/>
    <m/>
    <n v="1"/>
    <m/>
    <m/>
    <m/>
    <m/>
    <m/>
    <m/>
    <m/>
    <m/>
    <m/>
    <m/>
    <m/>
    <m/>
    <m/>
    <m/>
    <m/>
    <m/>
    <m/>
    <m/>
    <m/>
    <m/>
    <m/>
    <m/>
    <m/>
    <m/>
    <m/>
    <m/>
    <m/>
    <m/>
    <m/>
    <m/>
    <m/>
    <m/>
    <m/>
    <m/>
    <m/>
    <m/>
    <m/>
    <m/>
    <m/>
    <m/>
    <m/>
    <m/>
    <m/>
    <m/>
    <m/>
    <m/>
    <m/>
    <m/>
    <m/>
    <m/>
    <m/>
    <m/>
    <m/>
    <m/>
    <m/>
    <m/>
    <m/>
    <m/>
    <m/>
    <n v="1"/>
    <n v="1"/>
    <s v="ZBHT0024"/>
    <s v="AovBsdkbrL7m"/>
    <s v="Allocated"/>
    <m/>
    <m/>
    <m/>
    <m/>
    <m/>
    <m/>
    <m/>
    <m/>
    <n v="4573"/>
    <n v="8965"/>
    <m/>
  </r>
  <r>
    <n v="460840197"/>
    <s v="VENILA SURALI PERISWAMI"/>
    <s v="ONLINE"/>
    <s v="10.06.2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s v="-"/>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s v="-"/>
  </r>
  <r>
    <n v="459133250"/>
    <s v="NIHAL RAMDAS BHISE"/>
    <m/>
    <m/>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s v="-"/>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s v="-"/>
  </r>
  <r>
    <n v="458188534"/>
    <s v="PARSHURAM BABAN FALKE"/>
    <m/>
    <m/>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s v="-"/>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s v="-"/>
  </r>
  <r>
    <n v="458430421"/>
    <s v="SACHIN DHONDIBA BORATE"/>
    <s v="ONLINE"/>
    <s v="03.06.26"/>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s v="-"/>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s v="POT NPA"/>
  </r>
  <r>
    <n v="140151869"/>
    <s v="SHUBHRA BHUSHAN WAGH"/>
    <m/>
    <m/>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s v="-"/>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s v="-"/>
  </r>
  <r>
    <n v="465718124"/>
    <s v="AJAY MOHAN SHINDE"/>
    <m/>
    <m/>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s v="-"/>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s v="-"/>
  </r>
  <r>
    <n v="140926524"/>
    <s v="PRANAV PRAMOD GURAV"/>
    <s v="ONLINE"/>
    <s v="08.06.26"/>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s v="-"/>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s v="-"/>
  </r>
  <r>
    <n v="118808490"/>
    <s v="KAILASH SUKHDEV SAV"/>
    <m/>
    <m/>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s v="-"/>
    <m/>
    <m/>
    <m/>
    <m/>
    <m/>
    <m/>
    <m/>
    <m/>
    <m/>
    <m/>
    <m/>
    <m/>
    <m/>
    <m/>
    <m/>
    <m/>
    <m/>
    <m/>
    <m/>
    <m/>
    <m/>
    <m/>
    <m/>
    <m/>
    <m/>
    <m/>
    <m/>
    <m/>
    <m/>
    <m/>
    <m/>
    <m/>
    <m/>
    <m/>
    <m/>
    <m/>
    <m/>
    <m/>
    <m/>
    <m/>
    <m/>
    <m/>
    <m/>
    <m/>
    <m/>
    <m/>
    <m/>
    <m/>
    <m/>
    <m/>
    <m/>
    <m/>
    <m/>
    <m/>
    <m/>
    <m/>
    <m/>
    <m/>
    <m/>
    <m/>
    <m/>
    <m/>
    <m/>
    <m/>
    <m/>
    <m/>
    <m/>
    <m/>
    <m/>
    <m/>
    <m/>
    <m/>
    <m/>
    <m/>
    <m/>
    <m/>
    <m/>
    <m/>
    <m/>
    <m/>
    <m/>
    <m/>
    <m/>
    <m/>
    <m/>
    <m/>
    <m/>
    <m/>
    <m/>
    <m/>
    <m/>
    <m/>
    <m/>
    <m/>
    <n v="0"/>
    <s v=""/>
    <s v="ZBHT0012"/>
    <e v="#N/A"/>
    <e v="#N/A"/>
    <m/>
    <m/>
    <m/>
    <m/>
    <m/>
    <m/>
    <m/>
    <m/>
    <n v="5641"/>
    <n v="11224"/>
    <m/>
  </r>
  <r>
    <n v="463281065"/>
    <s v="GANESH KHANDU GHARE"/>
    <m/>
    <m/>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s v="-"/>
    <m/>
    <m/>
    <m/>
    <m/>
    <m/>
    <m/>
    <m/>
    <m/>
    <m/>
    <m/>
    <m/>
    <m/>
    <m/>
    <m/>
    <m/>
    <m/>
    <m/>
    <m/>
    <m/>
    <m/>
    <m/>
    <m/>
    <m/>
    <m/>
    <m/>
    <m/>
    <m/>
    <m/>
    <m/>
    <m/>
    <m/>
    <m/>
    <m/>
    <m/>
    <m/>
    <m/>
    <m/>
    <m/>
    <m/>
    <m/>
    <m/>
    <m/>
    <m/>
    <m/>
    <m/>
    <m/>
    <m/>
    <m/>
    <m/>
    <m/>
    <m/>
    <m/>
    <m/>
    <m/>
    <m/>
    <m/>
    <m/>
    <m/>
    <m/>
    <m/>
    <m/>
    <m/>
    <m/>
    <m/>
    <m/>
    <m/>
    <m/>
    <m/>
    <m/>
    <m/>
    <m/>
    <m/>
    <m/>
    <m/>
    <m/>
    <m/>
    <m/>
    <m/>
    <m/>
    <m/>
    <m/>
    <m/>
    <m/>
    <m/>
    <m/>
    <m/>
    <m/>
    <m/>
    <m/>
    <m/>
    <m/>
    <m/>
    <m/>
    <m/>
    <n v="0"/>
    <s v=""/>
    <s v="ZBHT0013"/>
    <s v="GoBPfxdp89"/>
    <s v="Unallocated"/>
    <m/>
    <m/>
    <m/>
    <m/>
    <m/>
    <m/>
    <m/>
    <m/>
    <n v="3713"/>
    <n v="7515"/>
    <m/>
  </r>
  <r>
    <n v="463254087"/>
    <s v="SARSWATI BAPU DUNGHAV"/>
    <m/>
    <m/>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s v="-"/>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s v="-"/>
  </r>
  <r>
    <n v="459315274"/>
    <s v="MUKTA DINESH RATHOD"/>
    <m/>
    <m/>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s v="-"/>
    <m/>
    <m/>
    <m/>
    <m/>
    <m/>
    <m/>
    <m/>
    <m/>
    <m/>
    <m/>
    <m/>
    <m/>
    <m/>
    <m/>
    <m/>
    <m/>
    <m/>
    <m/>
    <m/>
    <m/>
    <m/>
    <m/>
    <m/>
    <m/>
    <m/>
    <m/>
    <m/>
    <m/>
    <m/>
    <m/>
    <m/>
    <n v="1"/>
    <m/>
    <m/>
    <m/>
    <m/>
    <m/>
    <m/>
    <m/>
    <m/>
    <m/>
    <m/>
    <m/>
    <m/>
    <m/>
    <m/>
    <m/>
    <m/>
    <m/>
    <m/>
    <m/>
    <m/>
    <m/>
    <m/>
    <m/>
    <m/>
    <m/>
    <m/>
    <m/>
    <m/>
    <m/>
    <m/>
    <m/>
    <m/>
    <m/>
    <m/>
    <m/>
    <m/>
    <m/>
    <m/>
    <m/>
    <m/>
    <m/>
    <m/>
    <m/>
    <m/>
    <m/>
    <m/>
    <m/>
    <m/>
    <m/>
    <m/>
    <m/>
    <m/>
    <m/>
    <m/>
    <m/>
    <m/>
    <m/>
    <m/>
    <m/>
    <m/>
    <m/>
    <m/>
    <n v="1"/>
    <n v="1"/>
    <s v="DUWT0023"/>
    <s v="G2Wu3_Ysv9"/>
    <s v="Allocated"/>
    <m/>
    <m/>
    <m/>
    <m/>
    <m/>
    <m/>
    <m/>
    <m/>
    <n v="2438"/>
    <n v="5374"/>
    <m/>
  </r>
  <r>
    <n v="458368125"/>
    <s v="GOVIND DHONDU VIRNAK"/>
    <s v="COLLECT"/>
    <s v="06.06.26"/>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s v="-"/>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s v="-"/>
  </r>
  <r>
    <n v="454220390"/>
    <s v="NIKHIL ANANTA KANDHARE"/>
    <m/>
    <m/>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s v="-"/>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m/>
  </r>
  <r>
    <n v="467233620"/>
    <s v="RAJEEV TANAJI JADHAV"/>
    <m/>
    <m/>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s v="-"/>
    <m/>
    <m/>
    <m/>
    <m/>
    <m/>
    <m/>
    <m/>
    <m/>
    <m/>
    <m/>
    <n v="1"/>
    <m/>
    <m/>
    <m/>
    <m/>
    <m/>
    <m/>
    <m/>
    <m/>
    <m/>
    <m/>
    <m/>
    <m/>
    <m/>
    <m/>
    <m/>
    <m/>
    <m/>
    <m/>
    <m/>
    <m/>
    <m/>
    <m/>
    <m/>
    <m/>
    <m/>
    <m/>
    <m/>
    <m/>
    <m/>
    <m/>
    <m/>
    <m/>
    <m/>
    <m/>
    <m/>
    <m/>
    <m/>
    <m/>
    <m/>
    <m/>
    <m/>
    <m/>
    <m/>
    <m/>
    <m/>
    <m/>
    <m/>
    <m/>
    <m/>
    <m/>
    <m/>
    <m/>
    <m/>
    <m/>
    <m/>
    <m/>
    <m/>
    <m/>
    <m/>
    <m/>
    <m/>
    <m/>
    <m/>
    <m/>
    <m/>
    <m/>
    <m/>
    <m/>
    <m/>
    <m/>
    <m/>
    <m/>
    <m/>
    <m/>
    <m/>
    <m/>
    <m/>
    <m/>
    <m/>
    <m/>
    <m/>
    <m/>
    <m/>
    <n v="1"/>
    <n v="1"/>
    <s v="DUWT0030"/>
    <e v="#N/A"/>
    <e v="#N/A"/>
    <e v="#N/A"/>
    <e v="#N/A"/>
    <e v="#N/A"/>
    <m/>
    <m/>
    <m/>
    <m/>
    <m/>
    <n v="1499"/>
    <n v="4245"/>
    <s v="-"/>
  </r>
  <r>
    <n v="461449931"/>
    <s v="SAHIL NURMUHAMD SHAIKH"/>
    <m/>
    <m/>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s v="-"/>
    <m/>
    <m/>
    <m/>
    <m/>
    <m/>
    <m/>
    <m/>
    <m/>
    <m/>
    <m/>
    <m/>
    <m/>
    <m/>
    <m/>
    <m/>
    <m/>
    <m/>
    <m/>
    <m/>
    <m/>
    <m/>
    <m/>
    <m/>
    <m/>
    <m/>
    <m/>
    <m/>
    <m/>
    <m/>
    <m/>
    <m/>
    <n v="1"/>
    <m/>
    <m/>
    <m/>
    <m/>
    <m/>
    <m/>
    <m/>
    <m/>
    <m/>
    <m/>
    <m/>
    <m/>
    <m/>
    <m/>
    <m/>
    <m/>
    <m/>
    <m/>
    <m/>
    <m/>
    <m/>
    <m/>
    <m/>
    <m/>
    <m/>
    <m/>
    <m/>
    <m/>
    <m/>
    <m/>
    <m/>
    <m/>
    <m/>
    <m/>
    <m/>
    <m/>
    <m/>
    <m/>
    <m/>
    <m/>
    <m/>
    <m/>
    <m/>
    <m/>
    <m/>
    <m/>
    <m/>
    <m/>
    <m/>
    <m/>
    <m/>
    <m/>
    <m/>
    <m/>
    <m/>
    <m/>
    <m/>
    <m/>
    <m/>
    <m/>
    <m/>
    <m/>
    <n v="1"/>
    <n v="1"/>
    <s v="ZBHT0024"/>
    <s v="G2-evJ2N9z"/>
    <s v="Allocated"/>
    <m/>
    <m/>
    <m/>
    <m/>
    <m/>
    <m/>
    <m/>
    <m/>
    <n v="3508"/>
    <n v="6919"/>
    <m/>
  </r>
  <r>
    <n v="454109710"/>
    <s v="MAYUR RAMDAS ALHAT"/>
    <m/>
    <m/>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s v="-"/>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s v="-"/>
  </r>
  <r>
    <n v="458642653"/>
    <s v="SHITAL YOGESH DUDHANE"/>
    <s v="ONLINE"/>
    <s v="11.06.26"/>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s v="-"/>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s v="-"/>
  </r>
  <r>
    <n v="458483656"/>
    <s v="VINUTHA SHARATH SHETTY"/>
    <m/>
    <m/>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s v="-"/>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s v="-"/>
  </r>
  <r>
    <n v="458618433"/>
    <s v="MAHESH RAJU SHIRKE"/>
    <m/>
    <m/>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s v="-"/>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s v="-"/>
  </r>
  <r>
    <n v="458385778"/>
    <s v="PRADNYA TUSHAR BHOSALE"/>
    <m/>
    <m/>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s v="-"/>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s v="-"/>
  </r>
  <r>
    <n v="458211193"/>
    <s v="RAHUL SHIVAJI MACHAVE"/>
    <m/>
    <m/>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s v="-"/>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s v="-"/>
  </r>
  <r>
    <n v="462843811"/>
    <s v="SHASHIKALA BHARAT GADDALE"/>
    <m/>
    <m/>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s v="-"/>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s v="-"/>
  </r>
  <r>
    <n v="458849195"/>
    <s v="SHARADA PRAKASH SARDAR"/>
    <m/>
    <m/>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s v="-"/>
    <m/>
    <m/>
    <m/>
    <m/>
    <m/>
    <m/>
    <m/>
    <m/>
    <m/>
    <m/>
    <m/>
    <m/>
    <m/>
    <m/>
    <m/>
    <m/>
    <m/>
    <m/>
    <m/>
    <m/>
    <m/>
    <m/>
    <m/>
    <m/>
    <m/>
    <m/>
    <m/>
    <m/>
    <m/>
    <m/>
    <m/>
    <m/>
    <m/>
    <m/>
    <n v="1"/>
    <m/>
    <m/>
    <m/>
    <m/>
    <m/>
    <m/>
    <m/>
    <m/>
    <m/>
    <m/>
    <m/>
    <m/>
    <m/>
    <m/>
    <m/>
    <m/>
    <m/>
    <m/>
    <m/>
    <m/>
    <m/>
    <m/>
    <m/>
    <m/>
    <m/>
    <m/>
    <m/>
    <m/>
    <m/>
    <m/>
    <m/>
    <m/>
    <m/>
    <m/>
    <m/>
    <m/>
    <m/>
    <m/>
    <m/>
    <m/>
    <m/>
    <m/>
    <m/>
    <m/>
    <m/>
    <m/>
    <m/>
    <m/>
    <m/>
    <m/>
    <m/>
    <m/>
    <m/>
    <m/>
    <m/>
    <m/>
    <m/>
    <m/>
    <m/>
    <n v="1"/>
    <n v="1"/>
    <s v="DUWT0017"/>
    <s v="A6skpNw1Nz"/>
    <s v="Allocated"/>
    <m/>
    <m/>
    <m/>
    <m/>
    <m/>
    <m/>
    <m/>
    <m/>
    <n v="2666"/>
    <n v="5881"/>
    <m/>
  </r>
  <r>
    <n v="462126435"/>
    <s v="POONAM SUNIL JADHAV"/>
    <m/>
    <m/>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s v="-"/>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s v="-"/>
  </r>
  <r>
    <n v="458203657"/>
    <s v="SUBHASH PRALHAD HARIMKAR"/>
    <m/>
    <m/>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s v="-"/>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s v="-"/>
  </r>
  <r>
    <n v="129682413"/>
    <s v="YASH VIJAY PARDESHI"/>
    <m/>
    <m/>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s v="-"/>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s v="-"/>
  </r>
  <r>
    <n v="463865582"/>
    <s v="SACHIN SHANTARAM NIKALJE"/>
    <m/>
    <m/>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s v="-"/>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s v="-"/>
  </r>
  <r>
    <n v="464666998"/>
    <s v="ABHISHEK SUBHASH ALKUNTE"/>
    <m/>
    <m/>
    <m/>
    <m/>
    <m/>
    <m/>
    <n v="8521"/>
    <n v="8521"/>
    <n v="8521"/>
    <n v="17042"/>
    <x v="0"/>
    <x v="0"/>
    <x v="0"/>
    <x v="15"/>
    <n v="8420"/>
    <n v="0"/>
    <n v="0"/>
    <n v="450"/>
    <s v="-"/>
    <n v="1.2361913607783085E-2"/>
    <n v="4.7220309916506275E-4"/>
    <s v="FLOW"/>
    <s v="-"/>
    <s v="-"/>
    <s v="-"/>
    <m/>
    <m/>
    <m/>
    <m/>
    <s v="-"/>
    <s v="-"/>
    <s v="WADARWADI"/>
    <s v="-"/>
    <s v="-"/>
    <s v="-"/>
    <n v="8971"/>
    <n v="8420"/>
    <n v="27"/>
    <n v="37"/>
    <s v="FLOW"/>
    <m/>
    <m/>
    <m/>
    <m/>
    <s v="REGULAR"/>
    <s v="MH12XL1070"/>
    <s v="ENFIELD SCRAM 411 WHITE FLAME"/>
    <d v="2024-11-13T00:00:00"/>
    <n v="18"/>
    <x v="0"/>
    <s v="-"/>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m/>
    <n v="8521"/>
    <n v="17042"/>
    <s v="-"/>
  </r>
  <r>
    <n v="461320967"/>
    <s v="VILAS HIRASING CHAVHAN"/>
    <m/>
    <m/>
    <m/>
    <m/>
    <m/>
    <m/>
    <n v="4610"/>
    <n v="8421"/>
    <n v="-13706"/>
    <n v="13031"/>
    <x v="3"/>
    <x v="0"/>
    <x v="0"/>
    <x v="3"/>
    <n v="8355"/>
    <n v="923"/>
    <n v="0"/>
    <n v="4500"/>
    <s v="FLOW"/>
    <n v="4.9449854828720614E-2"/>
    <n v="3.5096987553095956E-3"/>
    <s v="FLOW"/>
    <s v="-"/>
    <s v="NC"/>
    <s v="-"/>
    <m/>
    <m/>
    <m/>
    <m/>
    <s v="REPO"/>
    <s v="-"/>
    <s v="NANEKAR WADI"/>
    <s v="-"/>
    <s v="-"/>
    <s v="-"/>
    <n v="13844"/>
    <n v="8355"/>
    <n v="178"/>
    <n v="188"/>
    <s v="FLOW"/>
    <m/>
    <m/>
    <m/>
    <m/>
    <s v="NPA"/>
    <s v="MH37AG3226"/>
    <s v="BAJAJ PULSAR NS 125"/>
    <d v="2023-12-31T00:00:00"/>
    <n v="24"/>
    <x v="0"/>
    <s v="-"/>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m/>
    <n v="-13706"/>
    <n v="13031"/>
    <s v="-"/>
  </r>
  <r>
    <n v="457824962"/>
    <s v="PRATHMESH BHAU JADHAV"/>
    <m/>
    <m/>
    <m/>
    <m/>
    <m/>
    <m/>
    <n v="8383"/>
    <n v="8383"/>
    <n v="8445"/>
    <n v="16766"/>
    <x v="0"/>
    <x v="0"/>
    <x v="0"/>
    <x v="2"/>
    <n v="8285"/>
    <n v="62"/>
    <n v="0"/>
    <n v="450"/>
    <s v="-"/>
    <n v="9.43950810011197E-3"/>
    <n v="4.6463214686253497E-4"/>
    <s v="FLOW"/>
    <s v="-"/>
    <s v="-"/>
    <s v="-"/>
    <m/>
    <m/>
    <m/>
    <m/>
    <m/>
    <m/>
    <s v="BHOR"/>
    <m/>
    <m/>
    <m/>
    <n v="8895"/>
    <n v="8285"/>
    <n v="27"/>
    <n v="37"/>
    <s v="FLOW"/>
    <m/>
    <m/>
    <m/>
    <m/>
    <s v="-"/>
    <s v="MH12VK5359"/>
    <s v="HIMALAYAN INDIA GRANITE BLACK"/>
    <d v="2023-04-24T00:00:00"/>
    <n v="36"/>
    <x v="1"/>
    <s v="-"/>
    <m/>
    <m/>
    <m/>
    <m/>
    <m/>
    <m/>
    <m/>
    <m/>
    <m/>
    <m/>
    <m/>
    <m/>
    <m/>
    <m/>
    <m/>
    <m/>
    <m/>
    <m/>
    <m/>
    <m/>
    <m/>
    <m/>
    <m/>
    <m/>
    <m/>
    <m/>
    <m/>
    <m/>
    <m/>
    <m/>
    <m/>
    <m/>
    <m/>
    <m/>
    <m/>
    <m/>
    <m/>
    <m/>
    <m/>
    <m/>
    <m/>
    <m/>
    <m/>
    <m/>
    <m/>
    <m/>
    <m/>
    <m/>
    <m/>
    <m/>
    <m/>
    <m/>
    <m/>
    <m/>
    <m/>
    <m/>
    <m/>
    <m/>
    <m/>
    <m/>
    <m/>
    <m/>
    <m/>
    <m/>
    <m/>
    <m/>
    <m/>
    <m/>
    <m/>
    <m/>
    <m/>
    <m/>
    <m/>
    <m/>
    <m/>
    <m/>
    <m/>
    <m/>
    <m/>
    <m/>
    <m/>
    <m/>
    <m/>
    <m/>
    <m/>
    <m/>
    <m/>
    <m/>
    <m/>
    <m/>
    <m/>
    <m/>
    <m/>
    <m/>
    <n v="0"/>
    <s v=""/>
    <s v="DUWT0011"/>
    <s v="k6NjbWitbc"/>
    <s v="Allocated"/>
    <m/>
    <m/>
    <m/>
    <m/>
    <m/>
    <m/>
    <m/>
    <m/>
    <n v="8445"/>
    <n v="16766"/>
    <m/>
  </r>
  <r>
    <n v="453843150"/>
    <s v="PRATHMESH CHNDRAKANT PHARATE"/>
    <m/>
    <m/>
    <m/>
    <m/>
    <m/>
    <m/>
    <n v="2805"/>
    <n v="2805"/>
    <n v="2842"/>
    <n v="5610"/>
    <x v="0"/>
    <x v="0"/>
    <x v="0"/>
    <x v="6"/>
    <n v="8156"/>
    <n v="37"/>
    <n v="0"/>
    <n v="6205"/>
    <s v="-"/>
    <n v="5.0779345594569565E-3"/>
    <n v="4.5739768132900852E-4"/>
    <s v="FLOW"/>
    <s v="-"/>
    <s v="-"/>
    <s v="-"/>
    <m/>
    <m/>
    <m/>
    <m/>
    <s v="-"/>
    <s v="-"/>
    <s v="NHAVARA"/>
    <s v="-"/>
    <s v="-"/>
    <s v="-"/>
    <n v="9047"/>
    <n v="8156"/>
    <n v="27"/>
    <n v="37"/>
    <s v="FLOW"/>
    <m/>
    <m/>
    <m/>
    <m/>
    <s v="REGULAR"/>
    <s v="MH12UK4258"/>
    <s v="HONDA ACTIVA 6G DLX BS VI"/>
    <d v="2022-06-26T00:00:00"/>
    <n v="48"/>
    <x v="0"/>
    <s v="-"/>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m/>
    <n v="2842"/>
    <n v="5610"/>
    <s v="-"/>
  </r>
  <r>
    <n v="139863935"/>
    <s v="PRAVIN BALU AUTI"/>
    <m/>
    <m/>
    <m/>
    <m/>
    <m/>
    <m/>
    <n v="3047"/>
    <n v="8147"/>
    <n v="5892"/>
    <n v="11194"/>
    <x v="5"/>
    <x v="0"/>
    <x v="0"/>
    <x v="9"/>
    <n v="7979.84"/>
    <n v="792"/>
    <n v="0"/>
    <n v="4508"/>
    <s v="FLOW"/>
    <n v="4.6888646750069804E-2"/>
    <n v="3.8843106053998593E-3"/>
    <s v="FLOW"/>
    <s v="-"/>
    <s v="BPTP"/>
    <s v="-"/>
    <m/>
    <m/>
    <m/>
    <m/>
    <s v="REPO"/>
    <s v="-"/>
    <s v="JUNNAR"/>
    <s v="-"/>
    <s v="-"/>
    <s v="-"/>
    <n v="13447"/>
    <n v="7979.84"/>
    <n v="147"/>
    <n v="157"/>
    <s v="FLOW"/>
    <m/>
    <m/>
    <m/>
    <m/>
    <s v="NPA"/>
    <s v="MH14KR8415"/>
    <s v="HF DELUXE DRS C I3S FI"/>
    <d v="2023-03-13T00:00:00"/>
    <n v="36"/>
    <x v="0"/>
    <s v="-"/>
    <m/>
    <m/>
    <m/>
    <m/>
    <m/>
    <m/>
    <m/>
    <m/>
    <m/>
    <m/>
    <m/>
    <m/>
    <m/>
    <m/>
    <m/>
    <m/>
    <m/>
    <m/>
    <m/>
    <m/>
    <m/>
    <m/>
    <m/>
    <m/>
    <m/>
    <m/>
    <m/>
    <m/>
    <m/>
    <m/>
    <m/>
    <m/>
    <m/>
    <m/>
    <n v="1"/>
    <m/>
    <m/>
    <m/>
    <m/>
    <m/>
    <m/>
    <m/>
    <m/>
    <m/>
    <m/>
    <m/>
    <m/>
    <m/>
    <m/>
    <m/>
    <m/>
    <m/>
    <m/>
    <m/>
    <m/>
    <m/>
    <m/>
    <m/>
    <m/>
    <m/>
    <m/>
    <m/>
    <m/>
    <m/>
    <m/>
    <m/>
    <m/>
    <m/>
    <m/>
    <m/>
    <m/>
    <m/>
    <m/>
    <m/>
    <m/>
    <m/>
    <m/>
    <m/>
    <m/>
    <m/>
    <m/>
    <m/>
    <m/>
    <m/>
    <m/>
    <m/>
    <m/>
    <m/>
    <m/>
    <m/>
    <m/>
    <m/>
    <m/>
    <m/>
    <n v="1"/>
    <n v="1"/>
    <s v="ZBHT0021"/>
    <s v="B6Mk7fNO93"/>
    <s v="Allocated"/>
    <e v="#N/A"/>
    <e v="#N/A"/>
    <e v="#N/A"/>
    <m/>
    <m/>
    <m/>
    <m/>
    <m/>
    <n v="-3249"/>
    <n v="11194"/>
    <s v="-"/>
  </r>
  <r>
    <n v="140085711"/>
    <s v="RUPALI SANDIP MALPOTE"/>
    <m/>
    <m/>
    <m/>
    <m/>
    <m/>
    <m/>
    <n v="3881"/>
    <n v="7951"/>
    <n v="4390"/>
    <n v="11832"/>
    <x v="2"/>
    <x v="0"/>
    <x v="0"/>
    <x v="7"/>
    <n v="7789.19"/>
    <n v="320"/>
    <n v="0"/>
    <n v="4463.82"/>
    <s v="FLOW"/>
    <n v="7.7079405981548485E-2"/>
    <n v="2.5573384115339238E-3"/>
    <s v="FLOW"/>
    <s v="-"/>
    <s v="PTP"/>
    <s v="-"/>
    <m/>
    <m/>
    <m/>
    <m/>
    <s v="REPO"/>
    <s v="-"/>
    <s v="TAKAVE"/>
    <s v="-"/>
    <s v="-"/>
    <s v="-"/>
    <n v="12734.82"/>
    <n v="7789.19"/>
    <n v="115"/>
    <n v="125"/>
    <s v="FLOW"/>
    <m/>
    <m/>
    <m/>
    <m/>
    <s v="NPA"/>
    <s v="MH14KT4084"/>
    <s v="TVS IQUBE ELECTRIC"/>
    <d v="2023-04-03T00:00:00"/>
    <n v="36"/>
    <x v="0"/>
    <s v="-"/>
    <m/>
    <m/>
    <m/>
    <m/>
    <m/>
    <m/>
    <m/>
    <m/>
    <m/>
    <m/>
    <m/>
    <m/>
    <m/>
    <m/>
    <m/>
    <m/>
    <m/>
    <m/>
    <m/>
    <m/>
    <m/>
    <m/>
    <m/>
    <m/>
    <m/>
    <m/>
    <m/>
    <m/>
    <m/>
    <m/>
    <m/>
    <m/>
    <m/>
    <m/>
    <m/>
    <m/>
    <m/>
    <m/>
    <m/>
    <m/>
    <m/>
    <m/>
    <m/>
    <m/>
    <m/>
    <m/>
    <m/>
    <m/>
    <m/>
    <m/>
    <m/>
    <m/>
    <m/>
    <m/>
    <m/>
    <m/>
    <m/>
    <m/>
    <m/>
    <m/>
    <m/>
    <m/>
    <m/>
    <m/>
    <m/>
    <m/>
    <m/>
    <m/>
    <m/>
    <m/>
    <m/>
    <m/>
    <m/>
    <m/>
    <m/>
    <m/>
    <m/>
    <m/>
    <m/>
    <m/>
    <m/>
    <m/>
    <m/>
    <m/>
    <m/>
    <m/>
    <m/>
    <m/>
    <m/>
    <m/>
    <m/>
    <m/>
    <m/>
    <m/>
    <n v="0"/>
    <s v=""/>
    <s v="ZBHT0013"/>
    <s v="G6gFU3F21f7"/>
    <s v="Allocated"/>
    <e v="#N/A"/>
    <e v="#N/A"/>
    <e v="#N/A"/>
    <m/>
    <m/>
    <m/>
    <m/>
    <m/>
    <n v="-3372"/>
    <n v="11832"/>
    <s v="-"/>
  </r>
  <r>
    <n v="458769121"/>
    <s v="ASHUTOSH"/>
    <m/>
    <m/>
    <m/>
    <m/>
    <m/>
    <m/>
    <n v="3858"/>
    <n v="7716"/>
    <n v="-11000"/>
    <n v="11574"/>
    <x v="3"/>
    <x v="0"/>
    <x v="0"/>
    <x v="0"/>
    <n v="7533"/>
    <n v="574"/>
    <n v="0"/>
    <n v="1350"/>
    <s v="-"/>
    <n v="2.8050746791088405E-2"/>
    <n v="3.1643998472468205E-3"/>
    <s v="FLOW"/>
    <s v="-"/>
    <s v="-"/>
    <s v="-"/>
    <m/>
    <m/>
    <m/>
    <m/>
    <s v="-"/>
    <s v="-"/>
    <s v="KATRAJ"/>
    <s v="-"/>
    <s v="-"/>
    <s v="-"/>
    <n v="9640"/>
    <n v="7533"/>
    <n v="178"/>
    <n v="188"/>
    <s v="FLOW"/>
    <m/>
    <m/>
    <m/>
    <m/>
    <s v="NPA"/>
    <s v="MH12VP8791"/>
    <s v="ACCESS SPL ED DISC CBS BT BSVI"/>
    <d v="2023-06-30T00:00:00"/>
    <n v="30"/>
    <x v="0"/>
    <s v="-"/>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m/>
    <n v="-11000"/>
    <n v="11574"/>
    <s v="-"/>
  </r>
  <r>
    <n v="465073670"/>
    <s v="LATA BABAN BABAR"/>
    <m/>
    <m/>
    <m/>
    <m/>
    <m/>
    <m/>
    <n v="914"/>
    <n v="914"/>
    <n v="915"/>
    <n v="1828"/>
    <x v="0"/>
    <x v="0"/>
    <x v="0"/>
    <x v="13"/>
    <n v="7475"/>
    <n v="1"/>
    <n v="0"/>
    <n v="900"/>
    <s v="-"/>
    <n v="1.1464577102425147E-2"/>
    <n v="4.1920643304736862E-4"/>
    <s v="FLOW"/>
    <s v="-"/>
    <s v="-"/>
    <s v="-"/>
    <m/>
    <m/>
    <m/>
    <m/>
    <m/>
    <m/>
    <s v="TALEGAON DABHADE"/>
    <m/>
    <m/>
    <m/>
    <n v="1815"/>
    <n v="7475"/>
    <n v="26"/>
    <n v="36"/>
    <s v="FLOW"/>
    <m/>
    <m/>
    <m/>
    <m/>
    <s v="-"/>
    <s v="MH14LD1208"/>
    <s v="HONDA ACTIVA 125 DRUM ALLOY BSVI"/>
    <d v="2024-12-30T00:00:00"/>
    <n v="24"/>
    <x v="1"/>
    <s v="-"/>
    <m/>
    <m/>
    <m/>
    <m/>
    <m/>
    <m/>
    <m/>
    <m/>
    <m/>
    <m/>
    <m/>
    <m/>
    <m/>
    <m/>
    <m/>
    <m/>
    <m/>
    <m/>
    <m/>
    <m/>
    <m/>
    <m/>
    <m/>
    <m/>
    <m/>
    <m/>
    <m/>
    <m/>
    <m/>
    <m/>
    <m/>
    <m/>
    <m/>
    <m/>
    <n v="1"/>
    <m/>
    <m/>
    <m/>
    <m/>
    <m/>
    <m/>
    <m/>
    <m/>
    <m/>
    <m/>
    <m/>
    <m/>
    <m/>
    <m/>
    <m/>
    <m/>
    <m/>
    <m/>
    <m/>
    <m/>
    <m/>
    <m/>
    <m/>
    <m/>
    <m/>
    <m/>
    <m/>
    <m/>
    <m/>
    <m/>
    <m/>
    <m/>
    <m/>
    <m/>
    <m/>
    <m/>
    <m/>
    <m/>
    <m/>
    <m/>
    <m/>
    <m/>
    <m/>
    <m/>
    <m/>
    <m/>
    <m/>
    <m/>
    <m/>
    <m/>
    <m/>
    <m/>
    <m/>
    <m/>
    <m/>
    <m/>
    <m/>
    <m/>
    <m/>
    <n v="1"/>
    <n v="1"/>
    <s v="DUWT0027"/>
    <s v="AP8FPgdpv9"/>
    <s v="Allocated"/>
    <m/>
    <m/>
    <m/>
    <m/>
    <m/>
    <m/>
    <m/>
    <m/>
    <n v="915"/>
    <n v="1828"/>
    <m/>
  </r>
  <r>
    <n v="460407116"/>
    <s v="SUVARNA AMOL DEVKAR"/>
    <m/>
    <m/>
    <m/>
    <m/>
    <m/>
    <m/>
    <n v="3806"/>
    <n v="7612"/>
    <n v="3986"/>
    <n v="11418"/>
    <x v="4"/>
    <x v="0"/>
    <x v="0"/>
    <x v="6"/>
    <n v="7438"/>
    <n v="180"/>
    <n v="0"/>
    <n v="6299"/>
    <s v="FLOW"/>
    <n v="8.3196277030359121E-3"/>
    <n v="1.6468578648277882E-3"/>
    <s v="FLOW"/>
    <s v="-"/>
    <s v="PTP"/>
    <s v="-"/>
    <m/>
    <m/>
    <m/>
    <m/>
    <s v="-"/>
    <s v="-"/>
    <s v="SHIRUR"/>
    <s v="-"/>
    <s v="-"/>
    <s v="-"/>
    <n v="14091"/>
    <n v="7438"/>
    <n v="57"/>
    <n v="67"/>
    <s v="FLOW"/>
    <m/>
    <m/>
    <m/>
    <m/>
    <s v="REGULAR"/>
    <m/>
    <s v="TVS STARCITY PLUS ES DT DUAL TONE"/>
    <d v="2023-10-31T00:00:00"/>
    <n v="30"/>
    <x v="0"/>
    <s v="-"/>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m/>
    <n v="3986"/>
    <n v="11418"/>
    <s v="-"/>
  </r>
  <r>
    <n v="141806383"/>
    <s v="DHARMANATH BABAN HAMBIR"/>
    <m/>
    <m/>
    <m/>
    <m/>
    <m/>
    <m/>
    <n v="3865"/>
    <n v="3614"/>
    <n v="3763"/>
    <n v="7479"/>
    <x v="0"/>
    <x v="0"/>
    <x v="0"/>
    <x v="10"/>
    <n v="7423.53"/>
    <n v="149"/>
    <n v="0"/>
    <n v="2700"/>
    <s v="-"/>
    <n v="7.3323516934276087E-3"/>
    <n v="4.163199373806197E-4"/>
    <s v="FLOW"/>
    <s v="-"/>
    <s v="-"/>
    <s v="-"/>
    <m/>
    <m/>
    <m/>
    <m/>
    <m/>
    <m/>
    <s v="VASULI"/>
    <m/>
    <m/>
    <m/>
    <n v="6463"/>
    <n v="7423.53"/>
    <n v="26"/>
    <n v="36"/>
    <s v="FLOW"/>
    <m/>
    <m/>
    <m/>
    <m/>
    <s v="-"/>
    <s v="MH14KV6780"/>
    <s v="BAJAJ CHETAK PREMIUM"/>
    <d v="2023-05-25T00:00:00"/>
    <n v="36"/>
    <x v="1"/>
    <s v="-"/>
    <m/>
    <m/>
    <m/>
    <m/>
    <m/>
    <m/>
    <m/>
    <m/>
    <m/>
    <m/>
    <m/>
    <m/>
    <m/>
    <m/>
    <m/>
    <m/>
    <m/>
    <m/>
    <m/>
    <m/>
    <m/>
    <m/>
    <m/>
    <m/>
    <m/>
    <m/>
    <m/>
    <m/>
    <m/>
    <m/>
    <m/>
    <m/>
    <m/>
    <m/>
    <m/>
    <m/>
    <m/>
    <m/>
    <m/>
    <m/>
    <m/>
    <m/>
    <m/>
    <m/>
    <m/>
    <m/>
    <m/>
    <m/>
    <m/>
    <m/>
    <m/>
    <m/>
    <m/>
    <m/>
    <m/>
    <m/>
    <m/>
    <m/>
    <m/>
    <m/>
    <m/>
    <m/>
    <m/>
    <m/>
    <m/>
    <m/>
    <m/>
    <m/>
    <m/>
    <m/>
    <m/>
    <m/>
    <m/>
    <m/>
    <m/>
    <m/>
    <m/>
    <m/>
    <m/>
    <m/>
    <m/>
    <m/>
    <m/>
    <m/>
    <m/>
    <m/>
    <m/>
    <m/>
    <m/>
    <m/>
    <m/>
    <m/>
    <m/>
    <m/>
    <n v="0"/>
    <s v=""/>
    <s v="ZBHT0010"/>
    <s v="komOfAH457"/>
    <s v="Allocated"/>
    <m/>
    <m/>
    <m/>
    <m/>
    <m/>
    <m/>
    <m/>
    <m/>
    <n v="3763"/>
    <n v="7479"/>
    <m/>
  </r>
  <r>
    <n v="463209020"/>
    <s v="ARJUN GOND"/>
    <m/>
    <m/>
    <m/>
    <m/>
    <m/>
    <m/>
    <n v="3806"/>
    <n v="3806"/>
    <n v="3877"/>
    <n v="7612"/>
    <x v="0"/>
    <x v="0"/>
    <x v="0"/>
    <x v="1"/>
    <n v="7400"/>
    <n v="71"/>
    <n v="0"/>
    <n v="900"/>
    <s v="-"/>
    <n v="3.0028172796925582E-3"/>
    <n v="4.1500034843485324E-4"/>
    <s v="FLOW"/>
    <s v="-"/>
    <s v="-"/>
    <s v="-"/>
    <m/>
    <m/>
    <m/>
    <m/>
    <m/>
    <m/>
    <s v="THERGAON"/>
    <m/>
    <m/>
    <m/>
    <n v="4777"/>
    <n v="7400"/>
    <n v="27"/>
    <n v="37"/>
    <s v="FLOW"/>
    <m/>
    <m/>
    <m/>
    <m/>
    <s v="-"/>
    <s v="MH14LQ4030"/>
    <s v="SPLENDOR PLUS I3S XTEC"/>
    <d v="2024-06-14T00:00:00"/>
    <n v="24"/>
    <x v="1"/>
    <s v="-"/>
    <m/>
    <m/>
    <m/>
    <m/>
    <m/>
    <m/>
    <m/>
    <m/>
    <m/>
    <m/>
    <m/>
    <m/>
    <m/>
    <m/>
    <m/>
    <m/>
    <m/>
    <m/>
    <m/>
    <m/>
    <m/>
    <m/>
    <m/>
    <m/>
    <m/>
    <m/>
    <m/>
    <m/>
    <m/>
    <m/>
    <m/>
    <n v="1"/>
    <m/>
    <m/>
    <m/>
    <m/>
    <m/>
    <m/>
    <m/>
    <m/>
    <m/>
    <m/>
    <m/>
    <m/>
    <m/>
    <m/>
    <m/>
    <m/>
    <m/>
    <m/>
    <m/>
    <m/>
    <m/>
    <m/>
    <m/>
    <m/>
    <m/>
    <m/>
    <m/>
    <m/>
    <m/>
    <m/>
    <m/>
    <m/>
    <m/>
    <m/>
    <m/>
    <m/>
    <m/>
    <m/>
    <m/>
    <m/>
    <m/>
    <m/>
    <m/>
    <m/>
    <m/>
    <m/>
    <m/>
    <m/>
    <m/>
    <m/>
    <m/>
    <m/>
    <m/>
    <m/>
    <m/>
    <m/>
    <m/>
    <m/>
    <m/>
    <m/>
    <m/>
    <m/>
    <n v="1"/>
    <n v="1"/>
    <s v="ZBHT0011"/>
    <s v="koI29kSrrmc"/>
    <s v="Allocated"/>
    <m/>
    <m/>
    <m/>
    <m/>
    <m/>
    <m/>
    <m/>
    <m/>
    <n v="3877"/>
    <n v="7612"/>
    <m/>
  </r>
  <r>
    <n v="457860684"/>
    <s v="KIRAN LAXMAN LOHAR"/>
    <m/>
    <m/>
    <m/>
    <m/>
    <m/>
    <m/>
    <n v="3786"/>
    <n v="7497"/>
    <n v="4005"/>
    <n v="11283"/>
    <x v="4"/>
    <x v="0"/>
    <x v="0"/>
    <x v="14"/>
    <n v="7388"/>
    <n v="294"/>
    <n v="0"/>
    <n v="6300"/>
    <s v="26.05.26"/>
    <n v="2.4707252665535667E-2"/>
    <n v="1.6357872956907365E-3"/>
    <s v="FLOW"/>
    <s v="-"/>
    <s v="PTP"/>
    <s v="-"/>
    <m/>
    <m/>
    <m/>
    <m/>
    <s v="-"/>
    <s v="-"/>
    <s v="MOSHI"/>
    <s v="-"/>
    <s v="-"/>
    <s v="-"/>
    <n v="14091"/>
    <n v="7388"/>
    <n v="57"/>
    <n v="67"/>
    <s v="FLOW"/>
    <m/>
    <m/>
    <m/>
    <m/>
    <s v="REGULAR"/>
    <s v="MH12VK9272"/>
    <s v="DESTINI 125 XTEC"/>
    <d v="2023-04-26T00:00:00"/>
    <n v="36"/>
    <x v="0"/>
    <s v="-"/>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m/>
    <n v="4005"/>
    <n v="11283"/>
    <s v="-"/>
  </r>
  <r>
    <n v="459019869"/>
    <s v="VIKAS PRAKASH THITE"/>
    <m/>
    <m/>
    <m/>
    <m/>
    <m/>
    <m/>
    <n v="3352"/>
    <n v="852"/>
    <n v="869"/>
    <n v="4204"/>
    <x v="0"/>
    <x v="0"/>
    <x v="0"/>
    <x v="6"/>
    <n v="7381.86"/>
    <n v="17"/>
    <n v="0"/>
    <n v="755"/>
    <s v="-"/>
    <n v="4.5959541450555329E-3"/>
    <n v="4.1398303676990617E-4"/>
    <s v="FLOW"/>
    <s v="-"/>
    <s v="-"/>
    <s v="-"/>
    <m/>
    <m/>
    <m/>
    <m/>
    <m/>
    <m/>
    <s v="KENDUR"/>
    <m/>
    <m/>
    <m/>
    <n v="1624"/>
    <n v="7381.86"/>
    <n v="27"/>
    <n v="37"/>
    <s v="FLOW"/>
    <m/>
    <m/>
    <m/>
    <m/>
    <s v="-"/>
    <s v="MH12VR7153"/>
    <s v="SPLENDOR PLUS I3S BS6 FI DRUM SELF"/>
    <d v="2023-07-17T00:00:00"/>
    <n v="36"/>
    <x v="1"/>
    <s v="-"/>
    <m/>
    <m/>
    <m/>
    <m/>
    <m/>
    <m/>
    <m/>
    <m/>
    <m/>
    <m/>
    <m/>
    <m/>
    <m/>
    <m/>
    <m/>
    <m/>
    <m/>
    <m/>
    <m/>
    <m/>
    <m/>
    <m/>
    <m/>
    <m/>
    <m/>
    <m/>
    <m/>
    <m/>
    <m/>
    <m/>
    <m/>
    <m/>
    <m/>
    <m/>
    <m/>
    <m/>
    <m/>
    <m/>
    <m/>
    <m/>
    <m/>
    <m/>
    <m/>
    <m/>
    <m/>
    <m/>
    <m/>
    <m/>
    <m/>
    <m/>
    <m/>
    <m/>
    <m/>
    <m/>
    <m/>
    <m/>
    <m/>
    <m/>
    <m/>
    <m/>
    <m/>
    <m/>
    <m/>
    <m/>
    <m/>
    <m/>
    <m/>
    <m/>
    <m/>
    <m/>
    <m/>
    <m/>
    <m/>
    <m/>
    <m/>
    <m/>
    <m/>
    <m/>
    <m/>
    <m/>
    <m/>
    <m/>
    <m/>
    <m/>
    <m/>
    <m/>
    <m/>
    <m/>
    <m/>
    <m/>
    <m/>
    <m/>
    <m/>
    <m/>
    <n v="0"/>
    <s v=""/>
    <s v="ZBHT0024"/>
    <s v="GoDpvMjB81"/>
    <s v="Allocated"/>
    <m/>
    <m/>
    <m/>
    <m/>
    <m/>
    <m/>
    <m/>
    <m/>
    <n v="869"/>
    <n v="4204"/>
    <m/>
  </r>
  <r>
    <n v="462289057"/>
    <s v="KIRAN YADAV GAIKWAD"/>
    <m/>
    <m/>
    <m/>
    <m/>
    <m/>
    <m/>
    <n v="3932"/>
    <n v="7337"/>
    <n v="4050"/>
    <n v="11269"/>
    <x v="2"/>
    <x v="0"/>
    <x v="0"/>
    <x v="6"/>
    <n v="7269"/>
    <n v="645"/>
    <n v="0"/>
    <n v="4493"/>
    <s v="FLOW"/>
    <n v="3.7866015358005753E-2"/>
    <n v="2.3865501950061678E-3"/>
    <s v="FLOW"/>
    <s v="-"/>
    <s v="RTP"/>
    <s v="-"/>
    <m/>
    <m/>
    <m/>
    <m/>
    <s v="REPO"/>
    <s v="-"/>
    <s v="RANJAN GAON"/>
    <s v="-"/>
    <s v="-"/>
    <s v="-"/>
    <n v="12475"/>
    <n v="7269"/>
    <n v="116"/>
    <n v="126"/>
    <s v="FLOW"/>
    <m/>
    <m/>
    <m/>
    <m/>
    <s v="NPA"/>
    <s v="MH12XS1324"/>
    <s v="HF DELUXE BS6 I3S DRUM SELF CAST"/>
    <d v="2024-03-19T00:00:00"/>
    <n v="24"/>
    <x v="0"/>
    <s v="-"/>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m/>
    <n v="-3814"/>
    <n v="11269"/>
    <s v="-"/>
  </r>
  <r>
    <n v="460946914"/>
    <s v="GANESH NANDU DANGAT"/>
    <m/>
    <m/>
    <m/>
    <m/>
    <m/>
    <m/>
    <n v="3694"/>
    <n v="3595"/>
    <n v="3660"/>
    <n v="7289"/>
    <x v="0"/>
    <x v="0"/>
    <x v="0"/>
    <x v="13"/>
    <n v="7241"/>
    <n v="65"/>
    <n v="0"/>
    <n v="6300"/>
    <s v="-"/>
    <n v="1.1105685993131836E-2"/>
    <n v="4.0608344905632057E-4"/>
    <s v="FLOW"/>
    <s v="-"/>
    <s v="-"/>
    <s v="-"/>
    <m/>
    <m/>
    <m/>
    <m/>
    <m/>
    <m/>
    <s v="DEHU ROAD"/>
    <m/>
    <m/>
    <m/>
    <n v="9960"/>
    <n v="7241"/>
    <n v="27"/>
    <n v="37"/>
    <s v="FLOW"/>
    <m/>
    <m/>
    <m/>
    <m/>
    <s v="-"/>
    <s v="MH14LF5257"/>
    <s v="BAJAJ CHETAK PREMIUM"/>
    <d v="2023-11-30T00:00:00"/>
    <n v="30"/>
    <x v="1"/>
    <s v="-"/>
    <m/>
    <m/>
    <m/>
    <m/>
    <m/>
    <m/>
    <m/>
    <m/>
    <m/>
    <m/>
    <m/>
    <m/>
    <m/>
    <m/>
    <m/>
    <m/>
    <m/>
    <m/>
    <m/>
    <m/>
    <m/>
    <m/>
    <m/>
    <m/>
    <m/>
    <m/>
    <m/>
    <m/>
    <m/>
    <m/>
    <m/>
    <m/>
    <m/>
    <m/>
    <n v="1"/>
    <m/>
    <m/>
    <m/>
    <m/>
    <m/>
    <m/>
    <m/>
    <m/>
    <m/>
    <m/>
    <m/>
    <m/>
    <m/>
    <m/>
    <m/>
    <m/>
    <m/>
    <m/>
    <m/>
    <m/>
    <m/>
    <m/>
    <m/>
    <m/>
    <m/>
    <m/>
    <m/>
    <m/>
    <m/>
    <m/>
    <m/>
    <m/>
    <m/>
    <m/>
    <m/>
    <m/>
    <m/>
    <m/>
    <m/>
    <m/>
    <m/>
    <m/>
    <m/>
    <m/>
    <m/>
    <m/>
    <m/>
    <m/>
    <m/>
    <m/>
    <m/>
    <m/>
    <m/>
    <m/>
    <m/>
    <m/>
    <m/>
    <m/>
    <m/>
    <n v="1"/>
    <n v="1"/>
    <s v="DUWT0027"/>
    <s v="A6Z6Pc34Ogm"/>
    <s v="Allocated"/>
    <m/>
    <m/>
    <m/>
    <m/>
    <m/>
    <m/>
    <m/>
    <m/>
    <n v="3660"/>
    <n v="7289"/>
    <m/>
  </r>
  <r>
    <n v="459816044"/>
    <s v="VIKAS SANJAY PANDAGALE"/>
    <m/>
    <m/>
    <m/>
    <m/>
    <m/>
    <m/>
    <n v="3709"/>
    <n v="7202"/>
    <n v="4096"/>
    <n v="10911"/>
    <x v="2"/>
    <x v="0"/>
    <x v="0"/>
    <x v="12"/>
    <n v="7134.97"/>
    <n v="603"/>
    <n v="0"/>
    <n v="2465.1"/>
    <s v="FLOW"/>
    <n v="3.2430212139931656E-2"/>
    <n v="2.3425456107942161E-3"/>
    <s v="FLOW"/>
    <s v="-"/>
    <s v="NC"/>
    <s v="-"/>
    <m/>
    <m/>
    <m/>
    <m/>
    <s v="REPO"/>
    <s v="-"/>
    <s v="SUS"/>
    <s v="-"/>
    <s v="-"/>
    <s v="-"/>
    <n v="10270.1"/>
    <n v="7134.97"/>
    <n v="116"/>
    <n v="126"/>
    <s v="FLOW"/>
    <m/>
    <m/>
    <m/>
    <m/>
    <s v="NPA"/>
    <s v="MH22BB5602"/>
    <s v="SPLENDOR PLUS I3S BS6 FI DRUM SELF"/>
    <d v="2023-09-20T00:00:00"/>
    <n v="30"/>
    <x v="0"/>
    <s v="-"/>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m/>
    <n v="-3322"/>
    <n v="10911"/>
    <s v="-"/>
  </r>
  <r>
    <n v="466444305"/>
    <s v="MUNDE DATTA BABURAO"/>
    <m/>
    <m/>
    <m/>
    <m/>
    <m/>
    <m/>
    <n v="1880"/>
    <n v="3539"/>
    <n v="1806"/>
    <n v="5419"/>
    <x v="4"/>
    <x v="0"/>
    <x v="0"/>
    <x v="12"/>
    <n v="7116"/>
    <n v="147"/>
    <n v="0"/>
    <n v="2699"/>
    <s v="31.05.26"/>
    <n v="1.8319573058179318E-2"/>
    <n v="1.5755633995851762E-3"/>
    <s v="FLOW"/>
    <s v="-"/>
    <s v="PTP"/>
    <s v="-"/>
    <m/>
    <m/>
    <m/>
    <m/>
    <s v="-"/>
    <s v="-"/>
    <s v="MULSHI"/>
    <s v="-"/>
    <s v="-"/>
    <s v="-"/>
    <n v="6385"/>
    <n v="7116"/>
    <n v="56"/>
    <n v="66"/>
    <s v="FLOW"/>
    <m/>
    <m/>
    <m/>
    <m/>
    <s v="REGULAR"/>
    <s v="MH12XP0951"/>
    <s v="HONDA UNICORN 160 BS6"/>
    <d v="2025-07-02T00:00:00"/>
    <n v="12"/>
    <x v="0"/>
    <s v="-"/>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m/>
    <n v="1806"/>
    <n v="5419"/>
    <s v="-"/>
  </r>
  <r>
    <n v="140231764"/>
    <s v="REKHA MOHAN WAGHMARE"/>
    <m/>
    <m/>
    <m/>
    <m/>
    <m/>
    <m/>
    <n v="3653"/>
    <n v="7306"/>
    <n v="228"/>
    <n v="10959"/>
    <x v="1"/>
    <x v="0"/>
    <x v="0"/>
    <x v="14"/>
    <n v="7105.45"/>
    <n v="228"/>
    <n v="0"/>
    <n v="1775"/>
    <s v="FLOW"/>
    <n v="2.3697574729346145E-2"/>
    <n v="1.8811768886398291E-3"/>
    <s v="FLOW"/>
    <s v="-"/>
    <s v="NC"/>
    <s v="-"/>
    <m/>
    <m/>
    <m/>
    <m/>
    <s v="REPO"/>
    <s v="-"/>
    <s v="DAPODI"/>
    <s v="-"/>
    <s v="-"/>
    <s v="-"/>
    <n v="9309"/>
    <n v="7105.45"/>
    <n v="88"/>
    <n v="98"/>
    <s v="FLOW"/>
    <m/>
    <m/>
    <m/>
    <m/>
    <s v="REGULAR"/>
    <s v="MH14KT5731"/>
    <s v="HONDA ACTIVA 6G H SMART"/>
    <d v="2023-03-22T00:00:00"/>
    <n v="36"/>
    <x v="0"/>
    <s v="-"/>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m/>
    <n v="228"/>
    <n v="10959"/>
    <s v="POT NPA"/>
  </r>
  <r>
    <n v="458212981"/>
    <s v="VENKATESH JAGANNATH KARTAL"/>
    <m/>
    <m/>
    <m/>
    <m/>
    <m/>
    <m/>
    <n v="3623"/>
    <n v="3656"/>
    <n v="3788"/>
    <n v="7279"/>
    <x v="0"/>
    <x v="0"/>
    <x v="0"/>
    <x v="15"/>
    <n v="7076"/>
    <n v="132"/>
    <n v="0"/>
    <n v="6186"/>
    <s v="14.05.26"/>
    <n v="1.0388705544973054E-2"/>
    <n v="3.9683006290878667E-4"/>
    <s v="FLOW"/>
    <s v="-"/>
    <s v="PTP"/>
    <s v="-"/>
    <m/>
    <m/>
    <m/>
    <m/>
    <s v="-"/>
    <s v="-"/>
    <s v="BHAWANI PETH"/>
    <s v="-"/>
    <s v="-"/>
    <s v="-"/>
    <n v="9974"/>
    <n v="7076"/>
    <n v="27"/>
    <n v="37"/>
    <s v="FLOW"/>
    <m/>
    <m/>
    <m/>
    <m/>
    <s v="REGULAR"/>
    <s v="MH12VM8075"/>
    <s v="HONDA ACTIVA 6G H SMART"/>
    <d v="2023-05-22T00:00:00"/>
    <n v="36"/>
    <x v="0"/>
    <s v="-"/>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m/>
    <n v="3788"/>
    <n v="7279"/>
    <s v="-"/>
  </r>
  <r>
    <n v="139827641"/>
    <s v="RAVINDRA DILIP BHALERAO"/>
    <m/>
    <m/>
    <m/>
    <m/>
    <m/>
    <m/>
    <n v="3621"/>
    <n v="7280"/>
    <n v="4339"/>
    <n v="10901"/>
    <x v="2"/>
    <x v="0"/>
    <x v="0"/>
    <x v="1"/>
    <n v="7072.44"/>
    <n v="680"/>
    <n v="0"/>
    <n v="6300"/>
    <s v="STABLE"/>
    <n v="1.4589346182161077E-2"/>
    <n v="2.3220158290231697E-3"/>
    <s v="FLOW"/>
    <s v="-"/>
    <s v="PAID"/>
    <s v="-"/>
    <m/>
    <m/>
    <m/>
    <m/>
    <s v="REPO"/>
    <s v="-"/>
    <s v="CHIKHALI"/>
    <s v="-"/>
    <s v="-"/>
    <s v="-"/>
    <n v="14260"/>
    <n v="7072.44"/>
    <n v="115"/>
    <n v="125"/>
    <s v="FLOW"/>
    <m/>
    <m/>
    <m/>
    <m/>
    <s v="NPA"/>
    <s v="MH14KT6814"/>
    <s v="TVS RAIDER DISC"/>
    <d v="2023-03-28T00:00:00"/>
    <n v="36"/>
    <x v="0"/>
    <s v="-"/>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m/>
    <m/>
    <n v="-2903"/>
    <n v="10901"/>
    <s v="-"/>
  </r>
  <r>
    <n v="463791527"/>
    <s v="PRASHIK BAPU AHIRE"/>
    <m/>
    <m/>
    <m/>
    <m/>
    <m/>
    <m/>
    <n v="1237"/>
    <n v="3756"/>
    <n v="533"/>
    <n v="4993"/>
    <x v="2"/>
    <x v="0"/>
    <x v="0"/>
    <x v="1"/>
    <n v="6982"/>
    <n v="488"/>
    <n v="0"/>
    <n v="4500"/>
    <s v="STABLE"/>
    <n v="1.4402782497108304E-2"/>
    <n v="2.2923226663272892E-3"/>
    <s v="FLOW"/>
    <s v="-"/>
    <s v="NC"/>
    <s v="-"/>
    <m/>
    <m/>
    <m/>
    <m/>
    <s v="REPO"/>
    <s v="-"/>
    <s v="NIGADI"/>
    <s v="-"/>
    <s v="-"/>
    <s v="-"/>
    <n v="8744"/>
    <n v="6982"/>
    <n v="115"/>
    <n v="125"/>
    <s v="FLOW"/>
    <m/>
    <m/>
    <m/>
    <m/>
    <s v="NPA"/>
    <s v="MH14LD7196"/>
    <s v="HONDA ACTIVA DLX"/>
    <d v="2024-08-17T00:00:00"/>
    <n v="24"/>
    <x v="0"/>
    <s v="-"/>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m/>
    <m/>
    <n v="533"/>
    <n v="4993"/>
    <s v="-"/>
  </r>
  <r>
    <n v="458205452"/>
    <s v="ARUNA MOHAN VAIDHYA"/>
    <m/>
    <m/>
    <m/>
    <m/>
    <m/>
    <m/>
    <n v="3476"/>
    <n v="3418"/>
    <n v="3488"/>
    <n v="6894"/>
    <x v="0"/>
    <x v="0"/>
    <x v="0"/>
    <x v="4"/>
    <n v="6765"/>
    <n v="70"/>
    <n v="0"/>
    <n v="0"/>
    <s v="-"/>
    <n v="1.3695232431476467E-2"/>
    <n v="3.7938883204888946E-4"/>
    <s v="FLOW"/>
    <s v="-"/>
    <s v="-"/>
    <s v="-"/>
    <m/>
    <m/>
    <m/>
    <m/>
    <m/>
    <m/>
    <s v="BHOSARI"/>
    <m/>
    <m/>
    <m/>
    <n v="3488"/>
    <n v="6765"/>
    <n v="27"/>
    <n v="37"/>
    <s v="FLOW"/>
    <m/>
    <m/>
    <m/>
    <m/>
    <s v="-"/>
    <s v="MH14KV8419"/>
    <s v="HONDA ACTIVA 6G H SMART"/>
    <d v="2023-05-22T00:00:00"/>
    <n v="36"/>
    <x v="1"/>
    <s v="-"/>
    <m/>
    <m/>
    <m/>
    <m/>
    <m/>
    <m/>
    <m/>
    <m/>
    <m/>
    <m/>
    <m/>
    <m/>
    <m/>
    <m/>
    <m/>
    <m/>
    <m/>
    <m/>
    <m/>
    <m/>
    <m/>
    <m/>
    <m/>
    <m/>
    <m/>
    <m/>
    <m/>
    <m/>
    <m/>
    <m/>
    <m/>
    <m/>
    <m/>
    <m/>
    <n v="1"/>
    <m/>
    <m/>
    <m/>
    <m/>
    <m/>
    <m/>
    <m/>
    <m/>
    <m/>
    <m/>
    <m/>
    <m/>
    <m/>
    <m/>
    <m/>
    <m/>
    <m/>
    <m/>
    <m/>
    <m/>
    <m/>
    <m/>
    <m/>
    <m/>
    <m/>
    <m/>
    <m/>
    <m/>
    <m/>
    <m/>
    <m/>
    <m/>
    <m/>
    <m/>
    <m/>
    <m/>
    <m/>
    <m/>
    <m/>
    <m/>
    <m/>
    <m/>
    <m/>
    <m/>
    <m/>
    <m/>
    <m/>
    <m/>
    <m/>
    <m/>
    <m/>
    <m/>
    <m/>
    <m/>
    <m/>
    <m/>
    <m/>
    <m/>
    <m/>
    <n v="1"/>
    <n v="1"/>
    <s v="DUWT0025"/>
    <s v="APl3m1y5Sm"/>
    <s v="Allocated"/>
    <m/>
    <m/>
    <m/>
    <m/>
    <m/>
    <m/>
    <m/>
    <m/>
    <n v="3488"/>
    <n v="6894"/>
    <m/>
  </r>
  <r>
    <n v="457887935"/>
    <s v="PRAKASH MOHANTY"/>
    <m/>
    <m/>
    <m/>
    <m/>
    <m/>
    <m/>
    <n v="3445"/>
    <n v="6842"/>
    <n v="3616"/>
    <n v="10287"/>
    <x v="4"/>
    <x v="0"/>
    <x v="0"/>
    <x v="14"/>
    <n v="6709"/>
    <n v="219"/>
    <n v="0"/>
    <n v="0"/>
    <s v="FLOW"/>
    <n v="2.2436513012057225E-2"/>
    <n v="1.4854489668095765E-3"/>
    <s v="FLOW"/>
    <s v="-"/>
    <s v="PTP"/>
    <s v="-"/>
    <m/>
    <m/>
    <m/>
    <m/>
    <s v="-"/>
    <s v="-"/>
    <s v="CHARHOLI"/>
    <s v="-"/>
    <s v="-"/>
    <s v="-"/>
    <n v="7061"/>
    <n v="6709"/>
    <n v="57"/>
    <n v="67"/>
    <s v="FLOW"/>
    <m/>
    <m/>
    <m/>
    <m/>
    <s v="NPA"/>
    <s v="MH14KV1614"/>
    <s v="GLAMOUR XTEC DISC"/>
    <d v="2023-04-28T00:00:00"/>
    <n v="36"/>
    <x v="0"/>
    <s v="-"/>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m/>
    <n v="3616"/>
    <n v="10287"/>
    <s v="-"/>
  </r>
  <r>
    <n v="462502133"/>
    <s v="ATHAR IQBAL SHAIKH"/>
    <m/>
    <m/>
    <m/>
    <m/>
    <m/>
    <m/>
    <n v="6856"/>
    <n v="6522"/>
    <n v="6707"/>
    <n v="13378"/>
    <x v="4"/>
    <x v="0"/>
    <x v="0"/>
    <x v="5"/>
    <n v="6522"/>
    <n v="185"/>
    <n v="0"/>
    <n v="0"/>
    <s v="FLOW"/>
    <n v="5.4407077558281766E-2"/>
    <n v="1.4440450382370038E-3"/>
    <s v="FLOW"/>
    <s v="-"/>
    <s v="PTP"/>
    <s v="-"/>
    <m/>
    <m/>
    <m/>
    <m/>
    <s v="-"/>
    <s v="-"/>
    <s v="YERWADA"/>
    <s v="-"/>
    <s v="-"/>
    <s v="-"/>
    <n v="6707"/>
    <n v="6522"/>
    <n v="57"/>
    <n v="67"/>
    <s v="FLOW"/>
    <m/>
    <m/>
    <m/>
    <m/>
    <s v="REGULAR"/>
    <s v="MH12WQ5877"/>
    <s v="PIAGGIO VESPA SXL 125 CBS"/>
    <d v="2024-04-08T00:00:00"/>
    <n v="24"/>
    <x v="0"/>
    <s v="-"/>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m/>
    <n v="6707"/>
    <n v="13378"/>
    <s v="-"/>
  </r>
  <r>
    <n v="463298684"/>
    <s v="VANDANA VIJAY BENDRE"/>
    <m/>
    <m/>
    <m/>
    <m/>
    <m/>
    <m/>
    <n v="7568"/>
    <n v="6466"/>
    <n v="7859"/>
    <n v="14034"/>
    <x v="5"/>
    <x v="0"/>
    <x v="0"/>
    <x v="6"/>
    <n v="6466"/>
    <n v="1393"/>
    <n v="0"/>
    <n v="2250"/>
    <s v="20.05.26"/>
    <n v="1.8797699598806044E-2"/>
    <n v="3.1474255592236801E-3"/>
    <s v="FLOW"/>
    <s v="-"/>
    <s v="PAID"/>
    <s v="-"/>
    <m/>
    <m/>
    <m/>
    <m/>
    <s v="REPO"/>
    <s v="-"/>
    <s v="SHIRUR"/>
    <s v="-"/>
    <s v="-"/>
    <s v="-"/>
    <n v="10109"/>
    <n v="6466"/>
    <n v="147"/>
    <n v="157"/>
    <s v="FLOW"/>
    <m/>
    <m/>
    <m/>
    <m/>
    <s v="NPA"/>
    <s v="MH12WW8522"/>
    <s v="HONDA UNICORN 160 BSVI"/>
    <d v="2024-06-24T00:00:00"/>
    <n v="18"/>
    <x v="0"/>
    <s v="-"/>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m/>
    <n v="7859"/>
    <n v="14034"/>
    <s v="-"/>
  </r>
  <r>
    <n v="137632312"/>
    <s v="GIRIJA DNYANESHWAR CHORGHE"/>
    <m/>
    <m/>
    <m/>
    <m/>
    <m/>
    <m/>
    <n v="3302"/>
    <n v="6593"/>
    <n v="3763"/>
    <n v="9895"/>
    <x v="5"/>
    <x v="0"/>
    <x v="0"/>
    <x v="7"/>
    <n v="6443.26"/>
    <n v="472"/>
    <n v="0"/>
    <n v="4950"/>
    <s v="FLOW"/>
    <n v="1.7776802939413566E-2"/>
    <n v="3.1363565123296582E-3"/>
    <s v="FLOW"/>
    <s v="-"/>
    <s v="RTP"/>
    <s v="-"/>
    <m/>
    <m/>
    <m/>
    <m/>
    <s v="REPO"/>
    <s v="-"/>
    <s v="SOMATANE"/>
    <s v="-"/>
    <s v="-"/>
    <s v="-"/>
    <n v="12015"/>
    <n v="6443.26"/>
    <n v="146"/>
    <n v="156"/>
    <s v="FLOW"/>
    <m/>
    <m/>
    <m/>
    <m/>
    <s v="NPA"/>
    <s v="MH14KP6722"/>
    <s v="TVS JUPITER 125 DRUM ALLOY"/>
    <d v="2023-01-21T00:00:00"/>
    <n v="36"/>
    <x v="0"/>
    <s v="-"/>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m/>
    <n v="-6143"/>
    <n v="9895"/>
    <s v="-"/>
  </r>
  <r>
    <n v="462636667"/>
    <s v="ARVIND ANAND SHINDE"/>
    <m/>
    <m/>
    <m/>
    <m/>
    <m/>
    <m/>
    <n v="3247"/>
    <n v="6494"/>
    <n v="191"/>
    <n v="9741"/>
    <x v="1"/>
    <x v="0"/>
    <x v="0"/>
    <x v="5"/>
    <n v="6308"/>
    <n v="191"/>
    <n v="0"/>
    <n v="3577"/>
    <s v="FLOW"/>
    <n v="1.2007624346535774E-2"/>
    <n v="1.6700509909351332E-3"/>
    <s v="FLOW"/>
    <s v="-"/>
    <s v="LMCB"/>
    <s v="-"/>
    <m/>
    <m/>
    <m/>
    <m/>
    <s v="REPO"/>
    <s v="-"/>
    <s v="YERWADA"/>
    <s v="-"/>
    <s v="-"/>
    <s v="-"/>
    <n v="10262"/>
    <n v="6308"/>
    <n v="87"/>
    <n v="97"/>
    <s v="FLOW"/>
    <m/>
    <m/>
    <m/>
    <m/>
    <s v="REGULAR"/>
    <s v="MH12VS2944"/>
    <s v="HONDA SHINE DRUM BSVI"/>
    <d v="2024-04-20T00:00:00"/>
    <n v="24"/>
    <x v="0"/>
    <s v="-"/>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m/>
    <n v="191"/>
    <n v="9741"/>
    <s v="POT NPA"/>
  </r>
  <r>
    <n v="464044897"/>
    <s v="VIKAS KESHAV TIKONE"/>
    <m/>
    <m/>
    <m/>
    <m/>
    <m/>
    <m/>
    <n v="874"/>
    <n v="3264"/>
    <n v="829"/>
    <n v="4138"/>
    <x v="2"/>
    <x v="0"/>
    <x v="0"/>
    <x v="7"/>
    <n v="6306"/>
    <n v="187"/>
    <n v="0"/>
    <n v="4470"/>
    <s v="FLOW"/>
    <n v="6.2402218217766522E-2"/>
    <n v="2.070379079613275E-3"/>
    <s v="FLOW"/>
    <s v="-"/>
    <s v="PTP"/>
    <s v="-"/>
    <m/>
    <m/>
    <m/>
    <m/>
    <s v="REPO"/>
    <s v="-"/>
    <s v="KARLA"/>
    <s v="-"/>
    <s v="-"/>
    <s v="-"/>
    <n v="7921"/>
    <n v="6306"/>
    <n v="115"/>
    <n v="125"/>
    <s v="FLOW"/>
    <m/>
    <m/>
    <m/>
    <m/>
    <s v="NPA"/>
    <s v="MH14LF8117"/>
    <s v="HONDA ACTIVA 125 SMART"/>
    <d v="2024-09-17T00:00:00"/>
    <n v="24"/>
    <x v="0"/>
    <s v="-"/>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m/>
    <n v="829"/>
    <n v="4138"/>
    <s v="-"/>
  </r>
  <r>
    <n v="463361916"/>
    <s v="HANUMAN PANDURANG KATKE"/>
    <m/>
    <m/>
    <m/>
    <m/>
    <m/>
    <m/>
    <n v="2179"/>
    <n v="2179"/>
    <n v="2222"/>
    <n v="4358"/>
    <x v="0"/>
    <x v="0"/>
    <x v="0"/>
    <x v="6"/>
    <n v="6290"/>
    <n v="43"/>
    <n v="0"/>
    <n v="900"/>
    <s v="23.05.26"/>
    <n v="3.9161609096351468E-3"/>
    <n v="3.5275029616962526E-4"/>
    <s v="FLOW"/>
    <s v="-"/>
    <s v="PTP"/>
    <s v="-"/>
    <m/>
    <m/>
    <m/>
    <m/>
    <s v="-"/>
    <s v="-"/>
    <s v="SHIRUR"/>
    <s v="-"/>
    <s v="-"/>
    <s v="-"/>
    <n v="3122"/>
    <n v="6290"/>
    <n v="26"/>
    <n v="36"/>
    <s v="FLOW"/>
    <m/>
    <m/>
    <m/>
    <m/>
    <s v="REGULAR"/>
    <s v="MH12WL2558"/>
    <s v="SPLENDOR PLUS I3S XTEC"/>
    <d v="2024-07-01T00:00:00"/>
    <n v="24"/>
    <x v="0"/>
    <s v="-"/>
    <m/>
    <m/>
    <m/>
    <m/>
    <m/>
    <m/>
    <m/>
    <m/>
    <m/>
    <m/>
    <m/>
    <m/>
    <m/>
    <n v="1"/>
    <m/>
    <m/>
    <m/>
    <m/>
    <m/>
    <m/>
    <m/>
    <m/>
    <m/>
    <m/>
    <m/>
    <m/>
    <m/>
    <m/>
    <m/>
    <m/>
    <m/>
    <m/>
    <m/>
    <m/>
    <m/>
    <m/>
    <m/>
    <m/>
    <m/>
    <m/>
    <m/>
    <m/>
    <m/>
    <m/>
    <m/>
    <m/>
    <m/>
    <m/>
    <m/>
    <m/>
    <m/>
    <m/>
    <m/>
    <m/>
    <m/>
    <m/>
    <m/>
    <m/>
    <m/>
    <m/>
    <m/>
    <m/>
    <m/>
    <m/>
    <m/>
    <m/>
    <m/>
    <m/>
    <m/>
    <m/>
    <m/>
    <m/>
    <m/>
    <m/>
    <m/>
    <m/>
    <m/>
    <m/>
    <m/>
    <m/>
    <m/>
    <m/>
    <m/>
    <m/>
    <m/>
    <m/>
    <m/>
    <m/>
    <m/>
    <m/>
    <m/>
    <m/>
    <m/>
    <m/>
    <n v="1"/>
    <n v="1"/>
    <s v="ZBHT0024"/>
    <s v="Gow3QYrX21"/>
    <s v="Allocated"/>
    <s v="Left Message (LMCB)"/>
    <s v="Meet mother "/>
    <d v="2026-06-05T00:00:00"/>
    <m/>
    <m/>
    <m/>
    <m/>
    <m/>
    <n v="2222"/>
    <n v="4358"/>
    <s v="-"/>
  </r>
  <r>
    <n v="458337144"/>
    <s v="PALLAVI NANABHAU PACHUNDKAR"/>
    <m/>
    <m/>
    <m/>
    <m/>
    <m/>
    <m/>
    <n v="3228"/>
    <n v="3228"/>
    <n v="3258"/>
    <n v="6456"/>
    <x v="0"/>
    <x v="0"/>
    <x v="0"/>
    <x v="6"/>
    <n v="6287"/>
    <n v="30"/>
    <n v="0"/>
    <n v="0"/>
    <s v="-"/>
    <n v="3.9142931063396134E-3"/>
    <n v="3.5258205278512463E-4"/>
    <s v="FLOW"/>
    <s v="-"/>
    <s v="-"/>
    <s v="-"/>
    <m/>
    <m/>
    <m/>
    <m/>
    <s v="-"/>
    <s v="-"/>
    <s v="SHIRUR"/>
    <s v="-"/>
    <s v="-"/>
    <s v="-"/>
    <n v="3258"/>
    <n v="6287"/>
    <n v="27"/>
    <n v="37"/>
    <s v="FLOW"/>
    <m/>
    <m/>
    <m/>
    <m/>
    <s v="REGULAR"/>
    <s v="MH12VY0969"/>
    <s v="SPLENDOR PLUS BS6 I3S DRS CAST FI"/>
    <d v="2023-05-31T00:00:00"/>
    <n v="36"/>
    <x v="0"/>
    <s v="-"/>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m/>
    <n v="3258"/>
    <n v="6456"/>
    <s v="-"/>
  </r>
  <r>
    <n v="457999507"/>
    <s v="RAHUL VIJAY KUMARRAMHRUDAYYADAV"/>
    <m/>
    <m/>
    <m/>
    <m/>
    <m/>
    <m/>
    <n v="6372"/>
    <n v="6361"/>
    <n v="6450"/>
    <n v="12733"/>
    <x v="0"/>
    <x v="0"/>
    <x v="0"/>
    <x v="13"/>
    <n v="6286.33"/>
    <n v="89"/>
    <n v="0"/>
    <n v="900"/>
    <s v="21.05.26 26.05.26"/>
    <n v="9.6414869533496001E-3"/>
    <n v="3.525444784292528E-4"/>
    <s v="FLOW"/>
    <s v="-"/>
    <s v="PTP"/>
    <s v="-"/>
    <m/>
    <m/>
    <m/>
    <m/>
    <s v="-"/>
    <s v="-"/>
    <s v="DEHU ROAD"/>
    <s v="-"/>
    <s v="-"/>
    <s v="-"/>
    <n v="7350"/>
    <n v="6286.33"/>
    <n v="27"/>
    <n v="37"/>
    <s v="FLOW"/>
    <m/>
    <m/>
    <m/>
    <m/>
    <s v="REGULAR"/>
    <s v="MH14KV2892"/>
    <s v="BAJAJ KTM DUKE 200 ABS"/>
    <d v="2023-05-06T00:00:00"/>
    <n v="36"/>
    <x v="0"/>
    <s v="-"/>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m/>
    <m/>
    <n v="6450"/>
    <n v="12733"/>
    <s v="-"/>
  </r>
  <r>
    <n v="458039157"/>
    <s v="ANKITA SURESH KONDE"/>
    <m/>
    <m/>
    <m/>
    <m/>
    <m/>
    <m/>
    <n v="6126"/>
    <n v="6126"/>
    <n v="6132"/>
    <n v="12252"/>
    <x v="0"/>
    <x v="0"/>
    <x v="0"/>
    <x v="2"/>
    <n v="6045.46"/>
    <n v="6"/>
    <n v="0"/>
    <n v="863.33"/>
    <s v="-"/>
    <n v="6.8878899986605808E-3"/>
    <n v="3.3903621708769837E-4"/>
    <s v="FLOW"/>
    <s v="-"/>
    <s v="-"/>
    <s v="-"/>
    <m/>
    <m/>
    <m/>
    <m/>
    <s v="-"/>
    <s v="-"/>
    <s v="KHED SHIVAPUR"/>
    <s v="-"/>
    <s v="-"/>
    <s v="-"/>
    <n v="6995.33"/>
    <n v="6045.46"/>
    <n v="27"/>
    <n v="37"/>
    <s v="FLOW"/>
    <m/>
    <m/>
    <m/>
    <m/>
    <s v="REGULAR"/>
    <s v="MH12VM5535"/>
    <s v="RE BULLET 350 EFI BLACK"/>
    <d v="2023-05-09T00:00:00"/>
    <n v="36"/>
    <x v="0"/>
    <s v="-"/>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m/>
    <n v="6132"/>
    <n v="12252"/>
    <s v="-"/>
  </r>
  <r>
    <n v="458432366"/>
    <s v="RAMA AISHWAS KAMBALE"/>
    <m/>
    <m/>
    <m/>
    <m/>
    <m/>
    <m/>
    <n v="3105"/>
    <n v="3105"/>
    <n v="3161"/>
    <n v="6210"/>
    <x v="0"/>
    <x v="0"/>
    <x v="0"/>
    <x v="6"/>
    <n v="6044.6"/>
    <n v="56"/>
    <n v="0"/>
    <n v="450"/>
    <s v="-"/>
    <n v="3.7633746000605098E-3"/>
    <n v="3.3898798731747486E-4"/>
    <s v="FLOW"/>
    <s v="-"/>
    <s v="-"/>
    <s v="-"/>
    <m/>
    <m/>
    <m/>
    <m/>
    <m/>
    <m/>
    <s v="KURULI"/>
    <m/>
    <m/>
    <m/>
    <n v="3611"/>
    <n v="6044.6"/>
    <n v="27"/>
    <n v="37"/>
    <s v="FLOW"/>
    <m/>
    <m/>
    <m/>
    <m/>
    <s v="-"/>
    <s v="MH38AG2802"/>
    <s v="HF DELUXE BS6 I3S DRUM SELF CAST"/>
    <d v="2023-06-06T00:00:00"/>
    <n v="36"/>
    <x v="1"/>
    <s v="-"/>
    <m/>
    <m/>
    <m/>
    <m/>
    <m/>
    <m/>
    <m/>
    <m/>
    <m/>
    <m/>
    <m/>
    <m/>
    <m/>
    <m/>
    <m/>
    <m/>
    <m/>
    <m/>
    <m/>
    <m/>
    <m/>
    <m/>
    <m/>
    <m/>
    <m/>
    <m/>
    <m/>
    <m/>
    <m/>
    <m/>
    <m/>
    <m/>
    <m/>
    <m/>
    <n v="1"/>
    <m/>
    <m/>
    <m/>
    <m/>
    <m/>
    <m/>
    <m/>
    <m/>
    <m/>
    <m/>
    <m/>
    <m/>
    <m/>
    <m/>
    <m/>
    <m/>
    <m/>
    <m/>
    <m/>
    <m/>
    <m/>
    <m/>
    <m/>
    <m/>
    <m/>
    <m/>
    <m/>
    <m/>
    <m/>
    <m/>
    <m/>
    <m/>
    <m/>
    <m/>
    <m/>
    <m/>
    <m/>
    <m/>
    <m/>
    <m/>
    <m/>
    <m/>
    <m/>
    <m/>
    <m/>
    <m/>
    <m/>
    <m/>
    <m/>
    <m/>
    <m/>
    <m/>
    <m/>
    <m/>
    <m/>
    <m/>
    <m/>
    <m/>
    <m/>
    <n v="1"/>
    <n v="1"/>
    <s v="ZBHT0024"/>
    <s v="k6xYxwXs97"/>
    <s v="Allocated"/>
    <m/>
    <m/>
    <m/>
    <m/>
    <m/>
    <m/>
    <m/>
    <m/>
    <n v="3161"/>
    <n v="6210"/>
    <m/>
  </r>
  <r>
    <n v="139640918"/>
    <s v="KAJAL AVINASH ADAGALE"/>
    <m/>
    <m/>
    <m/>
    <m/>
    <m/>
    <m/>
    <n v="2814"/>
    <n v="6138"/>
    <n v="4009"/>
    <n v="8952"/>
    <x v="5"/>
    <x v="0"/>
    <x v="0"/>
    <x v="6"/>
    <n v="5983.67"/>
    <n v="685"/>
    <n v="0"/>
    <n v="5850"/>
    <s v="FLOW"/>
    <n v="1.7395488889326904E-2"/>
    <n v="2.9126439678255423E-3"/>
    <s v="FLOW"/>
    <s v="-"/>
    <s v="LMCB"/>
    <s v="-"/>
    <m/>
    <m/>
    <m/>
    <m/>
    <s v="REPO"/>
    <s v="-"/>
    <s v="SHIRUR"/>
    <s v="-"/>
    <s v="-"/>
    <s v="-"/>
    <n v="12673"/>
    <n v="5983.67"/>
    <n v="146"/>
    <n v="156"/>
    <s v="FLOW"/>
    <m/>
    <m/>
    <m/>
    <m/>
    <s v="NPA"/>
    <s v="MH12VX7985"/>
    <s v="SPLENDOR PLUS I3S XTEC"/>
    <d v="2023-03-16T00:00:00"/>
    <n v="36"/>
    <x v="0"/>
    <s v="-"/>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m/>
    <n v="-4433"/>
    <n v="8952"/>
    <s v="-"/>
  </r>
  <r>
    <n v="140383146"/>
    <s v="SUNIL SEBASTIAN SEBASTIAN"/>
    <m/>
    <m/>
    <m/>
    <m/>
    <m/>
    <m/>
    <n v="3191"/>
    <n v="5887"/>
    <n v="3104"/>
    <n v="9078"/>
    <x v="1"/>
    <x v="0"/>
    <x v="0"/>
    <x v="12"/>
    <n v="5828.22"/>
    <n v="408"/>
    <n v="0"/>
    <n v="0"/>
    <s v="04.05.26"/>
    <n v="2.5468420110814908E-2"/>
    <n v="1.5430286281528159E-3"/>
    <s v="FLOW"/>
    <s v="-"/>
    <s v="PAID"/>
    <s v="-"/>
    <m/>
    <m/>
    <m/>
    <m/>
    <s v="REPO"/>
    <s v="-"/>
    <s v="MULSHI"/>
    <s v="-"/>
    <s v="-"/>
    <s v="-"/>
    <n v="6295"/>
    <n v="5828.22"/>
    <n v="87"/>
    <n v="97"/>
    <s v="FLOW"/>
    <m/>
    <m/>
    <m/>
    <m/>
    <s v="REGULAR"/>
    <s v="MH12VJ4389"/>
    <s v="HONDA ACTIVA 6G H SMART"/>
    <d v="2023-03-29T00:00:00"/>
    <n v="36"/>
    <x v="0"/>
    <s v="-"/>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m/>
    <n v="-87"/>
    <n v="9078"/>
    <s v="POT NPA"/>
  </r>
  <r>
    <n v="139563434"/>
    <s v="KUNAL KUNDLIK TIJAGE"/>
    <s v="ONLINE"/>
    <s v="11.06.26"/>
    <n v="6343"/>
    <m/>
    <m/>
    <m/>
    <n v="2712"/>
    <n v="5951"/>
    <n v="3631"/>
    <n v="2320"/>
    <x v="5"/>
    <x v="2"/>
    <x v="1"/>
    <x v="10"/>
    <n v="5818.64"/>
    <n v="392"/>
    <n v="0"/>
    <n v="4050"/>
    <s v="FLOW"/>
    <n v="1"/>
    <n v="2.8323130615405621E-3"/>
    <s v="RB"/>
    <s v="PAID"/>
    <s v="PTP"/>
    <s v="-"/>
    <m/>
    <m/>
    <m/>
    <m/>
    <s v="REPO"/>
    <s v="-"/>
    <s v="RAJGURU NAGAR "/>
    <s v="-"/>
    <s v="-"/>
    <s v="-"/>
    <n v="10393"/>
    <n v="5818.64"/>
    <n v="146"/>
    <n v="5"/>
    <s v="STABLE"/>
    <m/>
    <m/>
    <m/>
    <m/>
    <s v="NPA"/>
    <s v="MH14KT3175"/>
    <s v="SPLENDOR PLUS DRS CAST FI BLACK"/>
    <d v="2023-03-20T00:00:00"/>
    <n v="36"/>
    <x v="0"/>
    <s v="-"/>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m/>
    <n v="-4505"/>
    <n v="8663"/>
    <s v="-"/>
  </r>
  <r>
    <n v="140583201"/>
    <s v="POOJA AKSHAY MHETRE"/>
    <s v="ONLINE"/>
    <s v="03.06.26"/>
    <n v="3700"/>
    <m/>
    <m/>
    <m/>
    <n v="3495"/>
    <n v="5867"/>
    <n v="2735"/>
    <n v="5662"/>
    <x v="1"/>
    <x v="1"/>
    <x v="1"/>
    <x v="17"/>
    <n v="5816.12"/>
    <n v="363"/>
    <n v="0"/>
    <n v="6300"/>
    <s v="02.05.26"/>
    <n v="0.39165474757106344"/>
    <n v="1.5398251378246112E-3"/>
    <s v="STABLE"/>
    <s v="PAID"/>
    <s v="PAID"/>
    <s v="-"/>
    <m/>
    <m/>
    <m/>
    <m/>
    <s v="REPO"/>
    <s v="-"/>
    <s v="PIMPARI"/>
    <s v="-"/>
    <s v="-"/>
    <s v="-"/>
    <n v="12530"/>
    <n v="5816.12"/>
    <n v="87"/>
    <n v="66"/>
    <s v="STABLE"/>
    <m/>
    <m/>
    <m/>
    <m/>
    <s v="REGULAR"/>
    <s v="MH14KT6733"/>
    <s v="ACCESS SPL ED DISC CBS BT BSVI"/>
    <d v="2023-04-11T00:00:00"/>
    <n v="36"/>
    <x v="0"/>
    <s v="-"/>
    <m/>
    <m/>
    <m/>
    <m/>
    <m/>
    <m/>
    <m/>
    <n v="1"/>
    <m/>
    <m/>
    <m/>
    <m/>
    <m/>
    <m/>
    <m/>
    <m/>
    <m/>
    <m/>
    <m/>
    <m/>
    <m/>
    <m/>
    <m/>
    <m/>
    <m/>
    <m/>
    <m/>
    <m/>
    <m/>
    <m/>
    <m/>
    <m/>
    <m/>
    <m/>
    <m/>
    <m/>
    <m/>
    <m/>
    <m/>
    <m/>
    <m/>
    <m/>
    <m/>
    <m/>
    <m/>
    <m/>
    <m/>
    <m/>
    <m/>
    <m/>
    <m/>
    <m/>
    <m/>
    <m/>
    <m/>
    <m/>
    <m/>
    <m/>
    <m/>
    <m/>
    <m/>
    <m/>
    <m/>
    <m/>
    <m/>
    <m/>
    <m/>
    <m/>
    <m/>
    <m/>
    <m/>
    <m/>
    <m/>
    <m/>
    <m/>
    <m/>
    <m/>
    <m/>
    <m/>
    <m/>
    <m/>
    <m/>
    <m/>
    <m/>
    <m/>
    <m/>
    <m/>
    <m/>
    <m/>
    <m/>
    <m/>
    <m/>
    <m/>
    <m/>
    <n v="1"/>
    <n v="1"/>
    <s v="ZBHT0015"/>
    <s v="BoLmyqMsAoz"/>
    <s v="Allocated"/>
    <s v="Promise To Pay (PTP)"/>
    <s v="Meet customer husband other place and he promises to pay emi on date. Vehicle with husband."/>
    <d v="2026-06-22T00:00:00"/>
    <m/>
    <m/>
    <m/>
    <m/>
    <m/>
    <n v="-760"/>
    <n v="9362"/>
    <s v="POT NPA"/>
  </r>
  <r>
    <n v="140106553"/>
    <s v="LATABAI CHINTAMAN JOSHI"/>
    <m/>
    <m/>
    <m/>
    <m/>
    <m/>
    <m/>
    <n v="2978"/>
    <n v="5956"/>
    <n v="3365"/>
    <n v="8934"/>
    <x v="2"/>
    <x v="0"/>
    <x v="0"/>
    <x v="9"/>
    <n v="5811"/>
    <n v="387"/>
    <n v="0"/>
    <n v="3395"/>
    <s v="FLOW"/>
    <n v="1.9941287988951475E-2"/>
    <n v="1.9078612165608531E-3"/>
    <s v="FLOW"/>
    <s v="-"/>
    <s v="PTP"/>
    <s v="-"/>
    <m/>
    <m/>
    <m/>
    <m/>
    <s v="REPO"/>
    <s v="-"/>
    <s v="JUNNAR"/>
    <s v="-"/>
    <s v="-"/>
    <s v="-"/>
    <n v="9738"/>
    <n v="5811"/>
    <n v="115"/>
    <n v="125"/>
    <s v="FLOW"/>
    <m/>
    <m/>
    <m/>
    <m/>
    <s v="NPA"/>
    <s v="MH14KT1594"/>
    <s v="HONDA SHINE DISC BSVI"/>
    <d v="2023-03-30T00:00:00"/>
    <n v="36"/>
    <x v="0"/>
    <s v="-"/>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m/>
    <n v="-2591"/>
    <n v="8934"/>
    <s v="-"/>
  </r>
  <r>
    <n v="138346312"/>
    <s v="AWEZ MUSTAQ SAIYYED"/>
    <m/>
    <m/>
    <m/>
    <m/>
    <m/>
    <m/>
    <n v="3035"/>
    <n v="5805"/>
    <n v="3309"/>
    <n v="8840"/>
    <x v="5"/>
    <x v="0"/>
    <x v="0"/>
    <x v="0"/>
    <n v="5750.43"/>
    <n v="539"/>
    <n v="0"/>
    <n v="1350"/>
    <s v="-"/>
    <n v="0.17681949801162125"/>
    <n v="2.7991107885132426E-3"/>
    <s v="FLOW"/>
    <s v="-"/>
    <s v="-"/>
    <s v="-"/>
    <m/>
    <m/>
    <m/>
    <m/>
    <s v="-"/>
    <s v="-"/>
    <s v="GHODEGAON"/>
    <s v="-"/>
    <s v="-"/>
    <s v="-"/>
    <n v="7694"/>
    <n v="5750.43"/>
    <n v="146"/>
    <n v="156"/>
    <s v="FLOW"/>
    <m/>
    <m/>
    <m/>
    <m/>
    <s v="NPA"/>
    <s v="MH12VE1690"/>
    <s v="ACCESS SPL ED DISC CBS"/>
    <d v="2023-02-13T00:00:00"/>
    <n v="36"/>
    <x v="0"/>
    <s v="-"/>
    <m/>
    <m/>
    <m/>
    <m/>
    <m/>
    <m/>
    <m/>
    <m/>
    <m/>
    <m/>
    <m/>
    <m/>
    <m/>
    <m/>
    <m/>
    <m/>
    <m/>
    <m/>
    <m/>
    <m/>
    <m/>
    <m/>
    <m/>
    <m/>
    <m/>
    <m/>
    <m/>
    <m/>
    <m/>
    <m/>
    <m/>
    <m/>
    <m/>
    <m/>
    <m/>
    <m/>
    <m/>
    <m/>
    <m/>
    <m/>
    <m/>
    <m/>
    <m/>
    <m/>
    <m/>
    <m/>
    <m/>
    <m/>
    <m/>
    <m/>
    <m/>
    <m/>
    <m/>
    <m/>
    <m/>
    <m/>
    <m/>
    <m/>
    <m/>
    <m/>
    <m/>
    <m/>
    <m/>
    <m/>
    <m/>
    <m/>
    <m/>
    <m/>
    <m/>
    <m/>
    <m/>
    <m/>
    <m/>
    <m/>
    <m/>
    <m/>
    <m/>
    <m/>
    <m/>
    <m/>
    <m/>
    <m/>
    <m/>
    <m/>
    <m/>
    <m/>
    <m/>
    <m/>
    <m/>
    <m/>
    <m/>
    <m/>
    <m/>
    <m/>
    <n v="0"/>
    <s v=""/>
    <s v="DUWT0031"/>
    <s v="G2VkUOYUZz"/>
    <s v="Allocated"/>
    <e v="#N/A"/>
    <e v="#N/A"/>
    <e v="#N/A"/>
    <m/>
    <m/>
    <m/>
    <m/>
    <m/>
    <n v="-5796"/>
    <n v="8840"/>
    <s v="-"/>
  </r>
  <r>
    <n v="463492200"/>
    <s v="DILIP KUMAR"/>
    <m/>
    <m/>
    <m/>
    <m/>
    <m/>
    <m/>
    <n v="5741"/>
    <n v="5731"/>
    <n v="6373"/>
    <n v="11472"/>
    <x v="5"/>
    <x v="0"/>
    <x v="0"/>
    <x v="12"/>
    <n v="5633"/>
    <n v="642"/>
    <n v="0"/>
    <n v="0"/>
    <s v="-"/>
    <n v="1"/>
    <n v="2.7419499188226092E-3"/>
    <s v="FLOW"/>
    <s v="-"/>
    <s v="-"/>
    <s v="-"/>
    <m/>
    <m/>
    <m/>
    <m/>
    <s v="REPO"/>
    <s v="-"/>
    <s v="HINJEWADI"/>
    <s v="-"/>
    <s v="-"/>
    <s v="-"/>
    <n v="6373"/>
    <n v="5633"/>
    <n v="147"/>
    <n v="157"/>
    <s v="FLOW"/>
    <m/>
    <m/>
    <m/>
    <m/>
    <s v="NPA"/>
    <m/>
    <s v="DESTINI 125 LX BS6 FI DRS SM"/>
    <d v="2024-07-16T00:00:00"/>
    <n v="18"/>
    <x v="0"/>
    <s v="-"/>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m/>
    <m/>
    <n v="6373"/>
    <n v="11472"/>
    <s v="-"/>
  </r>
  <r>
    <n v="457235804"/>
    <s v="AASHA SAKHARAM PATOLE"/>
    <m/>
    <m/>
    <m/>
    <m/>
    <m/>
    <m/>
    <n v="6427"/>
    <n v="5536"/>
    <n v="6084"/>
    <n v="11963"/>
    <x v="1"/>
    <x v="0"/>
    <x v="0"/>
    <x v="2"/>
    <n v="5536"/>
    <n v="548"/>
    <n v="0"/>
    <n v="5400"/>
    <s v="18.05.26"/>
    <n v="3.1474529992765295E-2"/>
    <n v="1.4656630129703389E-3"/>
    <s v="FLOW"/>
    <s v="-"/>
    <s v="PAID"/>
    <s v="-"/>
    <m/>
    <m/>
    <m/>
    <m/>
    <s v="REPO"/>
    <s v="-"/>
    <s v="BHOR"/>
    <s v="-"/>
    <s v="-"/>
    <s v="-"/>
    <n v="11484"/>
    <n v="5536"/>
    <n v="88"/>
    <n v="98"/>
    <s v="FLOW"/>
    <m/>
    <m/>
    <m/>
    <m/>
    <s v="NPA"/>
    <s v="MH12VH6521"/>
    <s v="RE BULLET X 350 ES EFI JET BLACK"/>
    <d v="2023-03-15T00:00:00"/>
    <n v="36"/>
    <x v="0"/>
    <s v="-"/>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m/>
    <n v="6084"/>
    <n v="11963"/>
    <s v="-"/>
  </r>
  <r>
    <n v="137168563"/>
    <s v="BHARAT NAMDEO SATHE"/>
    <m/>
    <m/>
    <m/>
    <m/>
    <m/>
    <m/>
    <n v="3263"/>
    <n v="5293"/>
    <n v="-10301"/>
    <n v="8556"/>
    <x v="3"/>
    <x v="0"/>
    <x v="0"/>
    <x v="5"/>
    <n v="5234.25"/>
    <n v="721"/>
    <n v="0"/>
    <n v="4500"/>
    <s v="FLOW"/>
    <n v="1.8155740299291789E-2"/>
    <n v="2.198760108914333E-3"/>
    <s v="FLOW"/>
    <s v="-"/>
    <s v="LMCB"/>
    <s v="-"/>
    <m/>
    <m/>
    <m/>
    <m/>
    <s v="REPO"/>
    <s v="-"/>
    <s v="KHARADI"/>
    <s v="-"/>
    <s v="-"/>
    <s v="-"/>
    <n v="10514"/>
    <n v="5234.25"/>
    <n v="178"/>
    <n v="188"/>
    <s v="FLOW"/>
    <m/>
    <m/>
    <m/>
    <m/>
    <s v="NPA"/>
    <s v="MH12UZ0366"/>
    <s v="HONDA SHINE DISC BSVI"/>
    <d v="2022-12-21T00:00:00"/>
    <n v="36"/>
    <x v="0"/>
    <s v="-"/>
    <m/>
    <m/>
    <m/>
    <m/>
    <m/>
    <m/>
    <m/>
    <m/>
    <m/>
    <m/>
    <m/>
    <m/>
    <m/>
    <m/>
    <m/>
    <m/>
    <m/>
    <m/>
    <m/>
    <m/>
    <m/>
    <m/>
    <m/>
    <m/>
    <m/>
    <m/>
    <m/>
    <m/>
    <n v="1"/>
    <m/>
    <m/>
    <m/>
    <m/>
    <m/>
    <m/>
    <m/>
    <m/>
    <m/>
    <m/>
    <m/>
    <m/>
    <m/>
    <m/>
    <m/>
    <m/>
    <m/>
    <m/>
    <m/>
    <m/>
    <m/>
    <m/>
    <m/>
    <m/>
    <m/>
    <m/>
    <m/>
    <m/>
    <m/>
    <m/>
    <m/>
    <m/>
    <m/>
    <m/>
    <m/>
    <m/>
    <m/>
    <m/>
    <m/>
    <m/>
    <m/>
    <m/>
    <m/>
    <m/>
    <m/>
    <m/>
    <m/>
    <m/>
    <m/>
    <m/>
    <m/>
    <m/>
    <m/>
    <m/>
    <m/>
    <m/>
    <m/>
    <m/>
    <m/>
    <m/>
    <m/>
    <m/>
    <m/>
    <m/>
    <m/>
    <n v="1"/>
    <n v="1"/>
    <s v="ZBHT0012"/>
    <s v="GobkNFbFBXy7"/>
    <s v="Allocated"/>
    <e v="#N/A"/>
    <e v="#N/A"/>
    <e v="#N/A"/>
    <m/>
    <m/>
    <m/>
    <m/>
    <m/>
    <n v="-10301"/>
    <n v="8556"/>
    <s v="-"/>
  </r>
  <r>
    <n v="458301374"/>
    <s v="VINOD SHAMRAO SHIVDAS"/>
    <s v="ONLINE"/>
    <s v="05.06.26"/>
    <n v="2782"/>
    <m/>
    <m/>
    <m/>
    <n v="2682"/>
    <n v="2682"/>
    <n v="2773"/>
    <n v="2582"/>
    <x v="4"/>
    <x v="2"/>
    <x v="1"/>
    <x v="13"/>
    <n v="5225"/>
    <n v="91"/>
    <n v="0"/>
    <n v="2642"/>
    <s v="FLOW"/>
    <n v="1.2322372702697018E-2"/>
    <n v="1.1568744748218867E-3"/>
    <s v="RB"/>
    <s v="PAID"/>
    <s v="RTP"/>
    <s v="-"/>
    <m/>
    <m/>
    <m/>
    <m/>
    <s v="-"/>
    <s v="-"/>
    <s v="RAVET"/>
    <s v="-"/>
    <s v="-"/>
    <s v="-"/>
    <n v="5415"/>
    <n v="5225"/>
    <n v="57"/>
    <n v="6"/>
    <s v="STABLE"/>
    <m/>
    <m/>
    <m/>
    <m/>
    <s v="REGULAR"/>
    <s v="MH14KV9673"/>
    <s v="TVS SPORT ELS BSVI"/>
    <d v="2023-05-29T00:00:00"/>
    <n v="36"/>
    <x v="0"/>
    <s v="-"/>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m/>
    <n v="2773"/>
    <n v="5364"/>
    <s v="-"/>
  </r>
  <r>
    <n v="462480094"/>
    <s v="GOWARDHAN PRALHAD GOLE"/>
    <m/>
    <m/>
    <m/>
    <m/>
    <m/>
    <m/>
    <n v="5223"/>
    <n v="5167"/>
    <n v="5309"/>
    <n v="10390"/>
    <x v="4"/>
    <x v="0"/>
    <x v="0"/>
    <x v="3"/>
    <n v="5145"/>
    <n v="142"/>
    <n v="0"/>
    <n v="450"/>
    <s v="FLOW"/>
    <n v="0.10926582708603223"/>
    <n v="1.1391615642026042E-3"/>
    <s v="FLOW"/>
    <s v="-"/>
    <s v="NC"/>
    <s v="-"/>
    <m/>
    <m/>
    <m/>
    <m/>
    <s v="-"/>
    <s v="-"/>
    <s v="KURULI"/>
    <s v="-"/>
    <s v="-"/>
    <s v="-"/>
    <n v="5759"/>
    <n v="5145"/>
    <n v="57"/>
    <n v="67"/>
    <s v="FLOW"/>
    <m/>
    <m/>
    <m/>
    <m/>
    <s v="REGULAR"/>
    <s v="MH12WQ9206"/>
    <s v="FZS V4"/>
    <d v="2024-04-06T00:00:00"/>
    <n v="24"/>
    <x v="0"/>
    <s v="-"/>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m/>
    <n v="5309"/>
    <n v="10390"/>
    <s v="-"/>
  </r>
  <r>
    <n v="460443378"/>
    <s v="SHITAL NAVNATH PAWAR"/>
    <m/>
    <m/>
    <m/>
    <m/>
    <m/>
    <m/>
    <n v="3174"/>
    <n v="5120"/>
    <n v="2063"/>
    <n v="8294"/>
    <x v="4"/>
    <x v="0"/>
    <x v="0"/>
    <x v="6"/>
    <n v="5073"/>
    <n v="117"/>
    <n v="0"/>
    <n v="1350"/>
    <s v="26.05.26"/>
    <n v="5.6743037560501716E-3"/>
    <n v="1.12321994464525E-3"/>
    <s v="FLOW"/>
    <s v="-"/>
    <s v="PTP"/>
    <s v="-"/>
    <m/>
    <m/>
    <m/>
    <m/>
    <s v="-"/>
    <s v="-"/>
    <s v="SHIRUR"/>
    <s v="-"/>
    <s v="-"/>
    <s v="-"/>
    <n v="6587"/>
    <n v="5073"/>
    <n v="57"/>
    <n v="67"/>
    <s v="FLOW"/>
    <m/>
    <m/>
    <m/>
    <m/>
    <s v="REGULAR"/>
    <m/>
    <s v="TVS SPORT ES"/>
    <d v="2023-11-02T00:00:00"/>
    <n v="30"/>
    <x v="0"/>
    <s v="-"/>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m/>
    <n v="2063"/>
    <n v="8294"/>
    <s v="-"/>
  </r>
  <r>
    <n v="458253431"/>
    <s v="YUVRAJ SHIVAJI KADAM"/>
    <m/>
    <m/>
    <m/>
    <m/>
    <m/>
    <m/>
    <n v="2543"/>
    <n v="2613"/>
    <n v="141"/>
    <n v="5156"/>
    <x v="4"/>
    <x v="0"/>
    <x v="0"/>
    <x v="14"/>
    <n v="5053"/>
    <n v="71"/>
    <n v="0"/>
    <n v="1350"/>
    <s v="-"/>
    <n v="1.6898449880746038E-2"/>
    <n v="1.1187917169904293E-3"/>
    <s v="FLOW"/>
    <s v="-"/>
    <s v="-"/>
    <s v="-"/>
    <m/>
    <m/>
    <m/>
    <m/>
    <m/>
    <m/>
    <s v="CHARHOLI"/>
    <m/>
    <m/>
    <m/>
    <n v="4034"/>
    <n v="5053"/>
    <n v="57"/>
    <n v="67"/>
    <s v="FLOW"/>
    <m/>
    <m/>
    <m/>
    <m/>
    <s v="-"/>
    <s v="MH14KV6925"/>
    <s v="BAJAJ CHETAK PREMIUM"/>
    <d v="2023-05-25T00:00:00"/>
    <n v="36"/>
    <x v="1"/>
    <s v="-"/>
    <m/>
    <m/>
    <m/>
    <m/>
    <m/>
    <m/>
    <m/>
    <m/>
    <m/>
    <m/>
    <m/>
    <m/>
    <m/>
    <m/>
    <m/>
    <m/>
    <m/>
    <m/>
    <m/>
    <m/>
    <m/>
    <m/>
    <m/>
    <m/>
    <m/>
    <m/>
    <m/>
    <m/>
    <m/>
    <m/>
    <m/>
    <n v="1"/>
    <m/>
    <m/>
    <m/>
    <m/>
    <m/>
    <m/>
    <m/>
    <m/>
    <m/>
    <m/>
    <m/>
    <m/>
    <m/>
    <m/>
    <m/>
    <m/>
    <m/>
    <m/>
    <m/>
    <m/>
    <m/>
    <m/>
    <m/>
    <m/>
    <m/>
    <m/>
    <m/>
    <m/>
    <m/>
    <m/>
    <m/>
    <m/>
    <m/>
    <m/>
    <m/>
    <m/>
    <m/>
    <m/>
    <m/>
    <m/>
    <m/>
    <m/>
    <m/>
    <m/>
    <m/>
    <m/>
    <m/>
    <m/>
    <m/>
    <m/>
    <m/>
    <m/>
    <m/>
    <m/>
    <m/>
    <m/>
    <m/>
    <m/>
    <m/>
    <m/>
    <m/>
    <m/>
    <n v="1"/>
    <n v="1"/>
    <s v="ZBHT0009"/>
    <s v="B2tGCsY_yS"/>
    <s v="Allocated"/>
    <m/>
    <m/>
    <m/>
    <m/>
    <m/>
    <m/>
    <m/>
    <m/>
    <n v="141"/>
    <n v="5156"/>
    <m/>
  </r>
  <r>
    <n v="462525757"/>
    <s v="SOMNATH LAXMAN MADGE"/>
    <s v="ONLINE"/>
    <s v="09.06.26"/>
    <n v="4979"/>
    <m/>
    <m/>
    <m/>
    <n v="4979"/>
    <n v="4979"/>
    <n v="5066"/>
    <n v="4979"/>
    <x v="4"/>
    <x v="1"/>
    <x v="1"/>
    <x v="10"/>
    <n v="4894"/>
    <n v="87"/>
    <n v="0"/>
    <n v="450"/>
    <s v="-"/>
    <n v="1.6923306266301952E-2"/>
    <n v="1.0835873071346055E-3"/>
    <s v="STABLE"/>
    <s v="PAID"/>
    <s v="-"/>
    <s v="-"/>
    <m/>
    <m/>
    <m/>
    <m/>
    <s v="-"/>
    <s v="-"/>
    <s v="RAJGURU NAGAR"/>
    <s v="-"/>
    <s v="-"/>
    <s v="-"/>
    <n v="5516"/>
    <n v="4894"/>
    <n v="57"/>
    <n v="37"/>
    <s v="STABLE"/>
    <m/>
    <m/>
    <m/>
    <m/>
    <s v="REGULAR"/>
    <s v="MH14LN5785"/>
    <s v="HONDA DIO 125 SMART LTD ED"/>
    <d v="2024-04-10T00:00:00"/>
    <n v="24"/>
    <x v="0"/>
    <s v="-"/>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m/>
    <n v="5066"/>
    <n v="9958"/>
    <s v="-"/>
  </r>
  <r>
    <n v="462832504"/>
    <s v="HEMANT DNYNESHWAR THORVE"/>
    <m/>
    <m/>
    <m/>
    <m/>
    <m/>
    <m/>
    <n v="4919"/>
    <n v="4919"/>
    <n v="5008"/>
    <n v="9838"/>
    <x v="0"/>
    <x v="0"/>
    <x v="0"/>
    <x v="10"/>
    <n v="4830"/>
    <n v="89"/>
    <n v="0"/>
    <n v="450"/>
    <s v="-"/>
    <n v="4.7706763061852444E-3"/>
    <n v="2.7087184904599204E-4"/>
    <s v="FLOW"/>
    <s v="-"/>
    <s v="-"/>
    <s v="-"/>
    <m/>
    <m/>
    <m/>
    <m/>
    <m/>
    <m/>
    <s v="RUPEENAGAR"/>
    <m/>
    <m/>
    <m/>
    <n v="5458"/>
    <n v="4830"/>
    <n v="27"/>
    <n v="37"/>
    <s v="FLOW"/>
    <m/>
    <m/>
    <m/>
    <m/>
    <s v="-"/>
    <s v="MH14LN5861"/>
    <s v="ACCESS SPL ED DISC CBS BT BSVI"/>
    <d v="2024-05-08T00:00:00"/>
    <n v="24"/>
    <x v="1"/>
    <s v="-"/>
    <m/>
    <m/>
    <m/>
    <m/>
    <m/>
    <m/>
    <m/>
    <m/>
    <m/>
    <m/>
    <m/>
    <m/>
    <m/>
    <m/>
    <m/>
    <m/>
    <m/>
    <m/>
    <m/>
    <m/>
    <m/>
    <m/>
    <m/>
    <m/>
    <m/>
    <m/>
    <m/>
    <m/>
    <m/>
    <m/>
    <m/>
    <m/>
    <m/>
    <m/>
    <m/>
    <m/>
    <m/>
    <m/>
    <m/>
    <m/>
    <m/>
    <m/>
    <m/>
    <m/>
    <m/>
    <m/>
    <m/>
    <m/>
    <m/>
    <m/>
    <m/>
    <m/>
    <m/>
    <m/>
    <m/>
    <m/>
    <m/>
    <m/>
    <m/>
    <m/>
    <m/>
    <m/>
    <m/>
    <m/>
    <m/>
    <m/>
    <m/>
    <m/>
    <m/>
    <m/>
    <m/>
    <m/>
    <m/>
    <m/>
    <m/>
    <m/>
    <m/>
    <m/>
    <m/>
    <m/>
    <m/>
    <m/>
    <m/>
    <m/>
    <m/>
    <m/>
    <m/>
    <m/>
    <m/>
    <m/>
    <m/>
    <m/>
    <m/>
    <m/>
    <n v="0"/>
    <s v=""/>
    <s v="ZBHT0010"/>
    <s v="k6B6TUNe_17"/>
    <s v="Allocated"/>
    <m/>
    <m/>
    <m/>
    <m/>
    <m/>
    <m/>
    <m/>
    <m/>
    <n v="5008"/>
    <n v="9838"/>
    <m/>
  </r>
  <r>
    <n v="461943547"/>
    <s v="MAYUR CHANDRAKANT SHITOLE"/>
    <m/>
    <m/>
    <m/>
    <m/>
    <m/>
    <m/>
    <n v="5816"/>
    <n v="4670.18"/>
    <n v="5159.18"/>
    <n v="10486.18"/>
    <x v="2"/>
    <x v="0"/>
    <x v="0"/>
    <x v="6"/>
    <n v="4670.18"/>
    <n v="489"/>
    <n v="0"/>
    <n v="4950"/>
    <s v="-"/>
    <n v="2.432812045737396E-2"/>
    <n v="1.5333084316568862E-3"/>
    <s v="FLOW"/>
    <s v="-"/>
    <s v="-"/>
    <s v="-"/>
    <m/>
    <m/>
    <m/>
    <m/>
    <s v="-"/>
    <s v="-"/>
    <s v="SHIRUR"/>
    <s v="-"/>
    <s v="-"/>
    <s v="-"/>
    <n v="10109.18"/>
    <n v="4670.18"/>
    <n v="116"/>
    <n v="126"/>
    <s v="FLOW"/>
    <m/>
    <m/>
    <m/>
    <m/>
    <s v="NPA"/>
    <s v="MH12WM1940"/>
    <s v="HONDA UNICORN 160 BSVI"/>
    <d v="2024-02-17T00:00:00"/>
    <n v="24"/>
    <x v="0"/>
    <s v="-"/>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m/>
    <n v="5159.18"/>
    <n v="10486.18"/>
    <s v="-"/>
  </r>
  <r>
    <n v="140002557"/>
    <s v="PRIYANKA RAMESH KAPARE"/>
    <s v="ONLINE"/>
    <s v="03.06.26"/>
    <n v="1000"/>
    <m/>
    <m/>
    <m/>
    <n v="4537"/>
    <n v="4727"/>
    <n v="393"/>
    <n v="8264"/>
    <x v="1"/>
    <x v="1"/>
    <x v="1"/>
    <x v="2"/>
    <n v="4664.54"/>
    <n v="203"/>
    <n v="0"/>
    <n v="2250"/>
    <s v="FLOW"/>
    <n v="2.6519906815833348E-2"/>
    <n v="1.2349428740102357E-3"/>
    <s v="STABLE"/>
    <s v="PAID"/>
    <s v="PTP"/>
    <s v="-"/>
    <m/>
    <m/>
    <m/>
    <m/>
    <s v="-"/>
    <s v="-"/>
    <s v="BHOR"/>
    <s v="-"/>
    <s v="-"/>
    <s v="-"/>
    <n v="7180"/>
    <n v="4664.54"/>
    <n v="87"/>
    <n v="66"/>
    <s v="STABLE"/>
    <m/>
    <m/>
    <m/>
    <m/>
    <s v="REGULAR"/>
    <s v="MH12VJ0850"/>
    <s v="YAMAHA FZS WITH BLUETOOTH"/>
    <d v="2023-03-21T00:00:00"/>
    <n v="36"/>
    <x v="0"/>
    <s v="-"/>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m/>
    <n v="-4144"/>
    <n v="9264"/>
    <s v="POT NPA"/>
  </r>
  <r>
    <n v="138395859"/>
    <s v="RUTVIK SUNIL SHELKE"/>
    <m/>
    <m/>
    <m/>
    <m/>
    <m/>
    <m/>
    <n v="3573"/>
    <n v="4699"/>
    <n v="2231"/>
    <n v="8272"/>
    <x v="5"/>
    <x v="0"/>
    <x v="0"/>
    <x v="9"/>
    <n v="4646.2"/>
    <n v="1105"/>
    <n v="0"/>
    <n v="5400"/>
    <s v="21.05.26"/>
    <n v="2.7300551205309168E-2"/>
    <n v="2.2616097484171142E-3"/>
    <s v="FLOW"/>
    <s v="-"/>
    <s v="PTP"/>
    <s v="-"/>
    <m/>
    <m/>
    <m/>
    <m/>
    <s v="-"/>
    <s v="-"/>
    <s v="JUNNAR"/>
    <s v="-"/>
    <s v="-"/>
    <s v="-"/>
    <n v="11204"/>
    <n v="4646.2"/>
    <n v="146"/>
    <n v="156"/>
    <s v="FLOW"/>
    <m/>
    <m/>
    <m/>
    <m/>
    <s v="NPA"/>
    <s v="MH14KR4203"/>
    <s v="YAMAHA FZS WITH BLUETOOTH"/>
    <d v="2023-02-16T00:00:00"/>
    <n v="36"/>
    <x v="0"/>
    <s v="-"/>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m/>
    <n v="-8488"/>
    <n v="8272"/>
    <s v="-"/>
  </r>
  <r>
    <n v="461495371"/>
    <s v="GOVIND LAXMAN SHERKAR"/>
    <m/>
    <m/>
    <m/>
    <m/>
    <m/>
    <m/>
    <n v="4828"/>
    <n v="4496.01"/>
    <n v="4975.01"/>
    <n v="9324.01"/>
    <x v="5"/>
    <x v="0"/>
    <x v="0"/>
    <x v="1"/>
    <n v="4496.01"/>
    <n v="479"/>
    <n v="0"/>
    <n v="3600"/>
    <s v="FLOW"/>
    <n v="4.4680840280164946E-2"/>
    <n v="2.1885024417762542E-3"/>
    <s v="FLOW"/>
    <s v="-"/>
    <s v="NC"/>
    <s v="-"/>
    <m/>
    <m/>
    <m/>
    <m/>
    <s v="-"/>
    <s v="-"/>
    <s v="CHIKHALI"/>
    <s v="-"/>
    <s v="-"/>
    <s v="-"/>
    <n v="8575.01"/>
    <n v="4496.01"/>
    <n v="147"/>
    <n v="157"/>
    <s v="FLOW"/>
    <m/>
    <m/>
    <m/>
    <m/>
    <s v="NPA"/>
    <s v="MH22BD0616"/>
    <s v="SPLENDOR PLUS BS6 I3S DRS CAST FI"/>
    <d v="2024-01-14T00:00:00"/>
    <n v="24"/>
    <x v="0"/>
    <s v="-"/>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m/>
    <n v="4975.01"/>
    <n v="9324.01"/>
    <s v="-"/>
  </r>
  <r>
    <n v="463259758"/>
    <s v="ARIFA MIRASAHAB SHAIKH"/>
    <s v="COLLECT"/>
    <s v="08.06.26"/>
    <n v="2600"/>
    <m/>
    <m/>
    <m/>
    <n v="2467"/>
    <n v="2074"/>
    <n v="2075"/>
    <n v="1941"/>
    <x v="0"/>
    <x v="1"/>
    <x v="1"/>
    <x v="5"/>
    <n v="4492"/>
    <n v="1"/>
    <n v="0"/>
    <n v="450"/>
    <s v="-"/>
    <n v="2.6001211012770093E-3"/>
    <n v="2.519164277255893E-4"/>
    <s v="STABLE"/>
    <s v="PAID"/>
    <s v="-"/>
    <s v="-"/>
    <m/>
    <m/>
    <m/>
    <m/>
    <s v="-"/>
    <s v="-"/>
    <s v="TADIWALA ROAD"/>
    <s v="-"/>
    <s v="-"/>
    <s v="-"/>
    <n v="2525"/>
    <n v="4492"/>
    <n v="26"/>
    <n v="5"/>
    <s v="STABLE"/>
    <m/>
    <m/>
    <m/>
    <m/>
    <s v="NPA"/>
    <s v="MH12UR3151"/>
    <s v="HONDA ACTIVA 6G DLX BS VI"/>
    <d v="2024-06-20T00:00:00"/>
    <n v="24"/>
    <x v="0"/>
    <s v="-"/>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m/>
    <n v="2075"/>
    <n v="4541"/>
    <s v="-"/>
  </r>
  <r>
    <n v="462896762"/>
    <s v="DATTA BHIMRAO BAGAL"/>
    <m/>
    <m/>
    <m/>
    <m/>
    <m/>
    <m/>
    <n v="4379"/>
    <n v="4490"/>
    <n v="411"/>
    <n v="8869"/>
    <x v="4"/>
    <x v="0"/>
    <x v="0"/>
    <x v="11"/>
    <n v="4409"/>
    <n v="300"/>
    <n v="0"/>
    <n v="2250"/>
    <s v="-"/>
    <n v="4.1394727218699641E-2"/>
    <n v="9.7620278650520538E-4"/>
    <s v="FLOW"/>
    <s v="-"/>
    <s v="-"/>
    <s v="-"/>
    <m/>
    <m/>
    <m/>
    <m/>
    <s v="-"/>
    <s v="-"/>
    <s v="PASHAN"/>
    <s v="-"/>
    <s v="-"/>
    <s v="-"/>
    <n v="7040"/>
    <n v="4409"/>
    <n v="57"/>
    <n v="67"/>
    <s v="FLOW"/>
    <m/>
    <m/>
    <m/>
    <m/>
    <s v="REGULAR"/>
    <m/>
    <s v="SPLENDOR PLUS I3S BS6 FI DRUM SELF"/>
    <d v="2024-05-14T00:00:00"/>
    <n v="24"/>
    <x v="0"/>
    <s v="-"/>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m/>
    <n v="411"/>
    <n v="8869"/>
    <s v="-"/>
  </r>
  <r>
    <n v="466623159"/>
    <s v="HEMRAJ MANOHAR KALOKAR"/>
    <m/>
    <m/>
    <m/>
    <m/>
    <m/>
    <s v="BANK RB 11"/>
    <n v="1141"/>
    <n v="1141"/>
    <n v="1151"/>
    <n v="2282"/>
    <x v="0"/>
    <x v="2"/>
    <x v="0"/>
    <x v="8"/>
    <n v="4350"/>
    <n v="10"/>
    <n v="0"/>
    <n v="900"/>
    <s v="-"/>
    <n v="4.6540788989412239E-2"/>
    <n v="2.4395290752589346E-4"/>
    <s v="RB"/>
    <s v="PAID"/>
    <s v="-"/>
    <s v="-"/>
    <m/>
    <m/>
    <m/>
    <m/>
    <s v="-"/>
    <s v="-"/>
    <s v="MANJARWADI"/>
    <s v="-"/>
    <s v="-"/>
    <s v="-"/>
    <n v="2051"/>
    <n v="4350"/>
    <n v="26"/>
    <n v="0"/>
    <s v="RB"/>
    <m/>
    <m/>
    <m/>
    <m/>
    <s v="REGULAR"/>
    <s v="MH15JZ2403"/>
    <s v="HF DELUXE DRS CS FI"/>
    <d v="2025-08-02T00:00:00"/>
    <n v="12"/>
    <x v="0"/>
    <s v="-"/>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m/>
    <n v="1151"/>
    <n v="2282"/>
    <s v="-"/>
  </r>
  <r>
    <n v="461449222"/>
    <s v="KHETARAM"/>
    <m/>
    <m/>
    <m/>
    <m/>
    <m/>
    <m/>
    <n v="3185"/>
    <n v="4287.91"/>
    <n v="-11303.09"/>
    <n v="7472.91"/>
    <x v="3"/>
    <x v="0"/>
    <x v="0"/>
    <x v="10"/>
    <n v="4235.6499999999996"/>
    <n v="334"/>
    <n v="0"/>
    <n v="900"/>
    <s v="FLOW"/>
    <n v="1.351169995856516E-2"/>
    <n v="1.7792765449344209E-3"/>
    <s v="FLOW"/>
    <s v="-"/>
    <s v="NC"/>
    <s v="-"/>
    <m/>
    <m/>
    <m/>
    <m/>
    <s v="-"/>
    <s v="-"/>
    <s v="KHALUMBARE"/>
    <s v="-"/>
    <s v="-"/>
    <s v="-"/>
    <n v="5521.91"/>
    <n v="4235.6499999999996"/>
    <n v="178"/>
    <n v="188"/>
    <s v="FLOW"/>
    <m/>
    <m/>
    <m/>
    <m/>
    <s v="NPA"/>
    <s v="MH14LH0689"/>
    <s v="SPLENDOR PLUS I3S BS6 FI DRUM SELF"/>
    <d v="2024-01-09T00:00:00"/>
    <n v="24"/>
    <x v="0"/>
    <s v="-"/>
    <m/>
    <m/>
    <m/>
    <m/>
    <m/>
    <m/>
    <m/>
    <m/>
    <m/>
    <m/>
    <m/>
    <m/>
    <m/>
    <m/>
    <m/>
    <m/>
    <m/>
    <m/>
    <m/>
    <m/>
    <m/>
    <m/>
    <m/>
    <m/>
    <m/>
    <m/>
    <m/>
    <m/>
    <m/>
    <m/>
    <m/>
    <m/>
    <m/>
    <m/>
    <m/>
    <m/>
    <m/>
    <m/>
    <m/>
    <m/>
    <m/>
    <m/>
    <m/>
    <m/>
    <m/>
    <m/>
    <m/>
    <m/>
    <m/>
    <m/>
    <m/>
    <m/>
    <m/>
    <m/>
    <m/>
    <m/>
    <m/>
    <m/>
    <m/>
    <m/>
    <m/>
    <m/>
    <m/>
    <m/>
    <m/>
    <m/>
    <m/>
    <m/>
    <m/>
    <m/>
    <m/>
    <m/>
    <m/>
    <m/>
    <m/>
    <m/>
    <m/>
    <m/>
    <m/>
    <m/>
    <m/>
    <m/>
    <m/>
    <m/>
    <m/>
    <m/>
    <m/>
    <m/>
    <m/>
    <m/>
    <m/>
    <m/>
    <m/>
    <m/>
    <n v="0"/>
    <s v=""/>
    <s v="ZBHT0010"/>
    <s v="B2WgQULkEm"/>
    <s v="Allocated"/>
    <e v="#N/A"/>
    <e v="#N/A"/>
    <e v="#N/A"/>
    <m/>
    <m/>
    <m/>
    <m/>
    <m/>
    <n v="-11303.09"/>
    <n v="7472.91"/>
    <s v="-"/>
  </r>
  <r>
    <n v="460327068"/>
    <s v="AJIT SANJAY WAGHMARE"/>
    <m/>
    <m/>
    <m/>
    <m/>
    <m/>
    <m/>
    <n v="4573"/>
    <n v="4208"/>
    <n v="4277"/>
    <n v="8781"/>
    <x v="0"/>
    <x v="0"/>
    <x v="0"/>
    <x v="3"/>
    <n v="4208"/>
    <n v="69"/>
    <n v="0"/>
    <n v="4722.6400000000003"/>
    <s v="20.05.26"/>
    <n v="5.8486704337589708E-3"/>
    <n v="2.3598938732619762E-4"/>
    <s v="FLOW"/>
    <s v="-"/>
    <s v="PAID"/>
    <s v="-"/>
    <m/>
    <m/>
    <m/>
    <m/>
    <s v="-"/>
    <s v="-"/>
    <s v="CHAKAN"/>
    <s v="-"/>
    <s v="-"/>
    <s v="-"/>
    <n v="8999.64"/>
    <n v="4208"/>
    <n v="27"/>
    <n v="37"/>
    <s v="FLOW"/>
    <m/>
    <m/>
    <m/>
    <m/>
    <s v="REGULAR"/>
    <s v="MH17CZ8047"/>
    <s v="HONDA UNICORN 160 BSVI"/>
    <d v="2023-10-26T00:00:00"/>
    <n v="30"/>
    <x v="0"/>
    <s v="-"/>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m/>
    <m/>
    <n v="4277"/>
    <n v="8781"/>
    <s v="-"/>
  </r>
  <r>
    <n v="460501590"/>
    <s v="SAGAR BHANUDAS BELE"/>
    <m/>
    <m/>
    <m/>
    <m/>
    <m/>
    <s v="BANK STABLE 11"/>
    <n v="3837"/>
    <n v="4211"/>
    <n v="487"/>
    <n v="8048"/>
    <x v="4"/>
    <x v="1"/>
    <x v="0"/>
    <x v="8"/>
    <n v="4153.8"/>
    <n v="113"/>
    <n v="0"/>
    <n v="6010.27"/>
    <s v="-"/>
    <n v="1"/>
    <n v="9.1969860162969435E-4"/>
    <s v="STABLE"/>
    <s v="PAID"/>
    <s v="-"/>
    <s v="-"/>
    <m/>
    <m/>
    <m/>
    <m/>
    <s v="-"/>
    <s v="-"/>
    <s v="GHODEGAON"/>
    <s v="-"/>
    <s v="-"/>
    <s v="-"/>
    <n v="10334.27"/>
    <n v="4153.8"/>
    <n v="57"/>
    <n v="37"/>
    <s v="STABLE"/>
    <m/>
    <m/>
    <m/>
    <m/>
    <s v="REGULAR"/>
    <m/>
    <s v="PASSION PLUS I3S DRS CAST"/>
    <d v="2023-11-06T00:00:00"/>
    <n v="30"/>
    <x v="0"/>
    <s v="-"/>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m/>
    <n v="487"/>
    <n v="8048"/>
    <s v="-"/>
  </r>
  <r>
    <n v="461282227"/>
    <s v="HARSHDIP DEEPAK SOLWANDE"/>
    <s v="COLLECT"/>
    <s v="05.06.26"/>
    <n v="5000"/>
    <m/>
    <m/>
    <m/>
    <n v="4535"/>
    <n v="4125"/>
    <n v="4679"/>
    <n v="3660"/>
    <x v="5"/>
    <x v="2"/>
    <x v="1"/>
    <x v="11"/>
    <n v="4125"/>
    <n v="554"/>
    <n v="0"/>
    <n v="2986"/>
    <s v="FLOW"/>
    <n v="3.1060079379774262E-2"/>
    <n v="2.0079075830185091E-3"/>
    <s v="RB"/>
    <s v="PAID"/>
    <s v="RTP"/>
    <s v="-"/>
    <m/>
    <m/>
    <m/>
    <m/>
    <s v="-"/>
    <s v="-"/>
    <s v="KHADAKI"/>
    <s v="-"/>
    <s v="-"/>
    <s v="-"/>
    <n v="7665"/>
    <n v="4125"/>
    <n v="147"/>
    <n v="0"/>
    <s v="RB"/>
    <m/>
    <m/>
    <m/>
    <m/>
    <s v="NPA"/>
    <s v="MH12WH0172"/>
    <s v="HONDA ACTIVA DLX"/>
    <d v="2023-12-28T00:00:00"/>
    <n v="24"/>
    <x v="0"/>
    <s v="-"/>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m/>
    <n v="4679"/>
    <n v="8660"/>
    <s v="-"/>
  </r>
  <r>
    <n v="464698828"/>
    <s v="GAJANAN NINAJI MORE"/>
    <m/>
    <m/>
    <m/>
    <m/>
    <m/>
    <m/>
    <n v="2107"/>
    <n v="4214"/>
    <n v="2189"/>
    <n v="6321"/>
    <x v="4"/>
    <x v="0"/>
    <x v="0"/>
    <x v="12"/>
    <n v="4093"/>
    <n v="82"/>
    <n v="0"/>
    <n v="6750"/>
    <s v="FLOW"/>
    <n v="1.0537101254514888E-2"/>
    <n v="9.0623678955903961E-4"/>
    <s v="FLOW"/>
    <s v="-"/>
    <s v="PTP"/>
    <s v="-"/>
    <m/>
    <m/>
    <m/>
    <m/>
    <s v="-"/>
    <s v="-"/>
    <s v="MAAN"/>
    <s v="-"/>
    <s v="-"/>
    <s v="-"/>
    <n v="11046"/>
    <n v="4093"/>
    <n v="56"/>
    <n v="66"/>
    <s v="FLOW"/>
    <m/>
    <m/>
    <m/>
    <m/>
    <s v="REGULAR"/>
    <s v="MH28BU0974"/>
    <s v="SPLENDOR PLUS I3S XTEC"/>
    <d v="2024-11-16T00:00:00"/>
    <n v="18"/>
    <x v="0"/>
    <s v="-"/>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m/>
    <n v="2189"/>
    <n v="6321"/>
    <s v="-"/>
  </r>
  <r>
    <n v="462216543"/>
    <s v="GULFAM"/>
    <m/>
    <m/>
    <m/>
    <m/>
    <m/>
    <m/>
    <n v="4121"/>
    <n v="4112"/>
    <n v="4510"/>
    <n v="8233"/>
    <x v="1"/>
    <x v="0"/>
    <x v="0"/>
    <x v="1"/>
    <n v="4042"/>
    <n v="398"/>
    <n v="0"/>
    <n v="1769"/>
    <s v="STABLE"/>
    <n v="6.8179249690899371E-3"/>
    <n v="1.0701246203804388E-3"/>
    <s v="FLOW"/>
    <s v="-"/>
    <s v="PAID"/>
    <s v="-"/>
    <m/>
    <m/>
    <m/>
    <m/>
    <s v="-"/>
    <s v="-"/>
    <s v="THERGAON"/>
    <s v="-"/>
    <s v="-"/>
    <s v="-"/>
    <n v="6279"/>
    <n v="4042"/>
    <n v="88"/>
    <n v="98"/>
    <s v="FLOW"/>
    <m/>
    <m/>
    <m/>
    <m/>
    <s v="NPA"/>
    <s v="MH14LK8042"/>
    <s v="SPLENDOR PLUS I3S XTEC"/>
    <d v="2024-03-13T00:00:00"/>
    <n v="24"/>
    <x v="0"/>
    <s v="-"/>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m/>
    <n v="4510"/>
    <n v="8233"/>
    <s v="-"/>
  </r>
  <r>
    <n v="462670629"/>
    <s v="KRUSHNA VIKRAM BINDE"/>
    <m/>
    <m/>
    <m/>
    <m/>
    <m/>
    <m/>
    <n v="4029"/>
    <n v="3992"/>
    <n v="4063"/>
    <n v="8021"/>
    <x v="0"/>
    <x v="0"/>
    <x v="0"/>
    <x v="14"/>
    <n v="3960"/>
    <n v="71"/>
    <n v="0"/>
    <n v="5850"/>
    <s v="-"/>
    <n v="1.6219721854707173E-2"/>
    <n v="2.2208126754081335E-4"/>
    <s v="FLOW"/>
    <s v="-"/>
    <s v="-"/>
    <s v="-"/>
    <m/>
    <m/>
    <m/>
    <m/>
    <m/>
    <m/>
    <s v="MOSHI"/>
    <m/>
    <m/>
    <m/>
    <n v="9913"/>
    <n v="3960"/>
    <n v="27"/>
    <n v="37"/>
    <s v="FLOW"/>
    <m/>
    <m/>
    <m/>
    <m/>
    <s v="-"/>
    <s v="MH14LN1775"/>
    <s v="SPLENDOR PLUS BS6 I3S DRS CAST FI"/>
    <d v="2024-04-23T00:00:00"/>
    <n v="24"/>
    <x v="1"/>
    <s v="-"/>
    <m/>
    <m/>
    <m/>
    <m/>
    <m/>
    <m/>
    <m/>
    <m/>
    <m/>
    <m/>
    <m/>
    <m/>
    <m/>
    <m/>
    <m/>
    <m/>
    <m/>
    <m/>
    <m/>
    <m/>
    <m/>
    <m/>
    <m/>
    <m/>
    <m/>
    <m/>
    <m/>
    <m/>
    <m/>
    <m/>
    <m/>
    <n v="1"/>
    <m/>
    <m/>
    <m/>
    <m/>
    <m/>
    <m/>
    <m/>
    <m/>
    <m/>
    <m/>
    <m/>
    <m/>
    <m/>
    <m/>
    <m/>
    <m/>
    <m/>
    <m/>
    <m/>
    <m/>
    <m/>
    <m/>
    <m/>
    <m/>
    <m/>
    <m/>
    <m/>
    <m/>
    <m/>
    <m/>
    <m/>
    <m/>
    <m/>
    <m/>
    <m/>
    <m/>
    <m/>
    <m/>
    <m/>
    <m/>
    <m/>
    <m/>
    <m/>
    <m/>
    <m/>
    <m/>
    <m/>
    <m/>
    <m/>
    <m/>
    <m/>
    <m/>
    <m/>
    <m/>
    <m/>
    <m/>
    <m/>
    <m/>
    <m/>
    <m/>
    <m/>
    <m/>
    <n v="1"/>
    <n v="1"/>
    <s v="ZBHT0009"/>
    <s v="APzd1O2Zwc"/>
    <s v="Allocated"/>
    <m/>
    <m/>
    <m/>
    <m/>
    <m/>
    <m/>
    <m/>
    <m/>
    <n v="4063"/>
    <n v="8021"/>
    <m/>
  </r>
  <r>
    <n v="140313978"/>
    <s v="SACHIN NIVRUTTI WAGHMARE"/>
    <m/>
    <m/>
    <m/>
    <m/>
    <m/>
    <m/>
    <n v="3102"/>
    <n v="3985"/>
    <n v="1017"/>
    <n v="7087"/>
    <x v="1"/>
    <x v="0"/>
    <x v="0"/>
    <x v="7"/>
    <n v="3933.07"/>
    <n v="134"/>
    <n v="0"/>
    <n v="900"/>
    <s v="FLOW"/>
    <n v="1.1239985859532113E-2"/>
    <n v="1.0412852648885929E-3"/>
    <s v="FLOW"/>
    <s v="-"/>
    <s v="BPTP"/>
    <s v="-"/>
    <m/>
    <m/>
    <m/>
    <m/>
    <s v="-"/>
    <s v="-"/>
    <s v="MAVAL"/>
    <s v="-"/>
    <s v="-"/>
    <s v="-"/>
    <n v="5019"/>
    <n v="3933.07"/>
    <n v="88"/>
    <n v="98"/>
    <s v="FLOW"/>
    <m/>
    <m/>
    <m/>
    <m/>
    <s v="REGULAR"/>
    <s v="MH14KT5285"/>
    <s v="HONDA ACTIVA 6G DLX BS VI"/>
    <d v="2023-03-25T00:00:00"/>
    <n v="36"/>
    <x v="0"/>
    <s v="-"/>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m/>
    <n v="-2085"/>
    <n v="7087"/>
    <s v="POT NPA"/>
  </r>
  <r>
    <n v="460504076"/>
    <s v="IMRAN RAFIK SHAIKH"/>
    <m/>
    <m/>
    <m/>
    <m/>
    <m/>
    <m/>
    <n v="3991"/>
    <n v="3910"/>
    <n v="3994"/>
    <n v="7901"/>
    <x v="0"/>
    <x v="0"/>
    <x v="0"/>
    <x v="17"/>
    <n v="3910"/>
    <n v="84"/>
    <n v="0"/>
    <n v="6256"/>
    <s v="08.05.26"/>
    <n v="6.5633325077410817E-3"/>
    <n v="2.1927721113246975E-4"/>
    <s v="FLOW"/>
    <s v="-"/>
    <s v="PTP"/>
    <s v="-"/>
    <m/>
    <m/>
    <m/>
    <m/>
    <s v="-"/>
    <s v="-"/>
    <s v="KALEWADI"/>
    <s v="-"/>
    <s v="-"/>
    <s v="-"/>
    <n v="10250"/>
    <n v="3910"/>
    <n v="27"/>
    <n v="37"/>
    <s v="FLOW"/>
    <m/>
    <m/>
    <m/>
    <m/>
    <s v="REGULAR"/>
    <s v="MH14LD6195"/>
    <s v="SUZUKI BURGMAN STREET"/>
    <d v="2023-11-06T00:00:00"/>
    <n v="30"/>
    <x v="0"/>
    <s v="-"/>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m/>
    <n v="3994"/>
    <n v="7901"/>
    <s v="-"/>
  </r>
  <r>
    <n v="460451199"/>
    <s v="DIPAK BALASAHEB KATKE"/>
    <m/>
    <m/>
    <m/>
    <m/>
    <m/>
    <m/>
    <n v="3690"/>
    <n v="3690"/>
    <n v="3695"/>
    <n v="7380"/>
    <x v="0"/>
    <x v="0"/>
    <x v="0"/>
    <x v="9"/>
    <n v="3642"/>
    <n v="5"/>
    <n v="0"/>
    <n v="900"/>
    <s v="-"/>
    <n v="1.570642614323505E-3"/>
    <n v="2.0424746878374802E-4"/>
    <s v="FLOW"/>
    <s v="-"/>
    <s v="-"/>
    <s v="-"/>
    <m/>
    <m/>
    <m/>
    <m/>
    <s v="-"/>
    <s v="-"/>
    <s v="NARAYAN GAON"/>
    <s v="-"/>
    <s v="-"/>
    <s v="-"/>
    <n v="4595"/>
    <n v="3642"/>
    <n v="27"/>
    <n v="37"/>
    <s v="FLOW"/>
    <m/>
    <m/>
    <m/>
    <m/>
    <s v="NPA"/>
    <s v="MH12WD0939"/>
    <s v="BAJAJ CHETAK PREMIUM"/>
    <d v="2023-11-03T00:00:00"/>
    <n v="30"/>
    <x v="0"/>
    <s v="-"/>
    <m/>
    <m/>
    <m/>
    <m/>
    <m/>
    <m/>
    <m/>
    <m/>
    <m/>
    <m/>
    <m/>
    <m/>
    <m/>
    <m/>
    <m/>
    <m/>
    <m/>
    <m/>
    <m/>
    <m/>
    <m/>
    <m/>
    <m/>
    <m/>
    <m/>
    <m/>
    <m/>
    <m/>
    <n v="1"/>
    <m/>
    <m/>
    <m/>
    <m/>
    <m/>
    <m/>
    <m/>
    <m/>
    <m/>
    <m/>
    <m/>
    <m/>
    <m/>
    <m/>
    <m/>
    <m/>
    <m/>
    <m/>
    <m/>
    <m/>
    <m/>
    <m/>
    <m/>
    <m/>
    <m/>
    <m/>
    <m/>
    <m/>
    <m/>
    <m/>
    <m/>
    <m/>
    <m/>
    <m/>
    <m/>
    <m/>
    <m/>
    <m/>
    <m/>
    <m/>
    <m/>
    <m/>
    <m/>
    <m/>
    <m/>
    <m/>
    <m/>
    <m/>
    <m/>
    <m/>
    <m/>
    <m/>
    <m/>
    <m/>
    <m/>
    <m/>
    <m/>
    <m/>
    <m/>
    <m/>
    <m/>
    <m/>
    <m/>
    <m/>
    <m/>
    <n v="1"/>
    <n v="1"/>
    <s v="ZBHT0021"/>
    <s v="G2uOq3I9tc"/>
    <s v="Allocated"/>
    <e v="#N/A"/>
    <e v="#N/A"/>
    <e v="#N/A"/>
    <m/>
    <m/>
    <m/>
    <m/>
    <m/>
    <n v="3695"/>
    <n v="7380"/>
    <s v="-"/>
  </r>
  <r>
    <n v="465617157"/>
    <s v="GANESH SURYAKANT BARTAKKE"/>
    <m/>
    <m/>
    <m/>
    <m/>
    <m/>
    <m/>
    <n v="2793"/>
    <n v="3638.66"/>
    <n v="1084.6599999999999"/>
    <n v="6431.66"/>
    <x v="2"/>
    <x v="0"/>
    <x v="0"/>
    <x v="7"/>
    <n v="3583.66"/>
    <n v="239"/>
    <n v="0"/>
    <n v="900"/>
    <s v="FLOW"/>
    <n v="3.5462786764713157E-2"/>
    <n v="1.1765833638513969E-3"/>
    <s v="FLOW"/>
    <s v="-"/>
    <s v="BPTP"/>
    <s v="-"/>
    <m/>
    <m/>
    <m/>
    <m/>
    <s v="-"/>
    <s v="-"/>
    <s v="KHANDALA"/>
    <s v="-"/>
    <s v="-"/>
    <s v="-"/>
    <n v="4777.66"/>
    <n v="3583.66"/>
    <n v="115"/>
    <n v="125"/>
    <s v="FLOW"/>
    <m/>
    <m/>
    <m/>
    <m/>
    <s v="NPA"/>
    <s v="MH14KM5928"/>
    <s v="HONDA ACTIVA 6G DLX BS VI"/>
    <d v="2025-03-03T00:00:00"/>
    <n v="12"/>
    <x v="0"/>
    <s v="-"/>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m/>
    <n v="-4501.34"/>
    <n v="6431.66"/>
    <s v="-"/>
  </r>
  <r>
    <n v="466507861"/>
    <s v="VISHAL SANJAY SATPUTE"/>
    <m/>
    <m/>
    <m/>
    <m/>
    <m/>
    <s v="BANK STABLE 11"/>
    <n v="1349"/>
    <n v="922"/>
    <n v="946"/>
    <n v="2271"/>
    <x v="0"/>
    <x v="1"/>
    <x v="0"/>
    <x v="10"/>
    <n v="3541"/>
    <n v="24"/>
    <n v="0"/>
    <n v="1800"/>
    <s v="-"/>
    <n v="3.4975082402074432E-3"/>
    <n v="1.9858327483889395E-4"/>
    <s v="STABLE"/>
    <s v="PAID"/>
    <s v="-"/>
    <s v="-"/>
    <m/>
    <m/>
    <m/>
    <m/>
    <m/>
    <m/>
    <s v="BHAMBOLI"/>
    <m/>
    <m/>
    <m/>
    <n v="2746"/>
    <n v="3541"/>
    <n v="26"/>
    <n v="5"/>
    <s v="STABLE"/>
    <m/>
    <m/>
    <m/>
    <m/>
    <s v="-"/>
    <s v="MH14MA3136"/>
    <s v="TVS JUPITER 125 DRUM ALLOY"/>
    <d v="2025-07-14T00:00:00"/>
    <n v="12"/>
    <x v="1"/>
    <s v="-"/>
    <m/>
    <m/>
    <m/>
    <m/>
    <m/>
    <m/>
    <m/>
    <m/>
    <m/>
    <m/>
    <m/>
    <m/>
    <m/>
    <m/>
    <m/>
    <m/>
    <m/>
    <m/>
    <m/>
    <m/>
    <m/>
    <m/>
    <m/>
    <m/>
    <m/>
    <m/>
    <m/>
    <m/>
    <m/>
    <m/>
    <m/>
    <m/>
    <m/>
    <m/>
    <m/>
    <m/>
    <m/>
    <m/>
    <m/>
    <m/>
    <m/>
    <m/>
    <m/>
    <m/>
    <m/>
    <m/>
    <m/>
    <m/>
    <m/>
    <m/>
    <m/>
    <m/>
    <m/>
    <m/>
    <m/>
    <m/>
    <m/>
    <m/>
    <m/>
    <m/>
    <m/>
    <m/>
    <m/>
    <m/>
    <m/>
    <m/>
    <m/>
    <m/>
    <m/>
    <m/>
    <m/>
    <m/>
    <m/>
    <m/>
    <m/>
    <m/>
    <m/>
    <m/>
    <m/>
    <m/>
    <m/>
    <m/>
    <m/>
    <m/>
    <m/>
    <m/>
    <m/>
    <m/>
    <m/>
    <m/>
    <m/>
    <m/>
    <m/>
    <m/>
    <n v="0"/>
    <s v=""/>
    <s v="ZBHT0010"/>
    <s v="koyDmnyU5jm"/>
    <s v="Allocated"/>
    <m/>
    <m/>
    <m/>
    <m/>
    <m/>
    <m/>
    <m/>
    <m/>
    <n v="946"/>
    <n v="2271"/>
    <m/>
  </r>
  <r>
    <n v="457439340"/>
    <s v="KUNAL SANJAY SHINDE"/>
    <m/>
    <m/>
    <m/>
    <m/>
    <m/>
    <m/>
    <n v="3679"/>
    <n v="3485.63"/>
    <n v="3709.63"/>
    <n v="7164.63"/>
    <x v="4"/>
    <x v="0"/>
    <x v="0"/>
    <x v="6"/>
    <n v="3485.63"/>
    <n v="224"/>
    <n v="0"/>
    <n v="5850"/>
    <s v="21.05.26"/>
    <n v="3.8987824563771261E-3"/>
    <n v="7.7175815802361968E-4"/>
    <s v="FLOW"/>
    <s v="-"/>
    <s v="BPTP"/>
    <s v="-"/>
    <m/>
    <m/>
    <m/>
    <m/>
    <s v="-"/>
    <s v="-"/>
    <s v="SHIRUR"/>
    <s v="-"/>
    <s v="-"/>
    <s v="-"/>
    <n v="9559.6299999999992"/>
    <n v="3485.63"/>
    <n v="57"/>
    <n v="67"/>
    <s v="FLOW"/>
    <m/>
    <m/>
    <m/>
    <m/>
    <s v="REGULAR"/>
    <s v="MH12VJ9583"/>
    <s v="HONDA ACTIVA DLX"/>
    <d v="2023-03-29T00:00:00"/>
    <n v="36"/>
    <x v="0"/>
    <s v="-"/>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m/>
    <n v="3709.63"/>
    <n v="7164.63"/>
    <s v="-"/>
  </r>
  <r>
    <n v="457032374"/>
    <s v="ARBAAZ ASHPAK MANIYAR"/>
    <m/>
    <m/>
    <m/>
    <m/>
    <m/>
    <m/>
    <n v="3548"/>
    <n v="3447"/>
    <n v="3782"/>
    <n v="6995"/>
    <x v="1"/>
    <x v="0"/>
    <x v="0"/>
    <x v="14"/>
    <n v="3447"/>
    <n v="335"/>
    <n v="0"/>
    <n v="5400"/>
    <s v="FLOW"/>
    <n v="1.1496181113378625E-2"/>
    <n v="9.1259761663814269E-4"/>
    <s v="FLOW"/>
    <s v="-"/>
    <s v="PTP"/>
    <s v="-"/>
    <m/>
    <m/>
    <m/>
    <m/>
    <s v="-"/>
    <s v="-"/>
    <s v="BOPODI"/>
    <s v="-"/>
    <s v="-"/>
    <s v="-"/>
    <n v="9182"/>
    <n v="3447"/>
    <n v="88"/>
    <n v="98"/>
    <s v="FLOW"/>
    <m/>
    <m/>
    <m/>
    <m/>
    <s v="NPA"/>
    <s v="MH12VH1647"/>
    <s v="HONDA ACTIVA 6G DLX BS VI"/>
    <d v="2023-03-01T00:00:00"/>
    <n v="36"/>
    <x v="0"/>
    <s v="-"/>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m/>
    <m/>
    <n v="3782"/>
    <n v="6995"/>
    <s v="-"/>
  </r>
  <r>
    <n v="139178059"/>
    <s v="LATIKA BABAN ALHAT"/>
    <m/>
    <m/>
    <m/>
    <m/>
    <m/>
    <m/>
    <n v="3535"/>
    <n v="3441"/>
    <n v="3647"/>
    <n v="6976"/>
    <x v="1"/>
    <x v="0"/>
    <x v="0"/>
    <x v="5"/>
    <n v="3441"/>
    <n v="206"/>
    <n v="0"/>
    <n v="5703"/>
    <s v="FLOW"/>
    <n v="6.5501324312665817E-3"/>
    <n v="9.110091090373801E-4"/>
    <s v="FLOW"/>
    <s v="-"/>
    <s v="LMCB"/>
    <s v="-"/>
    <m/>
    <m/>
    <m/>
    <m/>
    <s v="-"/>
    <s v="-"/>
    <s v="YERWADA"/>
    <s v="-"/>
    <s v="-"/>
    <s v="-"/>
    <n v="9350"/>
    <n v="3441"/>
    <n v="87"/>
    <n v="97"/>
    <s v="FLOW"/>
    <m/>
    <m/>
    <m/>
    <m/>
    <s v="REGULAR"/>
    <s v="MH12VJ1059"/>
    <s v="HONDA ACTIVA 6G DLX BS VI"/>
    <d v="2023-03-16T00:00:00"/>
    <n v="36"/>
    <x v="0"/>
    <s v="-"/>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m/>
    <n v="3647"/>
    <n v="6976"/>
    <s v="POT NPA"/>
  </r>
  <r>
    <n v="465544507"/>
    <s v="SHASHIKANT LAXMAN KATTIMANI"/>
    <m/>
    <m/>
    <m/>
    <m/>
    <m/>
    <m/>
    <n v="1141"/>
    <n v="3314"/>
    <n v="-2119"/>
    <n v="4455"/>
    <x v="3"/>
    <x v="0"/>
    <x v="0"/>
    <x v="17"/>
    <n v="3258"/>
    <n v="272"/>
    <n v="0"/>
    <n v="3108"/>
    <s v="-"/>
    <n v="0.11279468390138048"/>
    <n v="1.3685934823218029E-3"/>
    <s v="FLOW"/>
    <s v="-"/>
    <s v="-"/>
    <s v="-"/>
    <m/>
    <m/>
    <m/>
    <m/>
    <s v="-"/>
    <s v="-"/>
    <s v="PIMPLE GURAV"/>
    <s v="-"/>
    <s v="-"/>
    <s v="-"/>
    <n v="6694"/>
    <n v="3258"/>
    <n v="177"/>
    <n v="187"/>
    <s v="FLOW"/>
    <m/>
    <m/>
    <m/>
    <m/>
    <s v="NPA"/>
    <s v="MH14LK7476"/>
    <s v="HONDA HORNET 2.0 BS VI"/>
    <d v="2025-02-20T00:00:00"/>
    <n v="12"/>
    <x v="0"/>
    <s v="-"/>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m/>
    <m/>
    <n v="-2119"/>
    <n v="4455"/>
    <s v="-"/>
  </r>
  <r>
    <n v="140403056"/>
    <s v="SATISH BALIRAM SHIRKE"/>
    <m/>
    <m/>
    <m/>
    <m/>
    <m/>
    <m/>
    <n v="3307"/>
    <n v="3286"/>
    <n v="3412"/>
    <n v="6593"/>
    <x v="4"/>
    <x v="0"/>
    <x v="0"/>
    <x v="6"/>
    <n v="3246.15"/>
    <n v="126"/>
    <n v="0"/>
    <n v="2082"/>
    <s v="FLOW"/>
    <n v="3.6309168416523291E-3"/>
    <n v="7.1873456008479761E-4"/>
    <s v="FLOW"/>
    <s v="-"/>
    <s v="PTP"/>
    <s v="-"/>
    <m/>
    <m/>
    <m/>
    <m/>
    <s v="-"/>
    <s v="-"/>
    <s v="NHAVARA"/>
    <s v="-"/>
    <s v="-"/>
    <s v="-"/>
    <n v="5494"/>
    <n v="3246.15"/>
    <n v="57"/>
    <n v="67"/>
    <s v="FLOW"/>
    <m/>
    <m/>
    <m/>
    <m/>
    <s v="REGULAR"/>
    <s v="MH12VR2068"/>
    <s v="SPLENDOR PLUS DRS CAST FI BLACK"/>
    <d v="2023-03-30T00:00:00"/>
    <n v="36"/>
    <x v="0"/>
    <s v="-"/>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m/>
    <n v="3412"/>
    <n v="6593"/>
    <s v="-"/>
  </r>
  <r>
    <n v="457929229"/>
    <s v="RUPALI BHARAT VAIRAT"/>
    <m/>
    <m/>
    <m/>
    <m/>
    <m/>
    <m/>
    <n v="3341"/>
    <n v="3310"/>
    <n v="3341"/>
    <n v="6651"/>
    <x v="0"/>
    <x v="0"/>
    <x v="0"/>
    <x v="0"/>
    <n v="3245"/>
    <n v="31"/>
    <n v="0"/>
    <n v="6346"/>
    <s v="-"/>
    <n v="2.7492264655264243E-3"/>
    <n v="1.8198326090149982E-4"/>
    <s v="FLOW"/>
    <s v="-"/>
    <s v="-"/>
    <s v="-"/>
    <m/>
    <m/>
    <m/>
    <m/>
    <s v="-"/>
    <s v="-"/>
    <s v="DHAYARI"/>
    <s v="-"/>
    <s v="-"/>
    <s v="-"/>
    <n v="9687"/>
    <n v="3245"/>
    <n v="27"/>
    <n v="37"/>
    <s v="FLOW"/>
    <m/>
    <m/>
    <m/>
    <m/>
    <s v="REGULAR"/>
    <s v="MH12VM5150"/>
    <s v="SPLENDOR PLUS DRS CAST FI BLACK"/>
    <d v="2023-05-02T00:00:00"/>
    <n v="36"/>
    <x v="0"/>
    <s v="-"/>
    <m/>
    <m/>
    <m/>
    <m/>
    <m/>
    <m/>
    <m/>
    <m/>
    <m/>
    <m/>
    <m/>
    <m/>
    <m/>
    <m/>
    <m/>
    <m/>
    <m/>
    <m/>
    <m/>
    <m/>
    <m/>
    <m/>
    <m/>
    <m/>
    <m/>
    <m/>
    <m/>
    <m/>
    <m/>
    <m/>
    <m/>
    <n v="1"/>
    <m/>
    <m/>
    <m/>
    <m/>
    <m/>
    <m/>
    <m/>
    <m/>
    <m/>
    <m/>
    <m/>
    <m/>
    <m/>
    <m/>
    <m/>
    <m/>
    <m/>
    <m/>
    <m/>
    <m/>
    <m/>
    <m/>
    <m/>
    <m/>
    <m/>
    <m/>
    <m/>
    <m/>
    <m/>
    <m/>
    <m/>
    <m/>
    <m/>
    <m/>
    <m/>
    <m/>
    <m/>
    <m/>
    <m/>
    <m/>
    <m/>
    <m/>
    <m/>
    <m/>
    <m/>
    <m/>
    <m/>
    <m/>
    <m/>
    <m/>
    <m/>
    <m/>
    <m/>
    <m/>
    <m/>
    <m/>
    <m/>
    <m/>
    <m/>
    <m/>
    <m/>
    <m/>
    <n v="1"/>
    <n v="1"/>
    <s v="DUWT0031"/>
    <s v="B2qmH55vSz"/>
    <s v="Allocated"/>
    <e v="#N/A"/>
    <e v="#N/A"/>
    <e v="#N/A"/>
    <m/>
    <m/>
    <m/>
    <m/>
    <m/>
    <n v="3341"/>
    <n v="6651"/>
    <s v="-"/>
  </r>
  <r>
    <n v="138970894"/>
    <s v="RASHI SANTOSH MADDILI"/>
    <m/>
    <m/>
    <m/>
    <m/>
    <m/>
    <m/>
    <n v="3281"/>
    <n v="3193"/>
    <n v="3948"/>
    <n v="6474"/>
    <x v="2"/>
    <x v="0"/>
    <x v="0"/>
    <x v="7"/>
    <n v="3193"/>
    <n v="755"/>
    <n v="0"/>
    <n v="5850"/>
    <s v="FLOW"/>
    <n v="3.1596936690347049E-2"/>
    <n v="1.0483222964169342E-3"/>
    <s v="FLOW"/>
    <s v="-"/>
    <s v="NC"/>
    <s v="-"/>
    <m/>
    <m/>
    <m/>
    <m/>
    <s v="-"/>
    <s v="-"/>
    <s v="MAVAL"/>
    <s v="-"/>
    <s v="-"/>
    <s v="-"/>
    <n v="9798"/>
    <n v="3193"/>
    <n v="115"/>
    <n v="125"/>
    <s v="FLOW"/>
    <m/>
    <m/>
    <m/>
    <m/>
    <s v="NPA"/>
    <s v="MH14KR1802"/>
    <s v="HONDA SHINE DRUM BSVI"/>
    <d v="2023-02-23T00:00:00"/>
    <n v="36"/>
    <x v="0"/>
    <s v="-"/>
    <m/>
    <m/>
    <m/>
    <m/>
    <m/>
    <m/>
    <m/>
    <m/>
    <m/>
    <m/>
    <m/>
    <m/>
    <m/>
    <m/>
    <m/>
    <m/>
    <m/>
    <m/>
    <m/>
    <m/>
    <m/>
    <m/>
    <m/>
    <m/>
    <m/>
    <m/>
    <m/>
    <m/>
    <m/>
    <m/>
    <m/>
    <m/>
    <m/>
    <m/>
    <m/>
    <m/>
    <m/>
    <m/>
    <m/>
    <m/>
    <m/>
    <m/>
    <m/>
    <m/>
    <m/>
    <m/>
    <m/>
    <m/>
    <m/>
    <m/>
    <m/>
    <m/>
    <m/>
    <m/>
    <m/>
    <m/>
    <m/>
    <m/>
    <m/>
    <m/>
    <m/>
    <m/>
    <m/>
    <m/>
    <m/>
    <m/>
    <m/>
    <m/>
    <m/>
    <m/>
    <m/>
    <m/>
    <m/>
    <m/>
    <m/>
    <m/>
    <m/>
    <m/>
    <m/>
    <m/>
    <m/>
    <m/>
    <m/>
    <m/>
    <m/>
    <m/>
    <m/>
    <m/>
    <m/>
    <m/>
    <m/>
    <m/>
    <m/>
    <m/>
    <n v="0"/>
    <s v=""/>
    <s v="ZBHT0013"/>
    <e v="#N/A"/>
    <e v="#N/A"/>
    <e v="#N/A"/>
    <e v="#N/A"/>
    <e v="#N/A"/>
    <m/>
    <m/>
    <m/>
    <m/>
    <m/>
    <n v="3948"/>
    <n v="6474"/>
    <s v="-"/>
  </r>
  <r>
    <n v="137603871"/>
    <s v="VIKAS DEEPAK JADHAV"/>
    <m/>
    <m/>
    <m/>
    <m/>
    <m/>
    <m/>
    <n v="3431"/>
    <n v="3095.05"/>
    <n v="3541.05"/>
    <n v="6526.05"/>
    <x v="5"/>
    <x v="0"/>
    <x v="0"/>
    <x v="0"/>
    <n v="3095.05"/>
    <n v="446"/>
    <n v="0"/>
    <n v="2250"/>
    <s v="-"/>
    <n v="9.5169437297883519E-2"/>
    <n v="1.5065634823809545E-3"/>
    <s v="FLOW"/>
    <s v="-"/>
    <s v="-"/>
    <s v="-"/>
    <m/>
    <m/>
    <m/>
    <m/>
    <s v="-"/>
    <s v="-"/>
    <s v="PARVATI"/>
    <s v="-"/>
    <s v="-"/>
    <s v="-"/>
    <n v="5791.05"/>
    <n v="3095.05"/>
    <n v="147"/>
    <n v="157"/>
    <s v="FLOW"/>
    <m/>
    <m/>
    <m/>
    <m/>
    <s v="NPA"/>
    <s v="MH12UZ2035"/>
    <s v="BS 6 ACCES DRUM CBS"/>
    <d v="2023-01-03T00:00:00"/>
    <n v="36"/>
    <x v="0"/>
    <s v="-"/>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m/>
    <n v="3541.05"/>
    <n v="6526.05"/>
    <s v="-"/>
  </r>
  <r>
    <n v="117460395"/>
    <s v="KOMAL BHARAT RAWAL"/>
    <m/>
    <m/>
    <m/>
    <m/>
    <m/>
    <m/>
    <n v="3073"/>
    <n v="3058"/>
    <n v="3357"/>
    <n v="6131"/>
    <x v="1"/>
    <x v="0"/>
    <x v="0"/>
    <x v="0"/>
    <n v="3046.51"/>
    <n v="299"/>
    <n v="0"/>
    <n v="5850"/>
    <s v="13.05.26"/>
    <n v="0.12588130050058988"/>
    <n v="8.0656738179990376E-4"/>
    <s v="FLOW"/>
    <s v="-"/>
    <s v="PAID"/>
    <s v="-"/>
    <m/>
    <m/>
    <m/>
    <m/>
    <s v="-"/>
    <s v="-"/>
    <s v="DHANKWADI"/>
    <s v="-"/>
    <s v="-"/>
    <s v="-"/>
    <n v="9207"/>
    <n v="3046.51"/>
    <n v="87"/>
    <n v="97"/>
    <s v="FLOW"/>
    <m/>
    <m/>
    <m/>
    <m/>
    <s v="NPA"/>
    <s v="MH12TG2834"/>
    <s v="HONDA ACTIVA"/>
    <d v="2021-02-27T00:00:00"/>
    <n v="60"/>
    <x v="0"/>
    <s v="-"/>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m/>
    <n v="3357"/>
    <n v="6131"/>
    <s v="-"/>
  </r>
  <r>
    <n v="140395188"/>
    <s v="ANITA LALCHAND DHANGAR"/>
    <m/>
    <m/>
    <m/>
    <m/>
    <m/>
    <m/>
    <n v="3885"/>
    <n v="3040"/>
    <n v="3228"/>
    <n v="6925"/>
    <x v="4"/>
    <x v="0"/>
    <x v="0"/>
    <x v="0"/>
    <n v="3040"/>
    <n v="188"/>
    <n v="0"/>
    <n v="6300"/>
    <s v="28.05.26"/>
    <n v="4.2345583139771763E-2"/>
    <n v="6.7309060353273409E-4"/>
    <s v="FLOW"/>
    <s v="-"/>
    <s v="PTP"/>
    <s v="-"/>
    <m/>
    <m/>
    <m/>
    <m/>
    <s v="-"/>
    <s v="-"/>
    <s v="YEVLEWADI"/>
    <s v="-"/>
    <s v="-"/>
    <s v="-"/>
    <n v="9528"/>
    <n v="3040"/>
    <n v="56"/>
    <n v="66"/>
    <s v="FLOW"/>
    <m/>
    <m/>
    <m/>
    <m/>
    <s v="REGULAR"/>
    <s v="MH12VJ4304"/>
    <s v="BAJAJ CHETAK PREMIUM"/>
    <d v="2023-03-28T00:00:00"/>
    <n v="36"/>
    <x v="0"/>
    <s v="-"/>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m/>
    <n v="3228"/>
    <n v="6925"/>
    <s v="-"/>
  </r>
  <r>
    <n v="461809379"/>
    <s v="BHUPENDRA VINAYAK KHARAT"/>
    <m/>
    <m/>
    <m/>
    <m/>
    <m/>
    <m/>
    <n v="1052"/>
    <n v="3156"/>
    <n v="-1857"/>
    <n v="4208"/>
    <x v="3"/>
    <x v="0"/>
    <x v="0"/>
    <x v="3"/>
    <n v="3036"/>
    <n v="247"/>
    <n v="0"/>
    <n v="1350"/>
    <s v="FLOW"/>
    <n v="1.7968852095750543E-2"/>
    <n v="1.2753375728449948E-3"/>
    <s v="FLOW"/>
    <s v="-"/>
    <s v="NC"/>
    <s v="-"/>
    <m/>
    <m/>
    <m/>
    <m/>
    <s v="-"/>
    <s v="-"/>
    <s v="CHAKAN"/>
    <s v="-"/>
    <s v="-"/>
    <s v="-"/>
    <n v="4753"/>
    <n v="3036"/>
    <n v="177"/>
    <n v="187"/>
    <s v="FLOW"/>
    <m/>
    <m/>
    <m/>
    <m/>
    <s v="NPA"/>
    <s v="MH14KM0458"/>
    <s v="TVS JUPITER 125 DISC"/>
    <d v="2024-02-06T00:00:00"/>
    <n v="24"/>
    <x v="0"/>
    <s v="-"/>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m/>
    <n v="-1857"/>
    <n v="4208"/>
    <s v="-"/>
  </r>
  <r>
    <n v="457907674"/>
    <s v="SIDDHI ANIL MOTE"/>
    <s v="ONLINE"/>
    <s v="10.06.26"/>
    <n v="3666"/>
    <m/>
    <m/>
    <m/>
    <n v="3666"/>
    <n v="3001"/>
    <n v="3073"/>
    <n v="3001"/>
    <x v="0"/>
    <x v="2"/>
    <x v="1"/>
    <x v="4"/>
    <n v="3001"/>
    <n v="72"/>
    <n v="0"/>
    <n v="3600"/>
    <s v="16.05.26"/>
    <n v="6.0752982301346455E-3"/>
    <n v="1.6829946562878304E-4"/>
    <s v="RB"/>
    <s v="PAID"/>
    <s v="PAID"/>
    <s v="-"/>
    <m/>
    <m/>
    <m/>
    <m/>
    <s v="-"/>
    <s v="-"/>
    <s v="KASARWADI"/>
    <s v="-"/>
    <s v="-"/>
    <s v="-"/>
    <n v="6673"/>
    <n v="3001"/>
    <n v="27"/>
    <n v="0"/>
    <s v="RB"/>
    <m/>
    <m/>
    <m/>
    <m/>
    <s v="REGULAR"/>
    <s v="MH14KV0901"/>
    <s v="HONDA ACTIVA 6G H SMART"/>
    <d v="2023-04-29T00:00:00"/>
    <n v="36"/>
    <x v="0"/>
    <s v="-"/>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m/>
    <n v="3073"/>
    <n v="6667"/>
    <s v="-"/>
  </r>
  <r>
    <n v="458076322"/>
    <s v="KHANDU BHAGWANT AWATE"/>
    <m/>
    <m/>
    <m/>
    <m/>
    <m/>
    <m/>
    <n v="2825"/>
    <n v="2969"/>
    <n v="259"/>
    <n v="5794"/>
    <x v="4"/>
    <x v="0"/>
    <x v="0"/>
    <x v="10"/>
    <n v="2914"/>
    <n v="115"/>
    <n v="0"/>
    <n v="450"/>
    <s v="-"/>
    <n v="1.0076525226809132E-2"/>
    <n v="6.4519276930736418E-4"/>
    <s v="FLOW"/>
    <s v="-"/>
    <s v="-"/>
    <s v="-"/>
    <m/>
    <m/>
    <m/>
    <m/>
    <s v="-"/>
    <s v="-"/>
    <s v="SHELGAON"/>
    <s v="-"/>
    <s v="-"/>
    <s v="-"/>
    <n v="3534"/>
    <n v="2914"/>
    <n v="57"/>
    <n v="67"/>
    <s v="FLOW"/>
    <m/>
    <m/>
    <m/>
    <m/>
    <s v="REGULAR"/>
    <s v="MH14KV9928"/>
    <s v="SPLENDOR PLUS I3S BS6 FI DRUM SELF"/>
    <d v="2023-05-11T00:00:00"/>
    <n v="36"/>
    <x v="0"/>
    <s v="-"/>
    <m/>
    <m/>
    <m/>
    <m/>
    <m/>
    <m/>
    <m/>
    <m/>
    <m/>
    <m/>
    <m/>
    <m/>
    <m/>
    <m/>
    <m/>
    <m/>
    <m/>
    <m/>
    <m/>
    <m/>
    <m/>
    <m/>
    <m/>
    <m/>
    <m/>
    <m/>
    <m/>
    <m/>
    <m/>
    <m/>
    <m/>
    <m/>
    <m/>
    <m/>
    <m/>
    <m/>
    <m/>
    <m/>
    <m/>
    <m/>
    <m/>
    <m/>
    <m/>
    <m/>
    <m/>
    <m/>
    <m/>
    <m/>
    <m/>
    <m/>
    <m/>
    <m/>
    <m/>
    <m/>
    <m/>
    <m/>
    <m/>
    <m/>
    <m/>
    <m/>
    <m/>
    <m/>
    <m/>
    <m/>
    <m/>
    <m/>
    <m/>
    <m/>
    <m/>
    <m/>
    <m/>
    <m/>
    <m/>
    <m/>
    <m/>
    <m/>
    <m/>
    <m/>
    <m/>
    <m/>
    <m/>
    <m/>
    <m/>
    <m/>
    <m/>
    <m/>
    <m/>
    <m/>
    <m/>
    <m/>
    <m/>
    <m/>
    <m/>
    <m/>
    <n v="0"/>
    <s v=""/>
    <s v="ZBHT0010"/>
    <s v="APm7ePY-Zz"/>
    <s v="Allocated"/>
    <e v="#N/A"/>
    <e v="#N/A"/>
    <e v="#N/A"/>
    <m/>
    <m/>
    <m/>
    <m/>
    <m/>
    <n v="259"/>
    <n v="5794"/>
    <s v="-"/>
  </r>
  <r>
    <n v="465932490"/>
    <s v="SHUBHANGI RAHUL SONWANE"/>
    <m/>
    <m/>
    <m/>
    <m/>
    <m/>
    <m/>
    <n v="2198"/>
    <n v="2941"/>
    <n v="869"/>
    <n v="5139"/>
    <x v="1"/>
    <x v="0"/>
    <x v="0"/>
    <x v="6"/>
    <n v="2898"/>
    <n v="126"/>
    <n v="0"/>
    <n v="1948.37"/>
    <s v="FLOW"/>
    <n v="4.3888860139514778E-3"/>
    <n v="7.6724917116836021E-4"/>
    <s v="FLOW"/>
    <s v="-"/>
    <s v="PTP"/>
    <s v="-"/>
    <m/>
    <m/>
    <m/>
    <m/>
    <s v="-"/>
    <s v="-"/>
    <s v="SHIRUR"/>
    <s v="-"/>
    <s v="-"/>
    <s v="-"/>
    <n v="5015.37"/>
    <n v="2898"/>
    <n v="87"/>
    <n v="97"/>
    <s v="FLOW"/>
    <m/>
    <m/>
    <m/>
    <m/>
    <s v="REGULAR"/>
    <s v="MH12WV1577"/>
    <s v="HONDA SHINE DRUM BSVI"/>
    <d v="2025-04-16T00:00:00"/>
    <n v="12"/>
    <x v="0"/>
    <s v="-"/>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m/>
    <n v="-1329"/>
    <n v="5139"/>
    <s v="POT NPA"/>
  </r>
  <r>
    <n v="140185045"/>
    <s v="SUJIT MACHINDRA WAJE"/>
    <m/>
    <m/>
    <m/>
    <m/>
    <m/>
    <m/>
    <n v="3229"/>
    <n v="2885.66"/>
    <n v="3055.66"/>
    <n v="6114.66"/>
    <x v="4"/>
    <x v="0"/>
    <x v="0"/>
    <x v="7"/>
    <n v="2885.66"/>
    <n v="170"/>
    <n v="0"/>
    <n v="5850"/>
    <s v="29.05.26"/>
    <n v="7.8543797354683788E-3"/>
    <n v="6.3891797072048329E-4"/>
    <s v="FLOW"/>
    <s v="-"/>
    <s v="PTP"/>
    <s v="-"/>
    <m/>
    <m/>
    <m/>
    <m/>
    <s v="-"/>
    <s v="-"/>
    <s v="ADHALE BK"/>
    <s v="-"/>
    <s v="-"/>
    <s v="-"/>
    <n v="8905.66"/>
    <n v="2885.66"/>
    <n v="57"/>
    <n v="67"/>
    <s v="FLOW"/>
    <m/>
    <m/>
    <m/>
    <m/>
    <s v="NPA"/>
    <s v="MH14KT1712"/>
    <s v="SPLENDOR PLUS BS6 I3S DRS CAST FI"/>
    <d v="2023-03-21T00:00:00"/>
    <n v="36"/>
    <x v="0"/>
    <s v="-"/>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n v="0"/>
    <m/>
    <n v="3055.66"/>
    <n v="6114.66"/>
    <s v="-"/>
  </r>
  <r>
    <n v="140272079"/>
    <s v="SAIPRASAD SHIVAJI PANCHAL"/>
    <m/>
    <m/>
    <m/>
    <m/>
    <m/>
    <m/>
    <n v="2901"/>
    <n v="2847"/>
    <n v="3045"/>
    <n v="5748"/>
    <x v="4"/>
    <x v="0"/>
    <x v="0"/>
    <x v="14"/>
    <n v="2847"/>
    <n v="198"/>
    <n v="0"/>
    <n v="6300"/>
    <s v="26.05.26"/>
    <n v="9.5210541877070974E-3"/>
    <n v="6.3035820666371514E-4"/>
    <s v="FLOW"/>
    <s v="-"/>
    <s v="PTP"/>
    <s v="-"/>
    <m/>
    <m/>
    <m/>
    <m/>
    <s v="-"/>
    <s v="-"/>
    <s v="MOSHI"/>
    <s v="-"/>
    <s v="-"/>
    <s v="-"/>
    <n v="9345"/>
    <n v="2847"/>
    <n v="56"/>
    <n v="66"/>
    <s v="FLOW"/>
    <m/>
    <m/>
    <m/>
    <m/>
    <s v="REGULAR"/>
    <s v="MH14KT1223"/>
    <s v="SPLENDOR PLUS BS6 I3S DRS CAST FI"/>
    <d v="2023-03-24T00:00:00"/>
    <n v="36"/>
    <x v="0"/>
    <s v="-"/>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m/>
    <n v="3045"/>
    <n v="5748"/>
    <s v="-"/>
  </r>
  <r>
    <n v="458109013"/>
    <s v="GANESH POPAT CHAVHAN"/>
    <m/>
    <m/>
    <m/>
    <m/>
    <m/>
    <m/>
    <n v="2917"/>
    <n v="2815"/>
    <n v="2893"/>
    <n v="5732"/>
    <x v="0"/>
    <x v="0"/>
    <x v="0"/>
    <x v="6"/>
    <n v="2815"/>
    <n v="78"/>
    <n v="0"/>
    <n v="0"/>
    <s v="28.05.26"/>
    <n v="1.7526220923088931E-3"/>
    <n v="1.5786837578974484E-4"/>
    <s v="FLOW"/>
    <s v="-"/>
    <s v="PTP"/>
    <s v="-"/>
    <m/>
    <m/>
    <m/>
    <m/>
    <s v="-"/>
    <s v="-"/>
    <s v="SHIRUR"/>
    <s v="-"/>
    <s v="-"/>
    <s v="-"/>
    <n v="2893"/>
    <n v="2815"/>
    <n v="27"/>
    <n v="37"/>
    <s v="FLOW"/>
    <m/>
    <m/>
    <m/>
    <m/>
    <s v="REGULAR"/>
    <s v="MH12VS7596"/>
    <s v="SPLENDOR PLUS I3S BS6 FI DRUM SELF"/>
    <d v="2023-05-12T00:00:00"/>
    <n v="36"/>
    <x v="0"/>
    <s v="-"/>
    <m/>
    <m/>
    <m/>
    <m/>
    <m/>
    <m/>
    <m/>
    <m/>
    <m/>
    <m/>
    <m/>
    <m/>
    <m/>
    <m/>
    <m/>
    <m/>
    <m/>
    <m/>
    <m/>
    <m/>
    <m/>
    <m/>
    <m/>
    <m/>
    <m/>
    <m/>
    <m/>
    <m/>
    <m/>
    <m/>
    <m/>
    <m/>
    <m/>
    <m/>
    <n v="1"/>
    <m/>
    <m/>
    <m/>
    <m/>
    <m/>
    <m/>
    <m/>
    <m/>
    <m/>
    <m/>
    <m/>
    <m/>
    <m/>
    <m/>
    <m/>
    <m/>
    <m/>
    <m/>
    <m/>
    <m/>
    <m/>
    <m/>
    <m/>
    <m/>
    <m/>
    <m/>
    <m/>
    <m/>
    <m/>
    <m/>
    <m/>
    <m/>
    <m/>
    <m/>
    <m/>
    <m/>
    <m/>
    <m/>
    <m/>
    <m/>
    <m/>
    <m/>
    <m/>
    <m/>
    <m/>
    <m/>
    <m/>
    <m/>
    <m/>
    <m/>
    <m/>
    <m/>
    <m/>
    <m/>
    <m/>
    <m/>
    <m/>
    <m/>
    <m/>
    <n v="1"/>
    <n v="1"/>
    <s v="ZBHT0024"/>
    <s v="GotyUNghbvNm"/>
    <s v="Allocated"/>
    <e v="#N/A"/>
    <e v="#N/A"/>
    <e v="#N/A"/>
    <m/>
    <m/>
    <m/>
    <m/>
    <m/>
    <n v="2893"/>
    <n v="5732"/>
    <s v="-"/>
  </r>
  <r>
    <n v="465618986"/>
    <s v="HARSHADA PRAMOD DESHMUKH"/>
    <m/>
    <m/>
    <m/>
    <m/>
    <m/>
    <s v="BANK RB 05"/>
    <n v="2369"/>
    <n v="2369"/>
    <n v="2479"/>
    <n v="4738"/>
    <x v="1"/>
    <x v="2"/>
    <x v="0"/>
    <x v="7"/>
    <n v="2323"/>
    <n v="110"/>
    <n v="0"/>
    <n v="900"/>
    <s v="FLOW"/>
    <n v="6.638703900945851E-3"/>
    <n v="6.1501719276193948E-4"/>
    <s v="RB"/>
    <s v="PAID"/>
    <s v="RTP"/>
    <s v="-"/>
    <m/>
    <m/>
    <m/>
    <m/>
    <s v="-"/>
    <s v="-"/>
    <s v="MAVAL"/>
    <s v="-"/>
    <s v="-"/>
    <s v="-"/>
    <n v="3379"/>
    <n v="2323"/>
    <n v="87"/>
    <n v="5"/>
    <s v="STABLE"/>
    <m/>
    <m/>
    <m/>
    <m/>
    <s v="REGULAR"/>
    <s v="MH14LH4413"/>
    <s v="HONDA ACTIVA STD"/>
    <d v="2025-03-03T00:00:00"/>
    <n v="12"/>
    <x v="0"/>
    <s v="-"/>
    <m/>
    <m/>
    <m/>
    <m/>
    <m/>
    <m/>
    <m/>
    <m/>
    <m/>
    <m/>
    <m/>
    <m/>
    <m/>
    <m/>
    <m/>
    <m/>
    <m/>
    <m/>
    <m/>
    <m/>
    <m/>
    <m/>
    <m/>
    <m/>
    <m/>
    <m/>
    <m/>
    <m/>
    <m/>
    <m/>
    <m/>
    <m/>
    <m/>
    <m/>
    <m/>
    <m/>
    <m/>
    <m/>
    <m/>
    <m/>
    <m/>
    <m/>
    <m/>
    <m/>
    <m/>
    <m/>
    <m/>
    <m/>
    <m/>
    <m/>
    <m/>
    <m/>
    <m/>
    <m/>
    <m/>
    <m/>
    <m/>
    <m/>
    <m/>
    <m/>
    <m/>
    <m/>
    <m/>
    <m/>
    <m/>
    <m/>
    <m/>
    <m/>
    <m/>
    <m/>
    <m/>
    <m/>
    <m/>
    <m/>
    <m/>
    <m/>
    <m/>
    <m/>
    <m/>
    <m/>
    <m/>
    <m/>
    <m/>
    <m/>
    <m/>
    <m/>
    <m/>
    <m/>
    <m/>
    <m/>
    <m/>
    <m/>
    <m/>
    <m/>
    <n v="0"/>
    <s v=""/>
    <s v="ZBHT0013"/>
    <e v="#N/A"/>
    <e v="#N/A"/>
    <e v="#N/A"/>
    <e v="#N/A"/>
    <e v="#N/A"/>
    <m/>
    <m/>
    <m/>
    <m/>
    <m/>
    <n v="2479"/>
    <n v="4738"/>
    <s v="POT NPA"/>
  </r>
  <r>
    <n v="465129468"/>
    <s v="JYOTI SANDIP SAWATKAR"/>
    <m/>
    <m/>
    <m/>
    <m/>
    <m/>
    <m/>
    <n v="5390"/>
    <n v="2299"/>
    <n v="2866"/>
    <n v="7689"/>
    <x v="5"/>
    <x v="0"/>
    <x v="0"/>
    <x v="3"/>
    <n v="2299"/>
    <n v="567"/>
    <n v="0"/>
    <n v="900"/>
    <s v="23.05.26"/>
    <n v="3.6597207851127841E-2"/>
    <n v="1.1190738262689824E-3"/>
    <s v="FLOW"/>
    <s v="-"/>
    <s v="OS"/>
    <s v="-"/>
    <m/>
    <m/>
    <m/>
    <m/>
    <s v="-"/>
    <s v="-"/>
    <s v="KHARABWADI"/>
    <s v="-"/>
    <s v="-"/>
    <s v="-"/>
    <n v="3766"/>
    <n v="2299"/>
    <n v="147"/>
    <n v="157"/>
    <s v="FLOW"/>
    <m/>
    <m/>
    <m/>
    <m/>
    <s v="NPA"/>
    <s v="MH14MD1254"/>
    <s v="YAMAHA FASCINO S 125 FI HYBRID"/>
    <d v="2025-01-04T00:00:00"/>
    <n v="12"/>
    <x v="0"/>
    <s v="-"/>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m/>
    <n v="2866"/>
    <n v="7689"/>
    <s v="-"/>
  </r>
  <r>
    <n v="137873997"/>
    <s v="LIMBAJI SHIVAJI MAKASARE"/>
    <m/>
    <m/>
    <m/>
    <m/>
    <m/>
    <m/>
    <n v="3202"/>
    <n v="2184"/>
    <n v="2659"/>
    <n v="5386"/>
    <x v="5"/>
    <x v="0"/>
    <x v="0"/>
    <x v="11"/>
    <n v="2184"/>
    <n v="475"/>
    <n v="0"/>
    <n v="1800"/>
    <s v="-"/>
    <n v="1.6444900209800481E-2"/>
    <n v="1.0630957966817998E-3"/>
    <s v="FLOW"/>
    <s v="-"/>
    <s v="-"/>
    <s v="-"/>
    <m/>
    <m/>
    <m/>
    <m/>
    <s v="-"/>
    <s v="-"/>
    <s v="BALEWADI"/>
    <s v="-"/>
    <s v="-"/>
    <s v="-"/>
    <n v="4459"/>
    <n v="2184"/>
    <n v="146"/>
    <n v="156"/>
    <s v="FLOW"/>
    <m/>
    <m/>
    <m/>
    <m/>
    <s v="NPA"/>
    <s v="MH22AZ9270"/>
    <s v="SPLENDOR PLUS I3S XTEC"/>
    <d v="2023-01-19T00:00:00"/>
    <n v="36"/>
    <x v="0"/>
    <s v="-"/>
    <m/>
    <m/>
    <m/>
    <m/>
    <m/>
    <m/>
    <m/>
    <m/>
    <m/>
    <m/>
    <n v="1"/>
    <m/>
    <m/>
    <m/>
    <m/>
    <m/>
    <n v="1"/>
    <m/>
    <m/>
    <m/>
    <m/>
    <m/>
    <n v="1"/>
    <m/>
    <m/>
    <m/>
    <m/>
    <m/>
    <m/>
    <m/>
    <m/>
    <m/>
    <m/>
    <m/>
    <m/>
    <m/>
    <m/>
    <m/>
    <m/>
    <m/>
    <m/>
    <m/>
    <m/>
    <m/>
    <m/>
    <m/>
    <m/>
    <m/>
    <m/>
    <m/>
    <m/>
    <m/>
    <m/>
    <m/>
    <m/>
    <m/>
    <m/>
    <m/>
    <m/>
    <m/>
    <m/>
    <m/>
    <m/>
    <m/>
    <m/>
    <m/>
    <m/>
    <m/>
    <m/>
    <m/>
    <m/>
    <m/>
    <m/>
    <m/>
    <m/>
    <m/>
    <m/>
    <m/>
    <m/>
    <m/>
    <m/>
    <m/>
    <m/>
    <m/>
    <m/>
    <m/>
    <m/>
    <m/>
    <m/>
    <m/>
    <m/>
    <m/>
    <m/>
    <m/>
    <n v="3"/>
    <n v="1"/>
    <s v="DUWT0023"/>
    <s v="B6yFwHqF4c"/>
    <s v="Allocated"/>
    <s v="Door Locked (NC_DL)"/>
    <s v="Customer house door lock "/>
    <d v="2026-06-08T00:00:00"/>
    <m/>
    <m/>
    <m/>
    <m/>
    <m/>
    <n v="2659"/>
    <n v="5386"/>
    <s v="-"/>
  </r>
  <r>
    <n v="458035947"/>
    <s v="BAPU KISAN BHUJBAL"/>
    <m/>
    <m/>
    <m/>
    <m/>
    <m/>
    <m/>
    <n v="3169"/>
    <n v="1847"/>
    <n v="1912"/>
    <n v="5016"/>
    <x v="0"/>
    <x v="0"/>
    <x v="0"/>
    <x v="6"/>
    <n v="1847"/>
    <n v="65"/>
    <n v="0"/>
    <n v="6300"/>
    <s v="25.05.26"/>
    <n v="1.1499442289500978E-3"/>
    <n v="1.0358184372421268E-4"/>
    <s v="FLOW"/>
    <s v="-"/>
    <s v="PTP"/>
    <s v="-"/>
    <m/>
    <m/>
    <m/>
    <m/>
    <s v="-"/>
    <s v="-"/>
    <s v="SHIRUR"/>
    <s v="-"/>
    <s v="-"/>
    <s v="-"/>
    <n v="8212"/>
    <n v="1847"/>
    <n v="27"/>
    <n v="37"/>
    <s v="FLOW"/>
    <m/>
    <m/>
    <m/>
    <m/>
    <s v="NPA"/>
    <m/>
    <s v="HF DELUXE DRUM SELF CAST ALL BLACK"/>
    <d v="2023-05-09T00:00:00"/>
    <n v="36"/>
    <x v="0"/>
    <s v="-"/>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m/>
    <n v="1912"/>
    <n v="5016"/>
    <s v="-"/>
  </r>
  <r>
    <n v="461971285"/>
    <s v="PRAFUL BALU SONAWANE"/>
    <m/>
    <m/>
    <m/>
    <m/>
    <m/>
    <m/>
    <n v="5424"/>
    <n v="1808"/>
    <n v="1923"/>
    <n v="7232"/>
    <x v="2"/>
    <x v="0"/>
    <x v="0"/>
    <x v="16"/>
    <n v="1808"/>
    <n v="115"/>
    <n v="0"/>
    <n v="2700"/>
    <s v="-"/>
    <n v="6.1799289034727922E-2"/>
    <n v="5.9360059878541091E-4"/>
    <s v="FLOW"/>
    <s v="-"/>
    <s v="-"/>
    <s v="-"/>
    <m/>
    <m/>
    <m/>
    <m/>
    <s v="-"/>
    <s v="-"/>
    <s v="KESNAND"/>
    <s v="-"/>
    <s v="-"/>
    <s v="-"/>
    <n v="4623"/>
    <n v="1808"/>
    <n v="116"/>
    <n v="126"/>
    <s v="FLOW"/>
    <m/>
    <m/>
    <m/>
    <m/>
    <s v="NPA"/>
    <s v="MH12WM1787"/>
    <s v="BAJAJ PULSAR NS 125"/>
    <d v="2024-02-20T00:00:00"/>
    <n v="24"/>
    <x v="0"/>
    <s v="-"/>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m/>
    <n v="1923"/>
    <n v="7232"/>
    <s v="-"/>
  </r>
  <r>
    <n v="462905638"/>
    <s v="PRAMOD SHASHIKANT DOKE"/>
    <m/>
    <m/>
    <m/>
    <m/>
    <m/>
    <m/>
    <n v="1420"/>
    <n v="1767"/>
    <n v="440"/>
    <n v="3187"/>
    <x v="4"/>
    <x v="0"/>
    <x v="0"/>
    <x v="9"/>
    <n v="1738"/>
    <n v="93"/>
    <n v="0"/>
    <n v="5234"/>
    <s v="STABLE"/>
    <n v="7.66915122749884E-3"/>
    <n v="3.8481298320391179E-4"/>
    <s v="FLOW"/>
    <s v="-"/>
    <s v="PAID"/>
    <s v="-"/>
    <m/>
    <m/>
    <m/>
    <m/>
    <s v="-"/>
    <s v="-"/>
    <s v="OTUR"/>
    <s v="-"/>
    <s v="-"/>
    <s v="-"/>
    <n v="7094"/>
    <n v="1738"/>
    <n v="56"/>
    <n v="66"/>
    <s v="FLOW"/>
    <m/>
    <m/>
    <m/>
    <m/>
    <s v="REGULAR"/>
    <s v="MH14KH7216"/>
    <s v="HONDA ACTIVA 6G DLX BS VI"/>
    <d v="2024-05-15T00:00:00"/>
    <n v="24"/>
    <x v="0"/>
    <s v="-"/>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m/>
    <n v="440"/>
    <n v="3187"/>
    <s v="-"/>
  </r>
  <r>
    <n v="140624071"/>
    <s v="SANTOSH BHAGWAN HARIHAR"/>
    <s v="ONLINE"/>
    <s v="12.06.26"/>
    <n v="1652"/>
    <m/>
    <m/>
    <s v="BANK RB 11"/>
    <n v="3235"/>
    <n v="1409"/>
    <n v="1606"/>
    <n v="2992"/>
    <x v="4"/>
    <x v="2"/>
    <x v="1"/>
    <x v="6"/>
    <n v="1409"/>
    <n v="197"/>
    <n v="0"/>
    <n v="0"/>
    <s v="STABLE"/>
    <n v="1.576009066090024E-3"/>
    <n v="3.1196863828211258E-4"/>
    <s v="RB"/>
    <s v="PAID"/>
    <s v="OS"/>
    <s v="-"/>
    <m/>
    <m/>
    <m/>
    <m/>
    <s v="-"/>
    <s v="-"/>
    <s v="SHIRUR"/>
    <s v="-"/>
    <s v="-"/>
    <s v="-"/>
    <n v="1606"/>
    <n v="1409"/>
    <n v="56"/>
    <n v="0"/>
    <s v="RB"/>
    <m/>
    <m/>
    <m/>
    <m/>
    <s v="REGULAR"/>
    <s v="MH42BL1351"/>
    <s v="DESTINI 125 XTEC"/>
    <d v="2023-04-20T00:00:00"/>
    <n v="36"/>
    <x v="0"/>
    <s v="-"/>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m/>
    <n v="1606"/>
    <n v="4644"/>
    <s v="-"/>
  </r>
  <r>
    <n v="465414331"/>
    <s v="YOGESH SAHEBRAO WALHEKAR"/>
    <m/>
    <m/>
    <m/>
    <m/>
    <m/>
    <m/>
    <n v="3009"/>
    <n v="604"/>
    <n v="676"/>
    <n v="3613"/>
    <x v="2"/>
    <x v="0"/>
    <x v="0"/>
    <x v="5"/>
    <n v="604"/>
    <n v="72"/>
    <n v="0"/>
    <n v="4050"/>
    <s v="-"/>
    <n v="2.1818945021496537E-3"/>
    <n v="1.9830462481548017E-4"/>
    <s v="FLOW"/>
    <s v="-"/>
    <s v="-"/>
    <s v="-"/>
    <m/>
    <m/>
    <m/>
    <m/>
    <s v="REPO"/>
    <s v="-"/>
    <s v="YERWADA"/>
    <s v="-"/>
    <s v="-"/>
    <s v="-"/>
    <n v="4726"/>
    <n v="604"/>
    <n v="115"/>
    <n v="125"/>
    <s v="FLOW"/>
    <m/>
    <m/>
    <m/>
    <m/>
    <s v="NPA"/>
    <s v="MH12WV0314"/>
    <s v="HONDA ACTIVA 6G DLX BS VI"/>
    <d v="2025-02-04T00:00:00"/>
    <n v="12"/>
    <x v="0"/>
    <s v="-"/>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m/>
    <n v="676"/>
    <n v="3613"/>
    <s v="-"/>
  </r>
  <r>
    <n v="462336291"/>
    <s v="SUNIL DAGADU BIBINAVARE"/>
    <s v="ONLINE"/>
    <s v="09.06.26"/>
    <n v="774"/>
    <m/>
    <m/>
    <m/>
    <n v="11738"/>
    <n v="443"/>
    <n v="769"/>
    <n v="11407"/>
    <x v="4"/>
    <x v="2"/>
    <x v="1"/>
    <x v="17"/>
    <n v="443"/>
    <n v="326"/>
    <n v="0"/>
    <n v="3150"/>
    <s v="-"/>
    <n v="3.1602570637274041E-3"/>
    <n v="9.8085242554276706E-5"/>
    <s v="RB"/>
    <s v="PAID"/>
    <s v="-"/>
    <s v="-"/>
    <m/>
    <m/>
    <m/>
    <m/>
    <s v="-"/>
    <s v="-"/>
    <s v="PIMPLE GURAV"/>
    <s v="-"/>
    <s v="-"/>
    <s v="-"/>
    <n v="3919"/>
    <n v="443"/>
    <n v="57"/>
    <n v="0"/>
    <s v="RB"/>
    <m/>
    <m/>
    <m/>
    <m/>
    <s v="REGULAR"/>
    <s v="MH14LM0849"/>
    <s v="CLASSIC 350 DARK STEALTH BLACK"/>
    <d v="2024-03-26T00:00:00"/>
    <n v="24"/>
    <x v="0"/>
    <s v="-"/>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m/>
    <n v="769"/>
    <n v="12181"/>
    <s v="-"/>
  </r>
  <r>
    <n v="462177974"/>
    <s v="RUPALI RAVINDRA BHUMKAR"/>
    <s v="ONLINE"/>
    <s v="03.06.26"/>
    <n v="5123"/>
    <m/>
    <m/>
    <s v="CBC COLL"/>
    <n v="5459"/>
    <n v="192"/>
    <n v="604"/>
    <n v="528"/>
    <x v="1"/>
    <x v="2"/>
    <x v="1"/>
    <x v="11"/>
    <n v="192"/>
    <n v="412"/>
    <n v="4500"/>
    <n v="4500"/>
    <s v="FLOW"/>
    <n v="1.8004889452792024E-3"/>
    <n v="5.0832243224404813E-5"/>
    <s v="RB"/>
    <s v="PAID"/>
    <s v="PTP"/>
    <s v="-"/>
    <m/>
    <m/>
    <m/>
    <m/>
    <s v="-"/>
    <s v="-"/>
    <s v="KHADAKI"/>
    <s v="-"/>
    <s v="-"/>
    <s v="-"/>
    <n v="5104"/>
    <n v="192"/>
    <n v="88"/>
    <n v="0"/>
    <s v="RB"/>
    <m/>
    <m/>
    <m/>
    <m/>
    <s v="REGULAR"/>
    <s v="MH12WN3599"/>
    <s v="HONDA ACTIVA 125 SMART"/>
    <d v="2024-03-11T00:00:00"/>
    <n v="24"/>
    <x v="0"/>
    <s v="-"/>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m/>
    <n v="604"/>
    <n v="5651"/>
    <s v="POT NPA"/>
  </r>
  <r>
    <n v="458535525"/>
    <s v="MAYA MOHAN KARANDE"/>
    <s v="COLLECT"/>
    <s v="09.06.26"/>
    <n v="3540"/>
    <m/>
    <m/>
    <m/>
    <n v="4099"/>
    <n v="128"/>
    <n v="383"/>
    <n v="687"/>
    <x v="3"/>
    <x v="2"/>
    <x v="1"/>
    <x v="10"/>
    <n v="128"/>
    <n v="255"/>
    <n v="0"/>
    <n v="3146"/>
    <s v="FLOW"/>
    <n v="4.0831928858530342E-4"/>
    <n v="5.3769173031673042E-5"/>
    <s v="RB"/>
    <s v="PAID"/>
    <s v="PTP"/>
    <s v="-"/>
    <m/>
    <m/>
    <m/>
    <m/>
    <s v="-"/>
    <s v="-"/>
    <s v="RAJGURU NAGAR"/>
    <s v="-"/>
    <s v="-"/>
    <s v="-"/>
    <n v="3529"/>
    <n v="128"/>
    <n v="178"/>
    <n v="0"/>
    <s v="RB"/>
    <m/>
    <m/>
    <m/>
    <m/>
    <s v="NPA"/>
    <s v="MH14KX3427"/>
    <s v="HONDA ACTIVA 6G DLX BS VI"/>
    <d v="2023-06-13T00:00:00"/>
    <n v="30"/>
    <x v="0"/>
    <s v="-"/>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m/>
    <n v="383"/>
    <n v="4227"/>
    <s v="-"/>
  </r>
  <r>
    <n v="139918071"/>
    <s v="PRATHAMESH JAGANNATH SUPEKAR"/>
    <m/>
    <m/>
    <m/>
    <m/>
    <m/>
    <m/>
    <n v="5583"/>
    <n v="56"/>
    <n v="58"/>
    <n v="5639"/>
    <x v="4"/>
    <x v="0"/>
    <x v="0"/>
    <x v="13"/>
    <n v="56"/>
    <n v="2"/>
    <n v="0"/>
    <n v="5473"/>
    <s v="-"/>
    <n v="1.3206753518680056E-4"/>
    <n v="1.2399037433497733E-5"/>
    <s v="FLOW"/>
    <s v="-"/>
    <s v="-"/>
    <s v="-"/>
    <m/>
    <m/>
    <m/>
    <m/>
    <s v="-"/>
    <s v="-"/>
    <s v="TALEGAON DABADE"/>
    <s v="-"/>
    <s v="-"/>
    <s v="-"/>
    <n v="5531"/>
    <n v="56"/>
    <n v="56"/>
    <n v="66"/>
    <s v="FLOW"/>
    <m/>
    <m/>
    <m/>
    <m/>
    <s v="NPA"/>
    <s v="MH14KT3263"/>
    <s v="YAMAHA MT15"/>
    <d v="2023-03-28T00:00:00"/>
    <n v="36"/>
    <x v="0"/>
    <s v="-"/>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m/>
    <m/>
    <n v="58"/>
    <n v="5639"/>
    <s v="-"/>
  </r>
  <r>
    <n v="462460942"/>
    <s v="SAGAR MOSHERAM AHWAD"/>
    <s v="ONLINE"/>
    <s v="04.06.26"/>
    <n v="40"/>
    <m/>
    <m/>
    <m/>
    <n v="3980"/>
    <n v="22"/>
    <n v="40"/>
    <n v="3962"/>
    <x v="4"/>
    <x v="2"/>
    <x v="1"/>
    <x v="17"/>
    <n v="22"/>
    <n v="18"/>
    <n v="0"/>
    <n v="5397"/>
    <s v="-"/>
    <n v="1.5694278871783947E-4"/>
    <n v="4.8710504203026804E-6"/>
    <s v="RB"/>
    <s v="PAID"/>
    <s v="-"/>
    <s v="-"/>
    <m/>
    <m/>
    <m/>
    <m/>
    <s v="-"/>
    <s v="-"/>
    <s v="PIMPLE NILAKH"/>
    <s v="-"/>
    <s v="-"/>
    <s v="-"/>
    <n v="5437"/>
    <n v="22"/>
    <n v="57"/>
    <n v="0"/>
    <s v="RB"/>
    <m/>
    <m/>
    <m/>
    <m/>
    <s v="REGULAR"/>
    <s v="MH14LM6254"/>
    <s v="SPLENDOR PLUS I3S BS6 FI DRUM SELF"/>
    <d v="2024-04-05T00:00:00"/>
    <n v="24"/>
    <x v="0"/>
    <s v="-"/>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m/>
    <n v="40"/>
    <n v="4002"/>
    <s v="-"/>
  </r>
  <r>
    <n v="463886389"/>
    <s v="ULHAS SHADANAN BADHE"/>
    <m/>
    <m/>
    <m/>
    <m/>
    <m/>
    <m/>
    <n v="2339"/>
    <n v="15"/>
    <n v="22"/>
    <n v="2354"/>
    <x v="1"/>
    <x v="0"/>
    <x v="0"/>
    <x v="9"/>
    <n v="15"/>
    <n v="7"/>
    <n v="0"/>
    <n v="450"/>
    <s v="FLOW"/>
    <n v="3.2776138970829236E-4"/>
    <n v="3.971269001906626E-6"/>
    <s v="FLOW"/>
    <s v="-"/>
    <s v="PTP"/>
    <s v="-"/>
    <m/>
    <m/>
    <m/>
    <m/>
    <s v="-"/>
    <s v="-"/>
    <s v="JUNNAR"/>
    <s v="-"/>
    <s v="-"/>
    <s v="-"/>
    <n v="472"/>
    <n v="15"/>
    <n v="87"/>
    <n v="97"/>
    <s v="FLOW"/>
    <m/>
    <m/>
    <m/>
    <m/>
    <s v="REGULAR"/>
    <s v="MH14KC2055"/>
    <s v="OKINAWA PRAISE PRO"/>
    <d v="2024-08-29T00:00:00"/>
    <n v="18"/>
    <x v="0"/>
    <s v="-"/>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m/>
    <n v="22"/>
    <n v="2354"/>
    <s v="POT NPA"/>
  </r>
  <r>
    <n v="135390694"/>
    <s v="RESHMA GANESH SHINDE"/>
    <m/>
    <m/>
    <m/>
    <m/>
    <m/>
    <m/>
    <n v="3192"/>
    <n v="0"/>
    <n v="142"/>
    <n v="3192"/>
    <x v="3"/>
    <x v="0"/>
    <x v="0"/>
    <x v="9"/>
    <n v="0.1"/>
    <n v="142"/>
    <n v="0"/>
    <n v="4050"/>
    <s v="FLOW"/>
    <n v="1"/>
    <n v="4.2007166430994564E-8"/>
    <s v="FLOW"/>
    <s v="-"/>
    <s v="PTP"/>
    <s v="-"/>
    <m/>
    <m/>
    <m/>
    <m/>
    <s v="-"/>
    <s v="-"/>
    <s v="JUNNAR"/>
    <s v="-"/>
    <s v="-"/>
    <s v="-"/>
    <n v="4192"/>
    <n v="0"/>
    <n v="177"/>
    <n v="187"/>
    <s v="FLOW"/>
    <m/>
    <m/>
    <m/>
    <m/>
    <s v="NPA"/>
    <s v="MH14KL0967"/>
    <s v="DESTINI 125 VX BS6 FI DRS CAST"/>
    <d v="2022-10-28T00:00:00"/>
    <n v="36"/>
    <x v="0"/>
    <s v="-"/>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m/>
    <n v="142"/>
    <n v="3192"/>
    <s v="-"/>
  </r>
  <r>
    <n v="139133063"/>
    <s v="YOGESH BAJARANG DHALE"/>
    <m/>
    <m/>
    <m/>
    <m/>
    <m/>
    <m/>
    <n v="2977"/>
    <n v="0"/>
    <n v="52"/>
    <n v="2977"/>
    <x v="1"/>
    <x v="0"/>
    <x v="0"/>
    <x v="14"/>
    <n v="0"/>
    <n v="52"/>
    <n v="0"/>
    <n v="2250"/>
    <s v="FLOW"/>
    <n v="0"/>
    <n v="0"/>
    <s v="FLOW"/>
    <s v="-"/>
    <s v="NC"/>
    <s v="-"/>
    <m/>
    <m/>
    <m/>
    <m/>
    <s v="-"/>
    <s v="-"/>
    <s v="ALANDI DEVACHI"/>
    <s v="-"/>
    <s v="-"/>
    <s v="-"/>
    <n v="2302"/>
    <n v="0"/>
    <n v="87"/>
    <n v="97"/>
    <s v="FLOW"/>
    <m/>
    <m/>
    <m/>
    <m/>
    <s v="REGULAR"/>
    <s v="MH14KR4403"/>
    <s v="SPLENDOR PLUS BS6 I3S DRS CAST FI"/>
    <d v="2023-03-06T00:00:00"/>
    <n v="36"/>
    <x v="0"/>
    <s v="-"/>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m/>
    <n v="52"/>
    <n v="2977"/>
    <s v="POT NPA"/>
  </r>
  <r>
    <n v="460094851"/>
    <s v="KALURAM HIRAMAN SARODE"/>
    <m/>
    <m/>
    <m/>
    <m/>
    <m/>
    <m/>
    <n v="3576"/>
    <n v="0"/>
    <n v="33"/>
    <n v="3576"/>
    <x v="3"/>
    <x v="0"/>
    <x v="0"/>
    <x v="6"/>
    <n v="0"/>
    <n v="33"/>
    <n v="0"/>
    <n v="2210"/>
    <s v="FLOW"/>
    <n v="0"/>
    <n v="0"/>
    <s v="FLOW"/>
    <s v="-"/>
    <s v="NC"/>
    <s v="-"/>
    <m/>
    <m/>
    <m/>
    <m/>
    <s v="-"/>
    <s v="-"/>
    <s v="ANDHAL GAON"/>
    <s v="-"/>
    <s v="-"/>
    <s v="-"/>
    <n v="2243"/>
    <n v="0"/>
    <n v="178"/>
    <n v="188"/>
    <s v="FLOW"/>
    <m/>
    <m/>
    <m/>
    <m/>
    <s v="NPA"/>
    <s v="MH12WG2737"/>
    <m/>
    <d v="2023-10-11T00:00:00"/>
    <n v="24"/>
    <x v="0"/>
    <s v="-"/>
    <m/>
    <m/>
    <m/>
    <m/>
    <m/>
    <m/>
    <m/>
    <m/>
    <m/>
    <m/>
    <m/>
    <m/>
    <m/>
    <n v="1"/>
    <m/>
    <m/>
    <m/>
    <m/>
    <m/>
    <m/>
    <m/>
    <m/>
    <m/>
    <m/>
    <m/>
    <m/>
    <m/>
    <m/>
    <m/>
    <m/>
    <m/>
    <m/>
    <m/>
    <m/>
    <m/>
    <m/>
    <m/>
    <m/>
    <m/>
    <m/>
    <m/>
    <m/>
    <m/>
    <m/>
    <m/>
    <m/>
    <m/>
    <m/>
    <m/>
    <m/>
    <m/>
    <m/>
    <m/>
    <m/>
    <m/>
    <m/>
    <m/>
    <m/>
    <m/>
    <m/>
    <m/>
    <m/>
    <m/>
    <m/>
    <m/>
    <m/>
    <m/>
    <m/>
    <m/>
    <m/>
    <m/>
    <m/>
    <m/>
    <m/>
    <m/>
    <m/>
    <m/>
    <m/>
    <m/>
    <m/>
    <m/>
    <m/>
    <m/>
    <m/>
    <m/>
    <m/>
    <m/>
    <m/>
    <m/>
    <m/>
    <m/>
    <m/>
    <m/>
    <m/>
    <n v="1"/>
    <n v="1"/>
    <s v="ZBHT0024"/>
    <s v="APBLFIm6rR7"/>
    <s v="Allocated"/>
    <s v="Shifted (NC_SFTD)"/>
    <s v="Shift "/>
    <d v="2026-06-05T00:00:00"/>
    <m/>
    <m/>
    <m/>
    <m/>
    <m/>
    <n v="33"/>
    <n v="3576"/>
    <s v="-"/>
  </r>
  <r>
    <n v="135404351"/>
    <s v="MONIKA NITIN MORE"/>
    <m/>
    <m/>
    <m/>
    <m/>
    <m/>
    <m/>
    <n v="3001"/>
    <n v="0"/>
    <n v="2"/>
    <n v="3001"/>
    <x v="3"/>
    <x v="0"/>
    <x v="0"/>
    <x v="15"/>
    <n v="0"/>
    <n v="2"/>
    <n v="0"/>
    <n v="1507"/>
    <s v="-"/>
    <n v="0"/>
    <n v="0"/>
    <s v="FLOW"/>
    <s v="-"/>
    <s v="-"/>
    <s v="-"/>
    <m/>
    <m/>
    <m/>
    <m/>
    <s v="-"/>
    <s v="-"/>
    <s v="BHAWANI PETH"/>
    <s v="-"/>
    <s v="-"/>
    <s v="-"/>
    <n v="1509"/>
    <n v="0"/>
    <n v="178"/>
    <n v="188"/>
    <s v="FLOW"/>
    <m/>
    <m/>
    <m/>
    <m/>
    <s v="NPA"/>
    <s v="MH12UX2200"/>
    <s v="HONDA ACTIVA 6G DLX BS VI"/>
    <d v="2022-10-26T00:00:00"/>
    <n v="36"/>
    <x v="0"/>
    <s v="-"/>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m/>
    <n v="2"/>
    <n v="3001"/>
    <s v="-"/>
  </r>
  <r>
    <n v="140151772"/>
    <s v="AKSHAY SAMPAT KINDRE"/>
    <s v="ONLINE"/>
    <s v="08.06.26"/>
    <n v="1907"/>
    <m/>
    <m/>
    <s v="CBC COLL"/>
    <n v="3633"/>
    <n v="0"/>
    <n v="101"/>
    <n v="1726"/>
    <x v="4"/>
    <x v="2"/>
    <x v="1"/>
    <x v="2"/>
    <n v="0"/>
    <n v="101"/>
    <n v="1800"/>
    <n v="1800"/>
    <s v="-"/>
    <n v="0"/>
    <n v="0"/>
    <s v="RB"/>
    <s v="PAID"/>
    <s v="-"/>
    <s v="-"/>
    <m/>
    <m/>
    <m/>
    <m/>
    <s v="-"/>
    <s v="-"/>
    <s v="BHOR"/>
    <s v="-"/>
    <s v="-"/>
    <s v="-"/>
    <n v="1901"/>
    <n v="0"/>
    <n v="56"/>
    <n v="0"/>
    <s v="RB"/>
    <m/>
    <m/>
    <m/>
    <m/>
    <s v="REGULAR"/>
    <s v="MH12VK6376"/>
    <s v="BAJAJ CHETAK PREMIUM"/>
    <d v="2023-04-06T00:00:00"/>
    <n v="36"/>
    <x v="0"/>
    <s v="-"/>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m/>
    <n v="101"/>
    <n v="3633"/>
    <s v="-"/>
  </r>
  <r>
    <n v="461261729"/>
    <s v="SUDHAKAR KISHAN SAWRE"/>
    <m/>
    <m/>
    <m/>
    <m/>
    <m/>
    <m/>
    <n v="4531"/>
    <n v="0"/>
    <n v="46"/>
    <n v="4531"/>
    <x v="2"/>
    <x v="0"/>
    <x v="0"/>
    <x v="10"/>
    <n v="0"/>
    <n v="46"/>
    <n v="0"/>
    <n v="3570"/>
    <s v="FLOW"/>
    <n v="0"/>
    <n v="0"/>
    <s v="FLOW"/>
    <s v="-"/>
    <s v="NC"/>
    <s v="-"/>
    <m/>
    <m/>
    <m/>
    <m/>
    <s v="-"/>
    <s v="-"/>
    <s v="BHOSE"/>
    <s v="-"/>
    <s v="-"/>
    <s v="-"/>
    <n v="3616"/>
    <n v="0"/>
    <n v="116"/>
    <n v="126"/>
    <s v="FLOW"/>
    <m/>
    <m/>
    <m/>
    <m/>
    <s v="NPA"/>
    <s v="MH14LG8826"/>
    <m/>
    <d v="2023-12-26T00:00:00"/>
    <n v="24"/>
    <x v="0"/>
    <s v="-"/>
    <m/>
    <m/>
    <m/>
    <m/>
    <m/>
    <m/>
    <m/>
    <m/>
    <m/>
    <m/>
    <m/>
    <m/>
    <m/>
    <m/>
    <m/>
    <m/>
    <m/>
    <m/>
    <m/>
    <m/>
    <m/>
    <m/>
    <m/>
    <m/>
    <m/>
    <m/>
    <m/>
    <m/>
    <m/>
    <m/>
    <m/>
    <m/>
    <m/>
    <m/>
    <m/>
    <m/>
    <m/>
    <m/>
    <m/>
    <m/>
    <m/>
    <m/>
    <m/>
    <m/>
    <m/>
    <m/>
    <m/>
    <m/>
    <m/>
    <m/>
    <m/>
    <m/>
    <m/>
    <m/>
    <m/>
    <m/>
    <m/>
    <m/>
    <m/>
    <m/>
    <m/>
    <m/>
    <m/>
    <m/>
    <m/>
    <m/>
    <m/>
    <m/>
    <m/>
    <m/>
    <m/>
    <m/>
    <m/>
    <m/>
    <m/>
    <m/>
    <m/>
    <m/>
    <m/>
    <m/>
    <m/>
    <m/>
    <m/>
    <m/>
    <m/>
    <m/>
    <m/>
    <m/>
    <m/>
    <m/>
    <m/>
    <m/>
    <m/>
    <m/>
    <n v="0"/>
    <s v=""/>
    <s v="ZBHT0010"/>
    <s v="BoHbedPqhD7"/>
    <s v="Allocated"/>
    <e v="#N/A"/>
    <e v="#N/A"/>
    <e v="#N/A"/>
    <m/>
    <m/>
    <m/>
    <m/>
    <m/>
    <n v="46"/>
    <n v="4531"/>
    <s v="-"/>
  </r>
  <r>
    <n v="463177975"/>
    <s v="RUTUJA ANANTHA BURSE"/>
    <m/>
    <m/>
    <m/>
    <m/>
    <m/>
    <m/>
    <n v="3391"/>
    <n v="0"/>
    <n v="32"/>
    <n v="3391"/>
    <x v="3"/>
    <x v="0"/>
    <x v="0"/>
    <x v="10"/>
    <n v="0"/>
    <n v="32"/>
    <n v="0"/>
    <n v="2691"/>
    <s v="FLOW"/>
    <n v="0"/>
    <n v="0"/>
    <s v="FLOW"/>
    <s v="-"/>
    <s v="LMCB"/>
    <s v="-"/>
    <m/>
    <m/>
    <m/>
    <m/>
    <s v="-"/>
    <s v="-"/>
    <s v="CHAS"/>
    <s v="-"/>
    <s v="-"/>
    <s v="-"/>
    <n v="2723"/>
    <n v="0"/>
    <n v="178"/>
    <n v="188"/>
    <s v="FLOW"/>
    <m/>
    <m/>
    <m/>
    <m/>
    <s v="NPA"/>
    <s v="MH14LQ8368"/>
    <m/>
    <d v="2024-06-11T00:00:00"/>
    <n v="18"/>
    <x v="0"/>
    <s v="-"/>
    <m/>
    <m/>
    <m/>
    <m/>
    <m/>
    <m/>
    <m/>
    <m/>
    <m/>
    <m/>
    <m/>
    <m/>
    <m/>
    <m/>
    <m/>
    <m/>
    <m/>
    <m/>
    <m/>
    <m/>
    <m/>
    <m/>
    <m/>
    <m/>
    <m/>
    <m/>
    <m/>
    <m/>
    <m/>
    <m/>
    <m/>
    <m/>
    <m/>
    <m/>
    <m/>
    <m/>
    <m/>
    <m/>
    <m/>
    <m/>
    <m/>
    <m/>
    <m/>
    <m/>
    <m/>
    <m/>
    <m/>
    <m/>
    <m/>
    <m/>
    <m/>
    <m/>
    <m/>
    <m/>
    <m/>
    <m/>
    <m/>
    <m/>
    <m/>
    <m/>
    <m/>
    <m/>
    <m/>
    <m/>
    <m/>
    <m/>
    <m/>
    <m/>
    <m/>
    <m/>
    <m/>
    <m/>
    <m/>
    <m/>
    <m/>
    <m/>
    <m/>
    <m/>
    <m/>
    <m/>
    <m/>
    <m/>
    <m/>
    <m/>
    <m/>
    <m/>
    <m/>
    <m/>
    <m/>
    <m/>
    <m/>
    <m/>
    <m/>
    <m/>
    <n v="0"/>
    <s v=""/>
    <s v="ZBHT0010"/>
    <s v="G2tez0LAEz"/>
    <s v="Allocated"/>
    <e v="#N/A"/>
    <e v="#N/A"/>
    <e v="#N/A"/>
    <m/>
    <m/>
    <m/>
    <m/>
    <m/>
    <n v="32"/>
    <n v="3391"/>
    <s v="-"/>
  </r>
  <r>
    <n v="123556600"/>
    <s v="DILIP AMBADAS MANKAR"/>
    <m/>
    <m/>
    <m/>
    <m/>
    <m/>
    <m/>
    <n v="6149"/>
    <n v="0"/>
    <n v="10"/>
    <n v="6149"/>
    <x v="3"/>
    <x v="0"/>
    <x v="0"/>
    <x v="1"/>
    <n v="0"/>
    <n v="10"/>
    <n v="0"/>
    <n v="1510"/>
    <s v="FLOW"/>
    <n v="0"/>
    <n v="0"/>
    <s v="FLOW"/>
    <s v="-"/>
    <s v="NC"/>
    <s v="-"/>
    <m/>
    <m/>
    <m/>
    <m/>
    <s v="-"/>
    <s v="-"/>
    <s v="CHIKHALI"/>
    <s v="-"/>
    <s v="-"/>
    <s v="-"/>
    <n v="1520"/>
    <n v="0"/>
    <n v="177"/>
    <n v="187"/>
    <s v="FLOW"/>
    <m/>
    <m/>
    <m/>
    <m/>
    <s v="NPA"/>
    <s v="MH14JT9734"/>
    <s v="CLASSIC 350 CHROME BRONZE"/>
    <d v="2021-10-16T00:00:00"/>
    <n v="48"/>
    <x v="0"/>
    <s v="-"/>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m/>
    <n v="10"/>
    <n v="6149"/>
    <s v="-"/>
  </r>
  <r>
    <n v="136841301"/>
    <s v="DEVKATE APPASAHEB RAMA"/>
    <m/>
    <m/>
    <m/>
    <m/>
    <m/>
    <m/>
    <n v="5778"/>
    <n v="0"/>
    <n v="27"/>
    <n v="5778"/>
    <x v="2"/>
    <x v="0"/>
    <x v="0"/>
    <x v="1"/>
    <n v="0"/>
    <n v="27"/>
    <n v="0"/>
    <n v="2677"/>
    <s v="FLOW"/>
    <n v="0"/>
    <n v="0"/>
    <s v="FLOW"/>
    <s v="-"/>
    <s v="NC"/>
    <s v="-"/>
    <m/>
    <m/>
    <m/>
    <m/>
    <s v="REPO"/>
    <s v="-"/>
    <s v="CHIKHALI"/>
    <s v="-"/>
    <s v="-"/>
    <s v="-"/>
    <n v="2704"/>
    <n v="0"/>
    <n v="115"/>
    <n v="125"/>
    <s v="FLOW"/>
    <m/>
    <m/>
    <m/>
    <m/>
    <s v="NPA"/>
    <s v="MH14KM3125"/>
    <s v="RE BULLET X 350 ES EFI JET BLACK"/>
    <d v="2022-12-13T00:00:00"/>
    <n v="36"/>
    <x v="0"/>
    <s v="-"/>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m/>
    <n v="27"/>
    <n v="5778"/>
    <s v="-"/>
  </r>
  <r>
    <n v="137201869"/>
    <s v="MAHATAB HAKANI SHAIKH"/>
    <m/>
    <m/>
    <m/>
    <m/>
    <m/>
    <m/>
    <n v="3534"/>
    <n v="0"/>
    <n v="21"/>
    <n v="3534"/>
    <x v="5"/>
    <x v="0"/>
    <x v="0"/>
    <x v="1"/>
    <n v="0"/>
    <n v="21"/>
    <n v="0"/>
    <n v="2009"/>
    <s v="FLOW"/>
    <n v="0"/>
    <n v="0"/>
    <s v="FLOW"/>
    <s v="-"/>
    <s v="RTP"/>
    <s v="-"/>
    <m/>
    <m/>
    <m/>
    <m/>
    <s v="-"/>
    <s v="-"/>
    <s v="CHINCHWAD"/>
    <s v="-"/>
    <s v="-"/>
    <s v="-"/>
    <n v="2030"/>
    <n v="0"/>
    <n v="146"/>
    <n v="156"/>
    <s v="FLOW"/>
    <m/>
    <m/>
    <m/>
    <m/>
    <s v="NPA"/>
    <s v="MH24BQ9907"/>
    <s v="SPLENDOR PLUS I3S XTEC"/>
    <d v="2022-12-27T00:00:00"/>
    <n v="30"/>
    <x v="0"/>
    <s v="-"/>
    <m/>
    <m/>
    <m/>
    <m/>
    <m/>
    <m/>
    <m/>
    <m/>
    <m/>
    <m/>
    <n v="1"/>
    <m/>
    <m/>
    <m/>
    <m/>
    <m/>
    <m/>
    <m/>
    <m/>
    <m/>
    <m/>
    <m/>
    <m/>
    <m/>
    <m/>
    <m/>
    <m/>
    <m/>
    <m/>
    <m/>
    <m/>
    <m/>
    <m/>
    <m/>
    <m/>
    <m/>
    <m/>
    <m/>
    <m/>
    <m/>
    <m/>
    <m/>
    <m/>
    <m/>
    <m/>
    <m/>
    <m/>
    <m/>
    <m/>
    <m/>
    <m/>
    <m/>
    <m/>
    <m/>
    <m/>
    <m/>
    <m/>
    <m/>
    <m/>
    <m/>
    <m/>
    <m/>
    <m/>
    <m/>
    <m/>
    <m/>
    <m/>
    <m/>
    <m/>
    <m/>
    <m/>
    <m/>
    <m/>
    <m/>
    <m/>
    <m/>
    <m/>
    <m/>
    <m/>
    <m/>
    <m/>
    <m/>
    <m/>
    <m/>
    <m/>
    <m/>
    <m/>
    <m/>
    <m/>
    <m/>
    <m/>
    <m/>
    <m/>
    <m/>
    <n v="1"/>
    <n v="1"/>
    <s v="ZBHT0011"/>
    <s v="BoZdAFhMrm"/>
    <s v="Allocated"/>
    <s v="Door Locked (NC_DL)"/>
    <s v="Visit cm residence address door lock room owner sd cm gone to the village "/>
    <d v="2026-06-04T00:00:00"/>
    <m/>
    <m/>
    <m/>
    <m/>
    <m/>
    <n v="21"/>
    <n v="3534"/>
    <s v="-"/>
  </r>
  <r>
    <n v="459302420"/>
    <s v="JYOTI MRUTYUNJAY GUPTA"/>
    <m/>
    <m/>
    <m/>
    <m/>
    <m/>
    <m/>
    <n v="4543"/>
    <n v="0"/>
    <n v="123"/>
    <n v="4543"/>
    <x v="5"/>
    <x v="0"/>
    <x v="0"/>
    <x v="14"/>
    <n v="0"/>
    <n v="123"/>
    <n v="0"/>
    <n v="2250"/>
    <s v="FLOW"/>
    <n v="0"/>
    <n v="0"/>
    <s v="FLOW"/>
    <s v="-"/>
    <s v="NC"/>
    <s v="-"/>
    <m/>
    <m/>
    <m/>
    <m/>
    <s v="-"/>
    <s v="-"/>
    <s v="DAPODI"/>
    <s v="-"/>
    <s v="-"/>
    <s v="-"/>
    <n v="2373"/>
    <n v="0"/>
    <n v="147"/>
    <n v="157"/>
    <s v="FLOW"/>
    <m/>
    <m/>
    <m/>
    <m/>
    <s v="NPA"/>
    <s v="MH14KY6451"/>
    <m/>
    <d v="2023-08-08T00:00:00"/>
    <n v="24"/>
    <x v="0"/>
    <s v="-"/>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m/>
    <n v="123"/>
    <n v="4543"/>
    <s v="-"/>
  </r>
  <r>
    <n v="135144145"/>
    <s v="JAYSHRI GULAB BHALERAO"/>
    <m/>
    <m/>
    <m/>
    <m/>
    <m/>
    <m/>
    <n v="2691"/>
    <n v="0"/>
    <n v="30"/>
    <n v="2691"/>
    <x v="3"/>
    <x v="0"/>
    <x v="0"/>
    <x v="15"/>
    <n v="0"/>
    <n v="30"/>
    <n v="0"/>
    <n v="1319"/>
    <s v="-"/>
    <n v="0"/>
    <n v="0"/>
    <s v="FLOW"/>
    <s v="-"/>
    <s v="-"/>
    <s v="-"/>
    <m/>
    <m/>
    <m/>
    <m/>
    <s v="-"/>
    <s v="-"/>
    <s v="GANJ PATH"/>
    <s v="-"/>
    <s v="-"/>
    <s v="-"/>
    <n v="1349"/>
    <n v="0"/>
    <n v="177"/>
    <n v="187"/>
    <s v="FLOW"/>
    <m/>
    <m/>
    <m/>
    <m/>
    <s v="NPA"/>
    <s v="MH12UV7396"/>
    <s v="SPLENDOR PLUS I3S BS6 FI DRUM SELF"/>
    <d v="2022-11-11T00:00:00"/>
    <n v="36"/>
    <x v="0"/>
    <s v="-"/>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m/>
    <n v="30"/>
    <n v="2691"/>
    <s v="-"/>
  </r>
  <r>
    <n v="453957819"/>
    <s v="GANESH SURYABHAN CHAVHAN"/>
    <m/>
    <m/>
    <m/>
    <m/>
    <m/>
    <m/>
    <n v="3619"/>
    <n v="0"/>
    <n v="6"/>
    <n v="3619"/>
    <x v="3"/>
    <x v="0"/>
    <x v="0"/>
    <x v="12"/>
    <n v="0"/>
    <n v="6"/>
    <n v="0"/>
    <n v="1800"/>
    <s v="-"/>
    <n v="0"/>
    <n v="0"/>
    <s v="FLOW"/>
    <s v="-"/>
    <s v="-"/>
    <s v="-"/>
    <m/>
    <m/>
    <m/>
    <m/>
    <s v="-"/>
    <s v="-"/>
    <s v="HINJEWADI"/>
    <s v="-"/>
    <s v="-"/>
    <s v="-"/>
    <n v="1806"/>
    <n v="0"/>
    <n v="178"/>
    <n v="188"/>
    <s v="FLOW"/>
    <m/>
    <m/>
    <m/>
    <m/>
    <s v="NPA"/>
    <s v="MH29BX2519"/>
    <s v="HONDA SHINE SP DISC BSVI"/>
    <d v="2022-07-06T00:00:00"/>
    <n v="36"/>
    <x v="0"/>
    <s v="-"/>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m/>
    <n v="6"/>
    <n v="3619"/>
    <s v="-"/>
  </r>
  <r>
    <n v="462178191"/>
    <s v="SHUBHAM PANDURANG PAWAR"/>
    <m/>
    <m/>
    <m/>
    <m/>
    <m/>
    <m/>
    <n v="4421"/>
    <n v="0"/>
    <n v="22"/>
    <n v="4421"/>
    <x v="4"/>
    <x v="0"/>
    <x v="0"/>
    <x v="12"/>
    <n v="0"/>
    <n v="22"/>
    <n v="0"/>
    <n v="4004"/>
    <s v="-"/>
    <n v="0"/>
    <n v="0"/>
    <s v="FLOW"/>
    <s v="-"/>
    <s v="-"/>
    <s v="-"/>
    <m/>
    <m/>
    <m/>
    <m/>
    <s v="-"/>
    <s v="-"/>
    <s v="HINJEWADI"/>
    <s v="-"/>
    <s v="-"/>
    <s v="-"/>
    <n v="4026"/>
    <n v="0"/>
    <n v="57"/>
    <n v="67"/>
    <s v="FLOW"/>
    <m/>
    <m/>
    <m/>
    <m/>
    <s v="REGULAR"/>
    <s v="MH14LK1575"/>
    <m/>
    <d v="2024-03-11T00:00:00"/>
    <n v="24"/>
    <x v="0"/>
    <s v="-"/>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m/>
    <n v="22"/>
    <n v="4421"/>
    <s v="-"/>
  </r>
  <r>
    <n v="463322332"/>
    <s v="LATABAI CHINTAMAN JOSHI"/>
    <m/>
    <m/>
    <m/>
    <m/>
    <m/>
    <m/>
    <n v="1442"/>
    <n v="0"/>
    <n v="65"/>
    <n v="1442"/>
    <x v="5"/>
    <x v="0"/>
    <x v="0"/>
    <x v="9"/>
    <n v="0"/>
    <n v="65"/>
    <n v="0"/>
    <n v="2700"/>
    <s v="FLOW"/>
    <n v="0"/>
    <n v="0"/>
    <s v="FLOW"/>
    <s v="-"/>
    <s v="PTP"/>
    <s v="-"/>
    <m/>
    <m/>
    <m/>
    <m/>
    <s v="REPO"/>
    <s v="-"/>
    <s v="JUNNAR"/>
    <s v="-"/>
    <s v="-"/>
    <s v="-"/>
    <n v="2765"/>
    <n v="0"/>
    <n v="146"/>
    <n v="156"/>
    <s v="FLOW"/>
    <m/>
    <m/>
    <m/>
    <m/>
    <s v="NPA"/>
    <s v="MH14KT1594"/>
    <m/>
    <d v="2024-06-27T00:00:00"/>
    <n v="18"/>
    <x v="0"/>
    <s v="-"/>
    <m/>
    <m/>
    <m/>
    <m/>
    <m/>
    <m/>
    <m/>
    <m/>
    <m/>
    <m/>
    <m/>
    <m/>
    <m/>
    <m/>
    <m/>
    <m/>
    <m/>
    <m/>
    <m/>
    <m/>
    <m/>
    <m/>
    <m/>
    <m/>
    <m/>
    <m/>
    <m/>
    <m/>
    <m/>
    <m/>
    <m/>
    <n v="1"/>
    <m/>
    <m/>
    <m/>
    <m/>
    <m/>
    <m/>
    <m/>
    <m/>
    <m/>
    <m/>
    <m/>
    <m/>
    <m/>
    <m/>
    <m/>
    <m/>
    <m/>
    <m/>
    <m/>
    <m/>
    <m/>
    <m/>
    <m/>
    <m/>
    <m/>
    <m/>
    <m/>
    <m/>
    <m/>
    <m/>
    <m/>
    <m/>
    <m/>
    <m/>
    <m/>
    <m/>
    <m/>
    <m/>
    <m/>
    <m/>
    <m/>
    <m/>
    <m/>
    <m/>
    <m/>
    <m/>
    <m/>
    <m/>
    <m/>
    <m/>
    <m/>
    <m/>
    <m/>
    <m/>
    <m/>
    <m/>
    <m/>
    <m/>
    <m/>
    <m/>
    <m/>
    <m/>
    <n v="1"/>
    <n v="1"/>
    <s v="ZBHT0021"/>
    <s v="G2TyAYSC_OJz"/>
    <s v="Allocated"/>
    <e v="#N/A"/>
    <e v="#N/A"/>
    <e v="#N/A"/>
    <m/>
    <m/>
    <m/>
    <m/>
    <m/>
    <n v="65"/>
    <n v="1442"/>
    <s v="-"/>
  </r>
  <r>
    <n v="460241672"/>
    <s v="AMOL NARAYAN POTE"/>
    <m/>
    <m/>
    <m/>
    <m/>
    <m/>
    <m/>
    <n v="4574"/>
    <n v="0"/>
    <n v="6"/>
    <n v="4574"/>
    <x v="2"/>
    <x v="0"/>
    <x v="0"/>
    <x v="6"/>
    <n v="0"/>
    <n v="6"/>
    <n v="0"/>
    <n v="445"/>
    <s v="FLOW"/>
    <n v="0"/>
    <n v="0"/>
    <s v="FLOW"/>
    <s v="-"/>
    <s v="LMCB"/>
    <s v="-"/>
    <m/>
    <m/>
    <m/>
    <m/>
    <s v="-"/>
    <s v="-"/>
    <s v="KAREGAON"/>
    <s v="-"/>
    <s v="-"/>
    <s v="-"/>
    <n v="451"/>
    <n v="0"/>
    <n v="116"/>
    <n v="126"/>
    <s v="FLOW"/>
    <m/>
    <m/>
    <m/>
    <m/>
    <s v="NPA"/>
    <s v="MH16DH4828"/>
    <m/>
    <d v="2023-10-21T00:00:00"/>
    <n v="24"/>
    <x v="0"/>
    <s v="-"/>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m/>
    <n v="6"/>
    <n v="4574"/>
    <s v="-"/>
  </r>
  <r>
    <n v="456338926"/>
    <s v="SANDIP BALU HULAVALE"/>
    <m/>
    <m/>
    <m/>
    <m/>
    <m/>
    <m/>
    <n v="3359"/>
    <n v="0"/>
    <n v="18"/>
    <n v="3359"/>
    <x v="1"/>
    <x v="0"/>
    <x v="0"/>
    <x v="7"/>
    <n v="0"/>
    <n v="18"/>
    <n v="0"/>
    <n v="3996"/>
    <s v="FLOW"/>
    <n v="0"/>
    <n v="0"/>
    <s v="FLOW"/>
    <s v="-"/>
    <s v="NC"/>
    <s v="-"/>
    <m/>
    <m/>
    <m/>
    <m/>
    <s v="-"/>
    <s v="-"/>
    <s v="KARLA"/>
    <s v="-"/>
    <s v="-"/>
    <s v="-"/>
    <n v="4014"/>
    <n v="0"/>
    <n v="88"/>
    <n v="98"/>
    <s v="FLOW"/>
    <m/>
    <m/>
    <m/>
    <m/>
    <s v="REGULAR"/>
    <s v="MH14KP3148"/>
    <m/>
    <d v="2023-01-11T00:00:00"/>
    <n v="36"/>
    <x v="0"/>
    <s v="-"/>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m/>
    <n v="18"/>
    <n v="3359"/>
    <s v="POT NPA"/>
  </r>
  <r>
    <n v="462011491"/>
    <s v="RAHUL HIRA CHAVAN"/>
    <m/>
    <m/>
    <m/>
    <m/>
    <m/>
    <m/>
    <n v="3778"/>
    <n v="0"/>
    <n v="9"/>
    <n v="3778"/>
    <x v="1"/>
    <x v="0"/>
    <x v="0"/>
    <x v="10"/>
    <n v="0"/>
    <n v="9"/>
    <n v="0"/>
    <n v="893"/>
    <s v="FLOW"/>
    <n v="0"/>
    <n v="0"/>
    <s v="FLOW"/>
    <s v="-"/>
    <s v="PTP"/>
    <s v="-"/>
    <m/>
    <m/>
    <m/>
    <m/>
    <s v="-"/>
    <s v="-"/>
    <s v="KHALUMBARE"/>
    <s v="-"/>
    <s v="-"/>
    <s v="-"/>
    <n v="902"/>
    <n v="0"/>
    <n v="88"/>
    <n v="98"/>
    <s v="FLOW"/>
    <m/>
    <m/>
    <m/>
    <m/>
    <s v="REGULAR"/>
    <s v="MH14LK0545"/>
    <m/>
    <d v="2024-02-23T00:00:00"/>
    <n v="24"/>
    <x v="0"/>
    <s v="-"/>
    <m/>
    <m/>
    <m/>
    <m/>
    <m/>
    <m/>
    <m/>
    <m/>
    <m/>
    <m/>
    <m/>
    <m/>
    <m/>
    <m/>
    <m/>
    <m/>
    <m/>
    <m/>
    <m/>
    <m/>
    <m/>
    <m/>
    <m/>
    <m/>
    <m/>
    <m/>
    <m/>
    <m/>
    <m/>
    <m/>
    <m/>
    <m/>
    <m/>
    <m/>
    <m/>
    <m/>
    <m/>
    <m/>
    <m/>
    <m/>
    <m/>
    <m/>
    <m/>
    <m/>
    <m/>
    <m/>
    <m/>
    <m/>
    <m/>
    <m/>
    <m/>
    <m/>
    <m/>
    <m/>
    <m/>
    <m/>
    <m/>
    <m/>
    <m/>
    <m/>
    <m/>
    <m/>
    <m/>
    <m/>
    <m/>
    <m/>
    <m/>
    <m/>
    <m/>
    <m/>
    <m/>
    <m/>
    <m/>
    <m/>
    <m/>
    <m/>
    <m/>
    <m/>
    <m/>
    <m/>
    <m/>
    <m/>
    <m/>
    <m/>
    <m/>
    <m/>
    <m/>
    <m/>
    <m/>
    <m/>
    <m/>
    <m/>
    <m/>
    <m/>
    <n v="0"/>
    <s v=""/>
    <s v="ZBHT0010"/>
    <s v="B6SfsJj5JL7"/>
    <s v="Allocated"/>
    <e v="#N/A"/>
    <e v="#N/A"/>
    <e v="#N/A"/>
    <m/>
    <m/>
    <m/>
    <m/>
    <m/>
    <n v="9"/>
    <n v="3778"/>
    <s v="POT NPA"/>
  </r>
  <r>
    <n v="136892187"/>
    <s v="KARAN UTTAM LOHAR"/>
    <m/>
    <m/>
    <m/>
    <m/>
    <m/>
    <m/>
    <n v="2794"/>
    <n v="0"/>
    <n v="5"/>
    <n v="2794"/>
    <x v="2"/>
    <x v="0"/>
    <x v="0"/>
    <x v="7"/>
    <n v="0"/>
    <n v="5"/>
    <n v="0"/>
    <n v="450"/>
    <s v="FLOW"/>
    <n v="0"/>
    <n v="0"/>
    <s v="FLOW"/>
    <s v="-"/>
    <s v="PTP"/>
    <s v="-"/>
    <m/>
    <m/>
    <m/>
    <m/>
    <s v="-"/>
    <s v="-"/>
    <s v="KUSGAON"/>
    <s v="-"/>
    <s v="-"/>
    <s v="-"/>
    <n v="455"/>
    <n v="0"/>
    <n v="115"/>
    <n v="125"/>
    <s v="FLOW"/>
    <m/>
    <m/>
    <m/>
    <m/>
    <s v="NPA"/>
    <s v="MH14KM2722"/>
    <s v="SPLENDOR PLUS BS6 I3S DRS CAST FI"/>
    <d v="2022-12-27T00:00:00"/>
    <n v="36"/>
    <x v="0"/>
    <s v="-"/>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m/>
    <n v="5"/>
    <n v="2794"/>
    <s v="-"/>
  </r>
  <r>
    <n v="462252637"/>
    <s v="SHAKUNTI DEVI"/>
    <m/>
    <m/>
    <m/>
    <m/>
    <m/>
    <s v="BANK RB 05"/>
    <n v="2640"/>
    <n v="0"/>
    <n v="43"/>
    <n v="2640"/>
    <x v="4"/>
    <x v="2"/>
    <x v="0"/>
    <x v="12"/>
    <n v="0"/>
    <n v="43"/>
    <n v="0"/>
    <n v="900"/>
    <s v="-"/>
    <n v="0"/>
    <n v="0"/>
    <s v="RB"/>
    <s v="PAID"/>
    <s v="-"/>
    <s v="-"/>
    <m/>
    <m/>
    <m/>
    <m/>
    <s v="-"/>
    <s v="-"/>
    <s v="MAAN"/>
    <s v="-"/>
    <s v="-"/>
    <s v="-"/>
    <n v="943"/>
    <n v="0"/>
    <n v="56"/>
    <n v="0"/>
    <s v="RB"/>
    <m/>
    <m/>
    <m/>
    <m/>
    <s v="REGULAR"/>
    <s v="MH14KT6196"/>
    <m/>
    <d v="2024-03-16T00:00:00"/>
    <n v="24"/>
    <x v="0"/>
    <s v="-"/>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m/>
    <n v="43"/>
    <n v="2640"/>
    <s v="-"/>
  </r>
  <r>
    <n v="134196820"/>
    <s v="VISHAL VITTHAL MAKAR"/>
    <m/>
    <m/>
    <m/>
    <m/>
    <m/>
    <m/>
    <n v="3506"/>
    <n v="0"/>
    <n v="126"/>
    <n v="3506"/>
    <x v="3"/>
    <x v="0"/>
    <x v="0"/>
    <x v="12"/>
    <n v="0"/>
    <n v="126"/>
    <n v="0"/>
    <n v="3600"/>
    <s v="FLOW"/>
    <n v="0"/>
    <n v="0"/>
    <s v="FLOW"/>
    <s v="-"/>
    <s v="PTP"/>
    <s v="-"/>
    <m/>
    <m/>
    <m/>
    <m/>
    <s v="-"/>
    <s v="-"/>
    <s v="MULSHI"/>
    <s v="-"/>
    <s v="-"/>
    <s v="-"/>
    <n v="3726"/>
    <n v="0"/>
    <n v="177"/>
    <n v="187"/>
    <s v="FLOW"/>
    <m/>
    <m/>
    <m/>
    <m/>
    <s v="NPA"/>
    <s v="MH12UR9254"/>
    <s v="JUPITER ZX ZX DRUM"/>
    <d v="2022-10-04T00:00:00"/>
    <n v="36"/>
    <x v="0"/>
    <s v="-"/>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m/>
    <m/>
    <n v="126"/>
    <n v="3506"/>
    <s v="-"/>
  </r>
  <r>
    <n v="136056637"/>
    <s v="LALITA RAHIDAS PAPAL"/>
    <m/>
    <m/>
    <m/>
    <m/>
    <m/>
    <m/>
    <n v="3440"/>
    <n v="0"/>
    <n v="6"/>
    <n v="3440"/>
    <x v="5"/>
    <x v="0"/>
    <x v="0"/>
    <x v="12"/>
    <n v="0"/>
    <n v="6"/>
    <n v="0"/>
    <n v="450"/>
    <s v="FLOW"/>
    <n v="0"/>
    <n v="0"/>
    <s v="FLOW"/>
    <s v="-"/>
    <s v="NC"/>
    <s v="-"/>
    <m/>
    <m/>
    <m/>
    <m/>
    <s v="-"/>
    <s v="-"/>
    <s v="MULSHI"/>
    <s v="-"/>
    <s v="-"/>
    <s v="-"/>
    <n v="456"/>
    <n v="0"/>
    <n v="146"/>
    <n v="156"/>
    <s v="FLOW"/>
    <m/>
    <m/>
    <m/>
    <m/>
    <s v="NPA"/>
    <s v="MH12UX1152"/>
    <s v="GLAMOUR XTEC DISC"/>
    <d v="2022-11-21T00:00:00"/>
    <n v="36"/>
    <x v="0"/>
    <s v="-"/>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m/>
    <n v="6"/>
    <n v="3440"/>
    <s v="-"/>
  </r>
  <r>
    <n v="463281658"/>
    <s v="NITIN SANJAY TELANGE"/>
    <s v="ONLINE"/>
    <s v="04.06.26"/>
    <n v="1489"/>
    <m/>
    <m/>
    <s v="CBC COLL"/>
    <n v="5449"/>
    <n v="0"/>
    <n v="47"/>
    <n v="3960"/>
    <x v="2"/>
    <x v="2"/>
    <x v="1"/>
    <x v="3"/>
    <n v="0"/>
    <n v="47"/>
    <n v="1441.52"/>
    <n v="1441.52"/>
    <s v="FLOW"/>
    <n v="0"/>
    <n v="0"/>
    <s v="RB"/>
    <s v="PAID"/>
    <s v="PTP"/>
    <s v="-"/>
    <m/>
    <m/>
    <m/>
    <m/>
    <s v="-"/>
    <s v="-"/>
    <s v="NANEKAR WADI"/>
    <s v="-"/>
    <s v="-"/>
    <s v="-"/>
    <n v="1488.52"/>
    <n v="0"/>
    <n v="116"/>
    <n v="0"/>
    <s v="RB"/>
    <m/>
    <m/>
    <m/>
    <m/>
    <s v="NPA"/>
    <s v="MH14LR2155"/>
    <m/>
    <d v="2024-06-23T00:00:00"/>
    <n v="18"/>
    <x v="0"/>
    <s v="-"/>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m/>
    <n v="47"/>
    <n v="5449"/>
    <s v="-"/>
  </r>
  <r>
    <n v="456772826"/>
    <s v="AKASH BABURAO GHADGE"/>
    <s v="ONLINE"/>
    <s v="06.06.26"/>
    <n v="2003"/>
    <m/>
    <m/>
    <m/>
    <n v="3269"/>
    <n v="0"/>
    <n v="25"/>
    <n v="1266"/>
    <x v="4"/>
    <x v="2"/>
    <x v="1"/>
    <x v="9"/>
    <n v="0"/>
    <n v="25"/>
    <n v="0"/>
    <n v="4487"/>
    <s v="-"/>
    <n v="0"/>
    <n v="0"/>
    <s v="RB"/>
    <s v="PAID"/>
    <s v="-"/>
    <s v="-"/>
    <m/>
    <m/>
    <m/>
    <m/>
    <s v="-"/>
    <s v="-"/>
    <s v="PIMPAL WANDI"/>
    <s v="-"/>
    <s v="-"/>
    <s v="-"/>
    <n v="4512"/>
    <n v="0"/>
    <n v="57"/>
    <n v="0"/>
    <s v="RB"/>
    <m/>
    <m/>
    <m/>
    <m/>
    <s v="REGULAR"/>
    <s v="MH14KP9733"/>
    <m/>
    <d v="2023-02-10T00:00:00"/>
    <n v="36"/>
    <x v="0"/>
    <s v="-"/>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m/>
    <n v="25"/>
    <n v="3269"/>
    <s v="-"/>
  </r>
  <r>
    <n v="135236443"/>
    <s v="REKHA PANDURANG GAIKWAD"/>
    <m/>
    <m/>
    <m/>
    <m/>
    <m/>
    <m/>
    <n v="3294"/>
    <n v="0"/>
    <n v="40"/>
    <n v="3294"/>
    <x v="3"/>
    <x v="0"/>
    <x v="0"/>
    <x v="17"/>
    <n v="0"/>
    <n v="40"/>
    <n v="0"/>
    <n v="900"/>
    <s v="-"/>
    <n v="0"/>
    <n v="0"/>
    <s v="FLOW"/>
    <s v="-"/>
    <s v="-"/>
    <s v="-"/>
    <m/>
    <m/>
    <m/>
    <m/>
    <s v="-"/>
    <s v="-"/>
    <s v="PIMPLE GURAV"/>
    <s v="-"/>
    <s v="-"/>
    <s v="-"/>
    <n v="940"/>
    <n v="0"/>
    <n v="177"/>
    <n v="187"/>
    <s v="FLOW"/>
    <m/>
    <m/>
    <m/>
    <m/>
    <s v="NPA"/>
    <s v="MH14KK8228"/>
    <s v="HONDA ACTIVA 6G DLX BS VI"/>
    <d v="2022-10-28T00:00:00"/>
    <n v="36"/>
    <x v="0"/>
    <s v="-"/>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m/>
    <m/>
    <n v="40"/>
    <n v="3294"/>
    <s v="-"/>
  </r>
  <r>
    <n v="462075900"/>
    <s v="AJIT TUKARAM BHISE"/>
    <m/>
    <m/>
    <m/>
    <m/>
    <m/>
    <m/>
    <n v="4345"/>
    <n v="0"/>
    <n v="6"/>
    <n v="4345"/>
    <x v="4"/>
    <x v="0"/>
    <x v="0"/>
    <x v="17"/>
    <n v="0"/>
    <n v="6"/>
    <n v="0"/>
    <n v="450"/>
    <s v="-"/>
    <n v="0"/>
    <n v="0"/>
    <s v="FLOW"/>
    <s v="-"/>
    <s v="-"/>
    <s v="-"/>
    <m/>
    <m/>
    <m/>
    <m/>
    <s v="-"/>
    <s v="-"/>
    <s v="PIMPLE SAUDAGAR"/>
    <s v="-"/>
    <s v="-"/>
    <s v="-"/>
    <n v="456"/>
    <n v="0"/>
    <n v="57"/>
    <n v="67"/>
    <s v="FLOW"/>
    <m/>
    <m/>
    <m/>
    <m/>
    <s v="REGULAR"/>
    <s v="MH14LK0305"/>
    <m/>
    <d v="2024-02-29T00:00:00"/>
    <n v="24"/>
    <x v="0"/>
    <s v="-"/>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m/>
    <n v="6"/>
    <n v="4345"/>
    <s v="-"/>
  </r>
  <r>
    <n v="461562384"/>
    <s v="KRUSHNA RAMESHWAR KHADE"/>
    <m/>
    <m/>
    <m/>
    <m/>
    <m/>
    <m/>
    <n v="5554"/>
    <n v="0"/>
    <n v="213"/>
    <n v="5554"/>
    <x v="5"/>
    <x v="0"/>
    <x v="0"/>
    <x v="12"/>
    <n v="0"/>
    <n v="213"/>
    <n v="0"/>
    <n v="4500"/>
    <s v="FLOW"/>
    <n v="0"/>
    <n v="0"/>
    <s v="FLOW"/>
    <s v="-"/>
    <s v="RTP"/>
    <s v="-"/>
    <m/>
    <m/>
    <m/>
    <m/>
    <s v="-"/>
    <s v="-"/>
    <s v="PIRANGUT"/>
    <s v="-"/>
    <s v="-"/>
    <s v="-"/>
    <n v="4713"/>
    <n v="0"/>
    <n v="147"/>
    <n v="157"/>
    <s v="FLOW"/>
    <m/>
    <m/>
    <m/>
    <m/>
    <s v="NPA"/>
    <s v="MH21CB5557"/>
    <m/>
    <d v="2024-01-18T00:00:00"/>
    <n v="24"/>
    <x v="0"/>
    <s v="-"/>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m/>
    <n v="213"/>
    <n v="5554"/>
    <s v="-"/>
  </r>
  <r>
    <n v="135424700"/>
    <s v="GAJANAN BANSI KUMBHAR"/>
    <m/>
    <m/>
    <m/>
    <m/>
    <m/>
    <m/>
    <n v="3249"/>
    <n v="0"/>
    <n v="149"/>
    <n v="3249"/>
    <x v="5"/>
    <x v="0"/>
    <x v="0"/>
    <x v="12"/>
    <n v="0"/>
    <n v="149"/>
    <n v="0"/>
    <n v="900"/>
    <s v="FLOW"/>
    <n v="0"/>
    <n v="0"/>
    <s v="FLOW"/>
    <s v="-"/>
    <s v="NC"/>
    <s v="-"/>
    <m/>
    <m/>
    <m/>
    <m/>
    <s v="-"/>
    <s v="-"/>
    <s v="PUNWALE"/>
    <s v="-"/>
    <s v="-"/>
    <s v="-"/>
    <n v="1049"/>
    <n v="0"/>
    <n v="146"/>
    <n v="156"/>
    <s v="FLOW"/>
    <m/>
    <m/>
    <m/>
    <m/>
    <s v="NPA"/>
    <s v="MH14KL5389"/>
    <s v="SPLENDOR PLUS I3S CAST FI PRIME RED"/>
    <d v="2022-10-31T00:00:00"/>
    <n v="36"/>
    <x v="0"/>
    <s v="-"/>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m/>
    <n v="149"/>
    <n v="3249"/>
    <s v="-"/>
  </r>
  <r>
    <n v="456721727"/>
    <s v="ABHIJIT RAMESH GORE"/>
    <m/>
    <m/>
    <m/>
    <m/>
    <m/>
    <m/>
    <n v="3794"/>
    <n v="0"/>
    <n v="23"/>
    <n v="3794"/>
    <x v="4"/>
    <x v="0"/>
    <x v="0"/>
    <x v="10"/>
    <n v="0"/>
    <n v="23"/>
    <n v="0"/>
    <n v="2082.71"/>
    <s v="-"/>
    <n v="0"/>
    <n v="0"/>
    <s v="FLOW"/>
    <s v="-"/>
    <s v="-"/>
    <s v="-"/>
    <m/>
    <m/>
    <m/>
    <m/>
    <s v="-"/>
    <s v="-"/>
    <s v="RAJGURU NAGAR "/>
    <s v="-"/>
    <s v="-"/>
    <s v="-"/>
    <n v="2105.71"/>
    <n v="0"/>
    <n v="57"/>
    <n v="67"/>
    <s v="FLOW"/>
    <m/>
    <m/>
    <m/>
    <m/>
    <s v="REGULAR"/>
    <s v="MH14KP8052"/>
    <m/>
    <d v="2023-02-07T00:00:00"/>
    <n v="36"/>
    <x v="0"/>
    <s v="-"/>
    <m/>
    <m/>
    <m/>
    <m/>
    <m/>
    <m/>
    <m/>
    <m/>
    <m/>
    <m/>
    <m/>
    <m/>
    <m/>
    <m/>
    <m/>
    <m/>
    <m/>
    <m/>
    <m/>
    <m/>
    <m/>
    <m/>
    <m/>
    <m/>
    <m/>
    <m/>
    <m/>
    <m/>
    <m/>
    <m/>
    <m/>
    <m/>
    <m/>
    <m/>
    <m/>
    <m/>
    <m/>
    <m/>
    <m/>
    <m/>
    <m/>
    <m/>
    <m/>
    <m/>
    <m/>
    <m/>
    <m/>
    <m/>
    <m/>
    <m/>
    <m/>
    <m/>
    <m/>
    <m/>
    <m/>
    <m/>
    <m/>
    <m/>
    <m/>
    <m/>
    <m/>
    <m/>
    <m/>
    <m/>
    <m/>
    <m/>
    <m/>
    <m/>
    <m/>
    <m/>
    <m/>
    <m/>
    <m/>
    <m/>
    <m/>
    <m/>
    <m/>
    <m/>
    <m/>
    <m/>
    <m/>
    <m/>
    <m/>
    <m/>
    <m/>
    <m/>
    <m/>
    <m/>
    <m/>
    <m/>
    <m/>
    <m/>
    <m/>
    <m/>
    <n v="0"/>
    <s v=""/>
    <s v="ZBHT0010"/>
    <s v="k20dN98Ok9"/>
    <s v="Allocated"/>
    <e v="#N/A"/>
    <e v="#N/A"/>
    <e v="#N/A"/>
    <m/>
    <m/>
    <m/>
    <m/>
    <m/>
    <n v="23"/>
    <n v="3794"/>
    <s v="-"/>
  </r>
  <r>
    <n v="138861451"/>
    <s v="GANESH DATTATRAY BENAKE"/>
    <s v="ONLINE"/>
    <s v="10.06.26"/>
    <n v="38"/>
    <m/>
    <m/>
    <m/>
    <n v="3037"/>
    <n v="0"/>
    <n v="38"/>
    <n v="2999"/>
    <x v="4"/>
    <x v="2"/>
    <x v="1"/>
    <x v="6"/>
    <n v="0"/>
    <n v="38"/>
    <n v="0"/>
    <n v="3787"/>
    <s v="-"/>
    <n v="0"/>
    <n v="0"/>
    <s v="RB"/>
    <s v="PAID"/>
    <s v="-"/>
    <s v="-"/>
    <m/>
    <m/>
    <m/>
    <m/>
    <s v="-"/>
    <s v="-"/>
    <s v="SHIRUR"/>
    <s v="-"/>
    <s v="-"/>
    <s v="-"/>
    <n v="3825"/>
    <n v="0"/>
    <n v="56"/>
    <n v="0"/>
    <s v="RB"/>
    <m/>
    <m/>
    <m/>
    <m/>
    <s v="REGULAR"/>
    <m/>
    <s v="HF DELUXE BS6 I3S DRUM SELF CAST"/>
    <d v="2023-02-27T00:00:00"/>
    <n v="36"/>
    <x v="0"/>
    <s v="-"/>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m/>
    <n v="38"/>
    <n v="3037"/>
    <s v="-"/>
  </r>
  <r>
    <n v="137963404"/>
    <s v="MAYUR HARIDAS MANMODE"/>
    <m/>
    <m/>
    <m/>
    <m/>
    <m/>
    <m/>
    <n v="5976"/>
    <n v="0"/>
    <n v="139.58000000000001"/>
    <n v="5976"/>
    <x v="4"/>
    <x v="0"/>
    <x v="0"/>
    <x v="11"/>
    <n v="0"/>
    <n v="139.58000000000001"/>
    <n v="0"/>
    <n v="3150"/>
    <s v="02.05.26"/>
    <n v="0"/>
    <n v="0"/>
    <s v="FLOW"/>
    <s v="-"/>
    <s v="PAID"/>
    <s v="-"/>
    <m/>
    <m/>
    <m/>
    <m/>
    <s v="-"/>
    <s v="-"/>
    <s v="SUS"/>
    <s v="-"/>
    <s v="-"/>
    <s v="-"/>
    <n v="3289.58"/>
    <n v="0"/>
    <n v="56"/>
    <n v="66"/>
    <s v="FLOW"/>
    <m/>
    <m/>
    <m/>
    <m/>
    <s v="REGULAR"/>
    <s v="MH12VD4164"/>
    <s v="RE BULLET 350 EFI BLACK"/>
    <d v="2023-01-21T00:00:00"/>
    <n v="36"/>
    <x v="0"/>
    <s v="-"/>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m/>
    <n v="139.58000000000001"/>
    <n v="5976"/>
    <s v="-"/>
  </r>
  <r>
    <n v="454518679"/>
    <s v="SHESHRAV RAMNATH RANMALE"/>
    <m/>
    <m/>
    <m/>
    <m/>
    <m/>
    <m/>
    <n v="3135"/>
    <n v="0"/>
    <n v="2"/>
    <n v="3135"/>
    <x v="4"/>
    <x v="0"/>
    <x v="0"/>
    <x v="1"/>
    <n v="0"/>
    <n v="2"/>
    <n v="0"/>
    <n v="3121.26"/>
    <s v="-"/>
    <n v="0"/>
    <n v="0"/>
    <s v="FLOW"/>
    <s v="-"/>
    <s v="-"/>
    <s v="-"/>
    <m/>
    <m/>
    <m/>
    <m/>
    <s v="-"/>
    <s v="-"/>
    <s v="THERGAON"/>
    <s v="-"/>
    <s v="-"/>
    <s v="-"/>
    <n v="3123.26"/>
    <n v="0"/>
    <n v="57"/>
    <n v="67"/>
    <s v="FLOW"/>
    <m/>
    <m/>
    <m/>
    <m/>
    <s v="NPA"/>
    <s v="MH16DB1209"/>
    <m/>
    <d v="2022-08-28T00:00:00"/>
    <n v="42"/>
    <x v="0"/>
    <s v="-"/>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m/>
    <m/>
    <n v="2"/>
    <n v="3135"/>
    <s v="-"/>
  </r>
  <r>
    <n v="461234688"/>
    <s v="VILAKSHI DINESH SHINDE"/>
    <m/>
    <m/>
    <m/>
    <m/>
    <m/>
    <m/>
    <n v="4992"/>
    <n v="0"/>
    <n v="3"/>
    <n v="4992"/>
    <x v="2"/>
    <x v="0"/>
    <x v="0"/>
    <x v="1"/>
    <n v="0"/>
    <n v="3"/>
    <n v="0"/>
    <n v="4050"/>
    <s v="FLOW"/>
    <n v="0"/>
    <n v="0"/>
    <s v="FLOW"/>
    <s v="-"/>
    <s v="RTP"/>
    <s v="-"/>
    <m/>
    <m/>
    <m/>
    <m/>
    <s v="-"/>
    <s v="-"/>
    <s v="WALHEKARWADI"/>
    <s v="-"/>
    <s v="-"/>
    <s v="-"/>
    <n v="4053"/>
    <n v="0"/>
    <n v="116"/>
    <n v="126"/>
    <s v="FLOW"/>
    <m/>
    <m/>
    <m/>
    <m/>
    <s v="NPA"/>
    <s v="MH14LG4276"/>
    <m/>
    <d v="2023-12-26T00:00:00"/>
    <n v="24"/>
    <x v="0"/>
    <s v="-"/>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m/>
    <n v="3"/>
    <n v="4992"/>
    <s v="-"/>
  </r>
  <r>
    <n v="135494657"/>
    <s v="SIRMAKUMARI RAMAVTAR MOURYA"/>
    <m/>
    <m/>
    <m/>
    <m/>
    <m/>
    <m/>
    <n v="3189"/>
    <n v="0"/>
    <n v="23"/>
    <n v="3189"/>
    <x v="3"/>
    <x v="0"/>
    <x v="0"/>
    <x v="5"/>
    <n v="0"/>
    <n v="23"/>
    <n v="0"/>
    <n v="2697"/>
    <s v="-"/>
    <n v="0"/>
    <n v="0"/>
    <s v="FLOW"/>
    <s v="-"/>
    <s v="-"/>
    <s v="-"/>
    <m/>
    <m/>
    <m/>
    <m/>
    <s v="-"/>
    <s v="-"/>
    <s v="YERWADA"/>
    <s v="-"/>
    <s v="-"/>
    <s v="-"/>
    <n v="2720"/>
    <n v="0"/>
    <n v="177"/>
    <n v="187"/>
    <s v="FLOW"/>
    <m/>
    <m/>
    <m/>
    <m/>
    <s v="NPA"/>
    <s v="MH12UV3696"/>
    <s v="HONDA ACTIVA 6G STD BS VI"/>
    <d v="2022-10-31T00:00:00"/>
    <n v="36"/>
    <x v="0"/>
    <s v="-"/>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m/>
    <n v="23"/>
    <n v="3189"/>
    <s v="-"/>
  </r>
  <r>
    <n v="463182764"/>
    <s v="NILAM RAJU GAIKWAD"/>
    <m/>
    <m/>
    <m/>
    <m/>
    <m/>
    <m/>
    <n v="1668"/>
    <n v="0"/>
    <n v="133"/>
    <n v="1668"/>
    <x v="2"/>
    <x v="0"/>
    <x v="0"/>
    <x v="5"/>
    <n v="0"/>
    <n v="133"/>
    <n v="0"/>
    <n v="4500"/>
    <s v="-"/>
    <n v="0"/>
    <n v="0"/>
    <s v="FLOW"/>
    <s v="-"/>
    <s v="-"/>
    <s v="-"/>
    <m/>
    <m/>
    <m/>
    <m/>
    <s v="-"/>
    <s v="-"/>
    <s v="YERWADA"/>
    <s v="-"/>
    <s v="-"/>
    <s v="-"/>
    <n v="4633"/>
    <n v="0"/>
    <n v="115"/>
    <n v="125"/>
    <s v="FLOW"/>
    <m/>
    <m/>
    <m/>
    <m/>
    <s v="NPA"/>
    <s v="MH12WB5598"/>
    <m/>
    <d v="2024-06-12T00:00:00"/>
    <n v="18"/>
    <x v="0"/>
    <s v="-"/>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m/>
    <n v="133"/>
    <n v="1668"/>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2">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m/>
    <n v="19045.990000000002"/>
    <n v="38408.990000000005"/>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x v="1"/>
    <x v="0"/>
    <s v="ZBHT0011"/>
    <s v="GP1-nWSGVz"/>
    <s v="Allocated"/>
    <m/>
    <m/>
    <m/>
    <m/>
    <m/>
    <m/>
    <m/>
    <m/>
    <n v="9030"/>
    <n v="1798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m/>
    <n v="8401"/>
    <n v="17022"/>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m/>
    <n v="8530"/>
    <n v="17392"/>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x v="1"/>
    <x v="0"/>
    <s v="DUWT0017"/>
    <s v="G69k9gMqpOMc"/>
    <s v="Allocated"/>
    <e v="#N/A"/>
    <e v="#N/A"/>
    <e v="#N/A"/>
    <m/>
    <m/>
    <m/>
    <m/>
    <m/>
    <n v="8691"/>
    <n v="18114"/>
  </r>
  <r>
    <n v="465107719"/>
    <s v="SANTANU JENA"/>
    <s v="ONLINE"/>
    <x v="1"/>
    <n v="11300"/>
    <m/>
    <m/>
    <m/>
    <n v="11046"/>
    <n v="10866"/>
    <n v="11039"/>
    <n v="10612"/>
    <x v="0"/>
    <x v="1"/>
    <x v="1"/>
    <x v="4"/>
    <n v="200296"/>
    <n v="173"/>
    <n v="0"/>
    <n v="2700"/>
    <s v="18.05.26"/>
    <n v="0.40548415005099936"/>
    <n v="1.1232825647311805E-2"/>
    <s v="STABLE"/>
    <s v="PAID"/>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m/>
    <n v="11039"/>
    <n v="21912"/>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m/>
    <n v="7587"/>
    <n v="16708"/>
  </r>
  <r>
    <n v="465568743"/>
    <s v="NAJMA SIKANDAR INAMADAR"/>
    <s v="ONLINE"/>
    <x v="2"/>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x v="1"/>
    <x v="0"/>
    <s v="ZBHT0012"/>
    <e v="#N/A"/>
    <e v="#N/A"/>
    <e v="#N/A"/>
    <e v="#N/A"/>
    <e v="#N/A"/>
    <m/>
    <m/>
    <m/>
    <m/>
    <m/>
    <n v="430"/>
    <n v="2119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m/>
    <n v="6240"/>
    <n v="23944"/>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m/>
    <n v="9479.2799999999988"/>
    <n v="35566.28"/>
  </r>
  <r>
    <n v="463274645"/>
    <s v="GOVIND VILAS THORAT"/>
    <s v="ONLINE"/>
    <x v="3"/>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m/>
    <n v="8047"/>
    <n v="30628"/>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m/>
    <n v="8661"/>
    <n v="40005"/>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m/>
    <n v="6019"/>
    <n v="1229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m/>
    <n v="6555"/>
    <n v="12904"/>
  </r>
  <r>
    <n v="459910359"/>
    <s v="BHAKTI SUNIL PATIL"/>
    <s v="ONLINE"/>
    <x v="4"/>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m/>
    <n v="10980"/>
    <n v="21559"/>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x v="3"/>
    <x v="1"/>
    <s v="ZBHT0013"/>
    <s v="GPe8pTwbO7"/>
    <s v="Allocated"/>
    <m/>
    <m/>
    <m/>
    <m/>
    <m/>
    <m/>
    <m/>
    <m/>
    <n v="7702"/>
    <n v="15539"/>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m/>
    <n v="6561"/>
    <n v="12817"/>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x v="1"/>
    <x v="0"/>
    <s v="ZBHT0021"/>
    <s v="B6Yf1KFXPim"/>
    <s v="Allocated"/>
    <e v="#N/A"/>
    <e v="#N/A"/>
    <e v="#N/A"/>
    <m/>
    <m/>
    <m/>
    <m/>
    <m/>
    <n v="6422"/>
    <n v="12855"/>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m/>
    <n v="7750"/>
    <n v="2887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x v="3"/>
    <x v="1"/>
    <s v="ZBHT0010"/>
    <s v="GPPQLhtOG1"/>
    <s v="Allocated"/>
    <m/>
    <m/>
    <m/>
    <m/>
    <m/>
    <m/>
    <m/>
    <m/>
    <n v="6741"/>
    <n v="13322"/>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x v="1"/>
    <x v="0"/>
    <s v="DUWT0023"/>
    <s v="GoBz6zN6iwm"/>
    <s v="Allocated"/>
    <m/>
    <m/>
    <m/>
    <m/>
    <m/>
    <m/>
    <m/>
    <m/>
    <n v="6623"/>
    <n v="12975"/>
  </r>
  <r>
    <n v="463411381"/>
    <s v="MINA BABASAHEB PANDURE"/>
    <s v="COLLECT"/>
    <x v="5"/>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m/>
    <n v="7611"/>
    <n v="33053"/>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m/>
    <n v="7174"/>
    <n v="15090"/>
  </r>
  <r>
    <n v="465042758"/>
    <s v="AKASH DNYANESHWAR OZARKAR"/>
    <s v="ONLINE"/>
    <x v="1"/>
    <n v="6000"/>
    <m/>
    <m/>
    <m/>
    <n v="6230"/>
    <n v="5894"/>
    <n v="6019"/>
    <n v="6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m/>
    <n v="6019"/>
    <n v="12124"/>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m/>
    <n v="5289"/>
    <n v="10463"/>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x v="3"/>
    <x v="1"/>
    <s v="DUWT0030"/>
    <e v="#N/A"/>
    <e v="#N/A"/>
    <m/>
    <m/>
    <m/>
    <m/>
    <m/>
    <m/>
    <m/>
    <m/>
    <n v="7609.44"/>
    <n v="15311.439999999999"/>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m/>
    <n v="5509"/>
    <n v="23264"/>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m/>
    <n v="5560.23"/>
    <n v="11839.23"/>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m/>
    <n v="7818"/>
    <n v="35916"/>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m/>
    <n v="6609"/>
    <n v="37667"/>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x v="3"/>
    <x v="1"/>
    <s v="ZBHT0011"/>
    <e v="#N/A"/>
    <e v="#N/A"/>
    <m/>
    <m/>
    <m/>
    <m/>
    <m/>
    <m/>
    <m/>
    <m/>
    <n v="6694"/>
    <n v="13285"/>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m/>
    <n v="6635"/>
    <n v="38297"/>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m/>
    <n v="819"/>
    <n v="27150"/>
  </r>
  <r>
    <n v="467872639"/>
    <s v="ANURAG BANSI SHINDE"/>
    <s v="ONLINE"/>
    <x v="6"/>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m/>
    <n v="7080"/>
    <n v="14058"/>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x v="3"/>
    <x v="1"/>
    <s v="ZBHT0010"/>
    <s v="G6t8soeCpDMm"/>
    <s v="Allocated"/>
    <e v="#N/A"/>
    <e v="#N/A"/>
    <e v="#N/A"/>
    <m/>
    <m/>
    <m/>
    <m/>
    <m/>
    <n v="5347.5200000000041"/>
    <n v="35286.520000000004"/>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m/>
    <n v="11626"/>
    <n v="65597"/>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m/>
    <n v="996"/>
    <n v="19367"/>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m/>
    <n v="7724"/>
    <n v="15307"/>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m/>
    <n v="7409"/>
    <n v="41548"/>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m/>
    <n v="4787"/>
    <n v="20941"/>
  </r>
  <r>
    <n v="462722443"/>
    <s v="ROHIT ARUN KORKE"/>
    <s v="ONLINE"/>
    <x v="4"/>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x v="1"/>
    <x v="0"/>
    <s v="ZBHT0012"/>
    <s v="B2G6FECYBiz"/>
    <s v="Allocated"/>
    <m/>
    <m/>
    <m/>
    <m/>
    <m/>
    <m/>
    <m/>
    <m/>
    <n v="5648"/>
    <n v="11603"/>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m/>
    <n v="5390"/>
    <n v="10837"/>
  </r>
  <r>
    <n v="464874675"/>
    <s v="SAVITA MAHADEO GARUD"/>
    <s v="ONLINE"/>
    <x v="7"/>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n v="3"/>
    <m/>
    <m/>
    <m/>
    <m/>
    <m/>
    <m/>
    <m/>
    <m/>
    <m/>
    <m/>
    <m/>
    <m/>
    <m/>
    <m/>
    <m/>
    <m/>
    <m/>
    <m/>
    <m/>
    <m/>
    <m/>
    <m/>
    <m/>
    <m/>
    <m/>
    <m/>
    <m/>
    <m/>
    <m/>
    <m/>
    <m/>
    <m/>
    <m/>
    <m/>
    <m/>
    <m/>
    <m/>
    <m/>
    <m/>
    <m/>
    <m/>
    <m/>
    <m/>
    <m/>
    <m/>
    <m/>
    <m/>
    <m/>
    <m/>
    <m/>
    <m/>
    <m/>
    <m/>
    <m/>
    <m/>
    <m/>
    <m/>
    <m/>
    <m/>
    <x v="0"/>
    <x v="0"/>
    <s v="DUWT0027"/>
    <s v="A62BlmW7cc"/>
    <s v="Allocated"/>
    <m/>
    <m/>
    <m/>
    <m/>
    <m/>
    <m/>
    <m/>
    <m/>
    <n v="5096"/>
    <n v="10047"/>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m/>
    <n v="7528"/>
    <n v="33191"/>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m/>
    <n v="6417"/>
    <n v="24476"/>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m/>
    <n v="5707"/>
    <n v="16905"/>
  </r>
  <r>
    <n v="467352097"/>
    <s v="VARSHA MANGESH KALE"/>
    <s v="ONLINE"/>
    <x v="8"/>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m/>
    <n v="2942"/>
    <n v="886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m/>
    <n v="5543"/>
    <n v="1625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m/>
    <n v="5430.25"/>
    <n v="11166.25"/>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x v="1"/>
    <x v="0"/>
    <s v="DUWT0031"/>
    <s v="GPp1EGESjzz"/>
    <s v="Allocated"/>
    <m/>
    <m/>
    <m/>
    <m/>
    <m/>
    <m/>
    <m/>
    <m/>
    <n v="7346"/>
    <n v="1452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x v="2"/>
    <x v="0"/>
    <s v="DUWT0023"/>
    <s v="APkLNJLs0ic"/>
    <s v="Allocated"/>
    <m/>
    <m/>
    <m/>
    <m/>
    <m/>
    <m/>
    <m/>
    <m/>
    <n v="5848.61"/>
    <n v="12098.61"/>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x v="1"/>
    <x v="0"/>
    <s v="DUWT0030"/>
    <e v="#N/A"/>
    <e v="#N/A"/>
    <e v="#N/A"/>
    <e v="#N/A"/>
    <e v="#N/A"/>
    <m/>
    <m/>
    <m/>
    <m/>
    <m/>
    <n v="5696"/>
    <n v="25266"/>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m/>
    <n v="5138"/>
    <n v="10041"/>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x v="3"/>
    <x v="1"/>
    <s v="ZBHT0012"/>
    <s v="k6uKtAVBt1"/>
    <s v="Allocated"/>
    <m/>
    <m/>
    <m/>
    <m/>
    <m/>
    <m/>
    <m/>
    <m/>
    <n v="4754"/>
    <n v="9508"/>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x v="3"/>
    <x v="1"/>
    <s v="ZBHT0010"/>
    <s v="G6cMPMx4tb"/>
    <s v="Allocated"/>
    <m/>
    <m/>
    <m/>
    <m/>
    <m/>
    <m/>
    <m/>
    <m/>
    <n v="3427.54"/>
    <n v="8755.5400000000009"/>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m/>
    <n v="4921"/>
    <n v="25878"/>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m/>
    <n v="6713"/>
    <n v="13180"/>
  </r>
  <r>
    <n v="460466165"/>
    <s v="RITHIK MOHAN GAWALI"/>
    <s v="ONLINE"/>
    <x v="9"/>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m/>
    <n v="3494"/>
    <n v="26278"/>
  </r>
  <r>
    <n v="463519622"/>
    <s v="SHITAL CHANDRAKANT JADHAV"/>
    <s v="ONLINE"/>
    <x v="5"/>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m/>
    <n v="5095"/>
    <n v="10102"/>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m/>
    <n v="5738"/>
    <n v="32305"/>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m/>
    <n v="5856"/>
    <n v="12088"/>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m/>
    <n v="6021"/>
    <n v="17712"/>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m/>
    <n v="6584"/>
    <n v="14071"/>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m/>
    <n v="6620.8300000000017"/>
    <n v="27426.83"/>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m/>
    <n v="6130.14"/>
    <n v="12806.14"/>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m/>
    <n v="4293"/>
    <n v="12567"/>
  </r>
  <r>
    <n v="458321906"/>
    <s v="JAYPAL RAGHU KAMBLE"/>
    <s v="ONLINE"/>
    <x v="9"/>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m/>
    <n v="8376"/>
    <n v="30108"/>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x v="1"/>
    <x v="0"/>
    <s v="ZBHT0013"/>
    <s v="GPsO2qmT8pz"/>
    <s v="Allocated"/>
    <e v="#N/A"/>
    <e v="#N/A"/>
    <e v="#N/A"/>
    <m/>
    <m/>
    <m/>
    <m/>
    <m/>
    <n v="4525"/>
    <n v="13171"/>
  </r>
  <r>
    <n v="466598110"/>
    <s v="KEDAR MADHUKAR JAGTAP"/>
    <s v="ONLINE"/>
    <x v="4"/>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x v="1"/>
    <x v="0"/>
    <s v="DUWT0030"/>
    <s v="APBDTz3imcc"/>
    <s v="Allocated"/>
    <m/>
    <m/>
    <m/>
    <m/>
    <m/>
    <m/>
    <m/>
    <m/>
    <n v="2900.34"/>
    <n v="10477.34"/>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m/>
    <n v="5770"/>
    <n v="29022"/>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m/>
    <n v="3465"/>
    <n v="22295"/>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m/>
    <n v="6205"/>
    <n v="12216"/>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x v="1"/>
    <x v="0"/>
    <s v="ZBHT0024"/>
    <s v="B6tw_o2E1m"/>
    <s v="Allocated"/>
    <m/>
    <m/>
    <m/>
    <m/>
    <m/>
    <m/>
    <m/>
    <m/>
    <n v="3476"/>
    <n v="8567"/>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m/>
    <n v="5871"/>
    <n v="1216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m/>
    <n v="4813"/>
    <n v="9623"/>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x v="3"/>
    <x v="1"/>
    <s v="ZBHT0013"/>
    <s v="A2J6at9DVNc"/>
    <s v="Allocated"/>
    <m/>
    <m/>
    <m/>
    <m/>
    <m/>
    <m/>
    <m/>
    <m/>
    <n v="4706"/>
    <n v="9436"/>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x v="3"/>
    <x v="1"/>
    <s v="ZBHT0021"/>
    <s v="BoSVf5Vfgbc"/>
    <s v="Allocated"/>
    <e v="#N/A"/>
    <e v="#N/A"/>
    <e v="#N/A"/>
    <m/>
    <m/>
    <m/>
    <m/>
    <m/>
    <n v="3174"/>
    <n v="6305"/>
  </r>
  <r>
    <n v="461001866"/>
    <s v="PANKAJ GANPAT LAHANE"/>
    <s v="ONLINE"/>
    <x v="10"/>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m/>
    <n v="5767"/>
    <n v="21144"/>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m/>
    <n v="4984"/>
    <n v="27433"/>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m/>
    <n v="6310"/>
    <n v="35897"/>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m/>
    <n v="5864"/>
    <n v="27046"/>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m/>
    <n v="4849"/>
    <n v="9567"/>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x v="3"/>
    <x v="1"/>
    <s v="DUWT0017"/>
    <s v="G6fMdQ8dp8S"/>
    <s v="Allocated"/>
    <m/>
    <m/>
    <m/>
    <m/>
    <m/>
    <m/>
    <m/>
    <m/>
    <n v="4374.46"/>
    <n v="8864.4599999999991"/>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m/>
    <n v="5638"/>
    <n v="29174"/>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m/>
    <n v="4067"/>
    <n v="8579"/>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x v="3"/>
    <x v="1"/>
    <s v="ZBHT0012"/>
    <s v="A6S8ct3aw9Ez"/>
    <s v="Allocated"/>
    <e v="#N/A"/>
    <e v="#N/A"/>
    <e v="#N/A"/>
    <m/>
    <m/>
    <m/>
    <m/>
    <m/>
    <n v="3293"/>
    <n v="17001"/>
  </r>
  <r>
    <n v="466788877"/>
    <s v="KALPESH PANDURANG JADHAV"/>
    <s v="ONLINE"/>
    <x v="8"/>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m/>
    <n v="6330"/>
    <n v="12548"/>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m/>
    <n v="4150"/>
    <n v="11928"/>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m/>
    <n v="4234"/>
    <n v="22181"/>
  </r>
  <r>
    <n v="468046860"/>
    <s v="MAYUR DIPAK BHOITE"/>
    <s v="ONLINE"/>
    <x v="11"/>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m/>
    <n v="2788"/>
    <n v="5488"/>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m/>
    <n v="2021"/>
    <n v="16938"/>
  </r>
  <r>
    <n v="459582628"/>
    <s v="SANKALP ASHOK SABLE"/>
    <s v="ONLINE"/>
    <x v="5"/>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m/>
    <n v="6041"/>
    <n v="17343"/>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m/>
    <n v="2807"/>
    <n v="5750"/>
  </r>
  <r>
    <n v="466835999"/>
    <s v="ARUN NIVRITTI KADAM"/>
    <s v="ONLINE"/>
    <x v="9"/>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m/>
    <n v="4195"/>
    <n v="15482"/>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x v="1"/>
    <x v="0"/>
    <s v="ZBHT0012"/>
    <s v="GP3A8-EMrKm"/>
    <s v="Allocated"/>
    <e v="#N/A"/>
    <e v="#N/A"/>
    <e v="#N/A"/>
    <m/>
    <m/>
    <m/>
    <m/>
    <m/>
    <n v="9988"/>
    <n v="45430"/>
  </r>
  <r>
    <n v="466785163"/>
    <s v="VIJAY ANIL KAMBLE"/>
    <s v="ONLINE"/>
    <x v="2"/>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m/>
    <n v="3791"/>
    <n v="14540"/>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m/>
    <n v="3538"/>
    <n v="7022"/>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m/>
    <n v="11576"/>
    <n v="43180"/>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m/>
    <n v="5500"/>
    <n v="28488"/>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m/>
    <m/>
    <n v="4707"/>
    <n v="21126"/>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x v="3"/>
    <x v="1"/>
    <s v="ZBHT0024"/>
    <s v="BPyfQTPqGy1"/>
    <s v="Allocated"/>
    <m/>
    <m/>
    <m/>
    <m/>
    <m/>
    <m/>
    <m/>
    <m/>
    <n v="4690.7700000000004"/>
    <n v="9790.77"/>
  </r>
  <r>
    <n v="462681261"/>
    <s v="LAXMAN KAMLU MARGALE"/>
    <s v="ONLINE"/>
    <x v="3"/>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m/>
    <n v="7673"/>
    <n v="15195"/>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m/>
    <n v="1170"/>
    <n v="11978"/>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m/>
    <n v="3827"/>
    <n v="22938"/>
  </r>
  <r>
    <n v="465104448"/>
    <s v="MEGHRAJ BALASAHEB MANE"/>
    <s v="ONLINE"/>
    <x v="1"/>
    <n v="4000"/>
    <m/>
    <m/>
    <m/>
    <n v="3707"/>
    <n v="21608"/>
    <n v="4609"/>
    <n v="21315"/>
    <x v="3"/>
    <x v="1"/>
    <x v="1"/>
    <x v="1"/>
    <n v="90262"/>
    <n v="1536"/>
    <n v="0"/>
    <n v="6130.56"/>
    <s v="FLOW"/>
    <n v="0.35492902363257439"/>
    <n v="3.7916508563944309E-2"/>
    <s v="STABLE"/>
    <s v="PAID"/>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m/>
    <n v="4609"/>
    <n v="25315"/>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m/>
    <n v="3908"/>
    <n v="760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x v="1"/>
    <x v="0"/>
    <s v="DUWT0027"/>
    <s v="GPesb3v9vOc"/>
    <s v="Allocated"/>
    <m/>
    <m/>
    <m/>
    <m/>
    <m/>
    <m/>
    <m/>
    <m/>
    <n v="5313"/>
    <n v="10493"/>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m/>
    <n v="4756.99"/>
    <n v="13979.99"/>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x v="1"/>
    <x v="0"/>
    <s v="DUWT0031"/>
    <s v="BPw04rP09m"/>
    <s v="Allocated"/>
    <m/>
    <m/>
    <m/>
    <m/>
    <m/>
    <m/>
    <m/>
    <m/>
    <n v="2895"/>
    <n v="6748"/>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m/>
    <n v="3882"/>
    <n v="13833"/>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m/>
    <n v="3877"/>
    <n v="7641"/>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m/>
    <n v="4293.75"/>
    <n v="12647.75"/>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x v="3"/>
    <x v="1"/>
    <s v="ZBHT0010"/>
    <s v="G2GTQFBpMjc"/>
    <s v="Allocated"/>
    <e v="#N/A"/>
    <e v="#N/A"/>
    <e v="#N/A"/>
    <m/>
    <m/>
    <m/>
    <m/>
    <m/>
    <n v="4367"/>
    <n v="9345"/>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m/>
    <n v="6767"/>
    <n v="1345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m/>
    <n v="4879"/>
    <n v="13693"/>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m/>
    <n v="2240"/>
    <n v="5163"/>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m/>
    <n v="4650"/>
    <n v="9096"/>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x v="1"/>
    <x v="0"/>
    <s v="DUWT0014"/>
    <s v="k6fqacJiv9m"/>
    <s v="Unallocated"/>
    <e v="#N/A"/>
    <e v="#N/A"/>
    <e v="#N/A"/>
    <m/>
    <m/>
    <m/>
    <m/>
    <m/>
    <n v="4163"/>
    <n v="8230"/>
  </r>
  <r>
    <n v="466948686"/>
    <s v="TEJAS SHARAD NALAWADE"/>
    <s v="ONLINE"/>
    <x v="3"/>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m/>
    <n v="3301.7999999999993"/>
    <n v="9960.7999999999993"/>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n v="1"/>
    <m/>
    <m/>
    <m/>
    <m/>
    <m/>
    <m/>
    <m/>
    <m/>
    <m/>
    <m/>
    <m/>
    <m/>
    <m/>
    <m/>
    <m/>
    <m/>
    <m/>
    <m/>
    <m/>
    <m/>
    <m/>
    <m/>
    <m/>
    <m/>
    <m/>
    <m/>
    <m/>
    <m/>
    <m/>
    <m/>
    <m/>
    <m/>
    <m/>
    <m/>
    <m/>
    <m/>
    <m/>
    <m/>
    <m/>
    <m/>
    <m/>
    <m/>
    <m/>
    <m/>
    <m/>
    <m/>
    <m/>
    <m/>
    <m/>
    <m/>
    <m/>
    <m/>
    <m/>
    <m/>
    <m/>
    <m/>
    <m/>
    <m/>
    <m/>
    <x v="1"/>
    <x v="0"/>
    <s v="DUWT0027"/>
    <s v="k6GYCXCyZ9c"/>
    <s v="Allocated"/>
    <m/>
    <m/>
    <m/>
    <m/>
    <m/>
    <m/>
    <m/>
    <m/>
    <n v="12650"/>
    <n v="25290"/>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m/>
    <n v="3701.7700000000004"/>
    <n v="22811.77"/>
  </r>
  <r>
    <n v="466116116"/>
    <s v="SHWETA VINAYAK LANDGE"/>
    <s v="ONLINE"/>
    <x v="5"/>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m/>
    <n v="3779"/>
    <n v="11567"/>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x v="1"/>
    <x v="0"/>
    <s v="ZBHT0021"/>
    <s v="kPM-rdMenLm"/>
    <s v="Allocated"/>
    <m/>
    <m/>
    <m/>
    <m/>
    <m/>
    <m/>
    <m/>
    <m/>
    <n v="4040"/>
    <n v="8021"/>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x v="2"/>
    <x v="0"/>
    <s v="DUWT0031"/>
    <s v="k6BcHfgvqoS"/>
    <s v="Allocated"/>
    <m/>
    <m/>
    <m/>
    <m/>
    <m/>
    <m/>
    <m/>
    <m/>
    <n v="4137"/>
    <n v="8068"/>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x v="1"/>
    <x v="0"/>
    <s v="DUWT0014"/>
    <s v="BoI-bd4r1D7"/>
    <s v="Allocated"/>
    <m/>
    <m/>
    <m/>
    <m/>
    <m/>
    <m/>
    <m/>
    <m/>
    <n v="3938"/>
    <n v="7917"/>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m/>
    <n v="4015"/>
    <n v="17152"/>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m/>
    <n v="4748"/>
    <n v="24986"/>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m/>
    <n v="5011"/>
    <n v="10072"/>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m/>
    <n v="3305"/>
    <n v="9726"/>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m/>
    <n v="5617"/>
    <n v="11325"/>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x v="1"/>
    <x v="0"/>
    <s v="ZBHT0021"/>
    <s v="k6WH6TWtSm"/>
    <s v="Allocated"/>
    <m/>
    <m/>
    <m/>
    <m/>
    <m/>
    <m/>
    <m/>
    <m/>
    <n v="5552"/>
    <n v="10978"/>
  </r>
  <r>
    <n v="464847649"/>
    <s v="SABIYA RASHID PATEL"/>
    <s v="ONLINE"/>
    <x v="7"/>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m/>
    <n v="4564"/>
    <n v="924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x v="3"/>
    <x v="1"/>
    <s v="ZBHT0010"/>
    <s v="GPDGolhR4EIc"/>
    <s v="Allocated"/>
    <e v="#N/A"/>
    <e v="#N/A"/>
    <e v="#N/A"/>
    <m/>
    <m/>
    <m/>
    <m/>
    <m/>
    <n v="1378"/>
    <n v="23028"/>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m/>
    <n v="3506"/>
    <n v="7128"/>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m/>
    <n v="5146"/>
    <n v="2344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m/>
    <n v="864"/>
    <n v="25160"/>
  </r>
  <r>
    <n v="465175758"/>
    <s v="SHANKAR RANGNATH BHAGWAT"/>
    <s v="ONLINE"/>
    <x v="2"/>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m/>
    <n v="3185"/>
    <n v="6286"/>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m/>
    <n v="4642"/>
    <n v="9548"/>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m/>
    <n v="4186"/>
    <n v="829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m/>
    <n v="4297"/>
    <n v="8478"/>
  </r>
  <r>
    <n v="464631832"/>
    <s v="AKASH ASHOK DEVKATE"/>
    <s v="ONLINE"/>
    <x v="6"/>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m/>
    <n v="4596"/>
    <n v="13295"/>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x v="3"/>
    <x v="1"/>
    <s v="DUWT0031"/>
    <s v="B20u07yd4tS"/>
    <s v="Allocated"/>
    <m/>
    <m/>
    <m/>
    <m/>
    <m/>
    <m/>
    <m/>
    <m/>
    <n v="3849"/>
    <n v="7698"/>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m/>
    <n v="4278"/>
    <n v="8491"/>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m/>
    <n v="4558"/>
    <n v="23734"/>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m/>
    <n v="4859"/>
    <n v="20797"/>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m/>
    <n v="3434"/>
    <n v="12944"/>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x v="1"/>
    <x v="0"/>
    <s v="ZBHT0011"/>
    <s v="APdnHt5w1Nm"/>
    <s v="Allocated"/>
    <m/>
    <m/>
    <m/>
    <m/>
    <m/>
    <m/>
    <m/>
    <m/>
    <n v="7368"/>
    <n v="14643"/>
  </r>
  <r>
    <n v="463370462"/>
    <s v="NAGRAJ IRANNA MUTYAL"/>
    <s v="BRANCH"/>
    <x v="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x v="2"/>
    <x v="0"/>
    <s v="DUWT0027"/>
    <s v="AoQTzMY_tb"/>
    <s v="Allocated"/>
    <m/>
    <m/>
    <m/>
    <m/>
    <m/>
    <m/>
    <m/>
    <m/>
    <n v="5690"/>
    <n v="11228"/>
  </r>
  <r>
    <n v="465922492"/>
    <s v="ROHINI AMIT GAIKWAD"/>
    <s v="ONLINE"/>
    <x v="6"/>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m/>
    <n v="4023"/>
    <n v="11460"/>
  </r>
  <r>
    <n v="467095115"/>
    <s v="REKHA GORAKSHA CHAVAN"/>
    <s v="ONLINE"/>
    <x v="9"/>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m/>
    <n v="6269"/>
    <n v="23912"/>
  </r>
  <r>
    <n v="467312870"/>
    <s v="LAXMAN MANIRAM JOSHI"/>
    <s v="ONLINE"/>
    <x v="3"/>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m/>
    <n v="4374"/>
    <n v="32040"/>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x v="3"/>
    <x v="1"/>
    <s v="ZBHT0013"/>
    <s v="GoLfE2BLRc"/>
    <s v="Allocated"/>
    <m/>
    <m/>
    <m/>
    <m/>
    <m/>
    <m/>
    <m/>
    <m/>
    <n v="655"/>
    <n v="13744"/>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m/>
    <n v="4473"/>
    <n v="25648"/>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m/>
    <n v="1896"/>
    <n v="8567"/>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m/>
    <n v="4071"/>
    <n v="18275"/>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m/>
    <n v="4641"/>
    <n v="9173"/>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m/>
    <n v="4382"/>
    <n v="16744"/>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m/>
    <n v="6140"/>
    <n v="13074"/>
  </r>
  <r>
    <n v="464416298"/>
    <s v="SHILA PRATHAMESH KAKADE"/>
    <s v="ONLINE"/>
    <x v="1"/>
    <n v="3103"/>
    <m/>
    <m/>
    <m/>
    <n v="3005"/>
    <n v="2515"/>
    <n v="2585"/>
    <n v="2417"/>
    <x v="0"/>
    <x v="1"/>
    <x v="1"/>
    <x v="9"/>
    <n v="72280"/>
    <n v="70"/>
    <n v="0"/>
    <n v="1800"/>
    <s v="20.05.26"/>
    <n v="3.1171347656041445E-2"/>
    <n v="4.0535439439015122E-3"/>
    <s v="STABLE"/>
    <s v="PAID"/>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m/>
    <n v="2585"/>
    <n v="552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m/>
    <n v="4805"/>
    <n v="10165"/>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m/>
    <n v="6747"/>
    <n v="19715"/>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m/>
    <n v="1209"/>
    <n v="12717"/>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m/>
    <n v="4626"/>
    <n v="2042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x v="1"/>
    <x v="0"/>
    <s v="ZBHT0012"/>
    <s v="G67jVcIaZm"/>
    <s v="Allocated"/>
    <e v="#N/A"/>
    <e v="#N/A"/>
    <e v="#N/A"/>
    <m/>
    <m/>
    <m/>
    <m/>
    <m/>
    <n v="5715"/>
    <n v="32242"/>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x v="3"/>
    <x v="1"/>
    <s v="ZBHT0012"/>
    <s v="B6lRbc5c69"/>
    <s v="Allocated"/>
    <m/>
    <m/>
    <m/>
    <m/>
    <m/>
    <m/>
    <m/>
    <m/>
    <n v="4381"/>
    <n v="876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m/>
    <n v="5241"/>
    <n v="17059"/>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m/>
    <n v="4578"/>
    <n v="23029"/>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m/>
    <n v="4247"/>
    <n v="8373"/>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m/>
    <n v="5065.8600000000006"/>
    <n v="28587.86"/>
  </r>
  <r>
    <n v="464273873"/>
    <s v="SABA HABIB MULANI"/>
    <s v="ONLINE"/>
    <x v="7"/>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m/>
    <n v="4419"/>
    <n v="12644"/>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m/>
    <n v="5214"/>
    <n v="10284"/>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x v="1"/>
    <x v="0"/>
    <s v="DUWT0023"/>
    <s v="G23YbBYZt9m"/>
    <s v="Allocated"/>
    <m/>
    <m/>
    <m/>
    <m/>
    <m/>
    <m/>
    <m/>
    <m/>
    <n v="3704"/>
    <n v="7784"/>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x v="3"/>
    <x v="1"/>
    <s v="DUWT0025"/>
    <e v="#N/A"/>
    <e v="#N/A"/>
    <m/>
    <m/>
    <m/>
    <m/>
    <m/>
    <m/>
    <m/>
    <m/>
    <n v="8630"/>
    <n v="17621"/>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m/>
    <n v="3953"/>
    <n v="9336"/>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x v="3"/>
    <x v="1"/>
    <s v="ZBHT0010"/>
    <s v="k6tqhUvCX4z"/>
    <s v="Allocated"/>
    <e v="#N/A"/>
    <e v="#N/A"/>
    <e v="#N/A"/>
    <m/>
    <m/>
    <m/>
    <m/>
    <m/>
    <n v="8536"/>
    <n v="47067"/>
  </r>
  <r>
    <n v="467091224"/>
    <s v="SONALI CHETAN PAWAR"/>
    <s v="ONLINE"/>
    <x v="4"/>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x v="1"/>
    <x v="0"/>
    <s v="ZBHT0011"/>
    <s v="B2pKCc5mm7"/>
    <s v="Allocated"/>
    <m/>
    <m/>
    <m/>
    <m/>
    <m/>
    <m/>
    <m/>
    <m/>
    <n v="1340"/>
    <n v="5803"/>
  </r>
  <r>
    <n v="457429849"/>
    <s v="PRADIP SHIVAJI SURVE"/>
    <s v="ONLINE"/>
    <x v="6"/>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m/>
    <n v="5952"/>
    <n v="17011"/>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x v="1"/>
    <x v="0"/>
    <s v="DUWT0030"/>
    <s v="B2JMdyKpNIz"/>
    <s v="Allocated"/>
    <e v="#N/A"/>
    <e v="#N/A"/>
    <e v="#N/A"/>
    <m/>
    <m/>
    <m/>
    <m/>
    <m/>
    <n v="3984.2"/>
    <n v="7884.2"/>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m/>
    <n v="3840"/>
    <n v="18782"/>
  </r>
  <r>
    <n v="465800021"/>
    <s v="AISWARYA SANDEEP PAWAR"/>
    <s v="ONLINE"/>
    <x v="1"/>
    <n v="8330"/>
    <m/>
    <m/>
    <m/>
    <n v="3459"/>
    <n v="3459"/>
    <n v="3459"/>
    <n v="-1412"/>
    <x v="0"/>
    <x v="2"/>
    <x v="1"/>
    <x v="1"/>
    <n v="66998"/>
    <n v="0"/>
    <n v="0"/>
    <n v="900"/>
    <s v="-"/>
    <n v="2.7186858392546216E-2"/>
    <n v="3.7573234249240941E-3"/>
    <s v="RB"/>
    <s v="PAID"/>
    <s v="-"/>
    <s v="-"/>
    <m/>
    <m/>
    <m/>
    <m/>
    <m/>
    <m/>
    <s v="CHINCHWAD"/>
    <m/>
    <m/>
    <m/>
    <n v="4359"/>
    <n v="66998"/>
    <n v="27"/>
    <n v="37"/>
    <s v="FLOW"/>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x v="1"/>
    <x v="0"/>
    <s v="ZBHT0011"/>
    <s v="GPXvHqyi97"/>
    <s v="Allocated"/>
    <m/>
    <m/>
    <m/>
    <m/>
    <m/>
    <m/>
    <m/>
    <m/>
    <n v="3459"/>
    <n v="6918"/>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m/>
    <n v="3414"/>
    <n v="6696"/>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m/>
    <n v="5374.57"/>
    <n v="15600.57"/>
  </r>
  <r>
    <n v="460269294"/>
    <s v="BALUSHA SAHEBRAV THORAT"/>
    <s v="ONLINE"/>
    <x v="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x v="2"/>
    <x v="0"/>
    <s v="ZBHT0015"/>
    <s v="APTx_KmLLzz"/>
    <s v="Allocated"/>
    <m/>
    <m/>
    <m/>
    <m/>
    <m/>
    <m/>
    <m/>
    <m/>
    <n v="3998"/>
    <n v="7986"/>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m/>
    <n v="6040"/>
    <n v="11973"/>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m/>
    <n v="4357"/>
    <n v="2666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x v="3"/>
    <x v="1"/>
    <s v="DUWT0014"/>
    <s v="B6nZ7D4057"/>
    <s v="Allocated"/>
    <e v="#N/A"/>
    <e v="#N/A"/>
    <e v="#N/A"/>
    <m/>
    <m/>
    <m/>
    <m/>
    <m/>
    <n v="3063.99"/>
    <n v="5975.99"/>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x v="1"/>
    <x v="0"/>
    <s v="DUWT0014"/>
    <s v="B6AN0EXX4bm"/>
    <s v="Allocated"/>
    <m/>
    <m/>
    <m/>
    <m/>
    <m/>
    <m/>
    <m/>
    <m/>
    <n v="4149"/>
    <n v="8166"/>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x v="1"/>
    <x v="0"/>
    <s v="ZBHT0024"/>
    <s v="GPUs73QXhL7"/>
    <s v="Allocated"/>
    <m/>
    <m/>
    <m/>
    <m/>
    <m/>
    <m/>
    <m/>
    <m/>
    <n v="4801"/>
    <n v="945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x v="1"/>
    <x v="0"/>
    <s v="DUWT0021"/>
    <s v="B6AdA2Rxk5c"/>
    <s v="Allocated"/>
    <m/>
    <m/>
    <m/>
    <m/>
    <m/>
    <m/>
    <m/>
    <m/>
    <n v="3161"/>
    <n v="6172"/>
  </r>
  <r>
    <n v="464626828"/>
    <s v="VISHAL SANJAY SATPUTE"/>
    <s v="ONLINE"/>
    <x v="4"/>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x v="3"/>
    <x v="1"/>
    <s v="ZBHT0010"/>
    <s v="G289SlkUj7"/>
    <s v="Allocated"/>
    <m/>
    <m/>
    <m/>
    <m/>
    <m/>
    <m/>
    <m/>
    <m/>
    <n v="2471"/>
    <n v="645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m/>
    <n v="5644"/>
    <n v="11161"/>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m/>
    <n v="3935"/>
    <n v="7848"/>
  </r>
  <r>
    <n v="466075261"/>
    <s v="RAMADAS DHONDIBA JADHAV"/>
    <s v="ONLINE"/>
    <x v="5"/>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m/>
    <n v="3223"/>
    <n v="6423"/>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m/>
    <n v="4009"/>
    <n v="8004"/>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m/>
    <n v="1131"/>
    <n v="5175"/>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m/>
    <n v="3431"/>
    <n v="21808"/>
  </r>
  <r>
    <n v="464280420"/>
    <s v="KAPIL AJABRAO RATHOD"/>
    <s v="ONLINE"/>
    <x v="3"/>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m/>
    <n v="4143.76"/>
    <n v="11744.76"/>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m/>
    <n v="4361"/>
    <n v="8671"/>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m/>
    <n v="4190"/>
    <n v="8637"/>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m/>
    <n v="4828"/>
    <n v="9436"/>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m/>
    <n v="7323"/>
    <n v="40747"/>
  </r>
  <r>
    <n v="465200754"/>
    <s v="SARALA MAHENDRA HIVALE"/>
    <s v="ONLINE"/>
    <x v="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m/>
    <n v="3707"/>
    <n v="7232"/>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x v="2"/>
    <x v="0"/>
    <s v="ZBHT0015"/>
    <s v="BoyP6fupOg7"/>
    <s v="Allocated"/>
    <m/>
    <m/>
    <m/>
    <m/>
    <m/>
    <m/>
    <m/>
    <m/>
    <n v="2148"/>
    <n v="5313"/>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n v="1"/>
    <m/>
    <m/>
    <m/>
    <m/>
    <m/>
    <m/>
    <m/>
    <m/>
    <m/>
    <m/>
    <m/>
    <m/>
    <m/>
    <m/>
    <m/>
    <m/>
    <m/>
    <m/>
    <m/>
    <m/>
    <m/>
    <m/>
    <m/>
    <m/>
    <m/>
    <m/>
    <m/>
    <m/>
    <m/>
    <m/>
    <m/>
    <m/>
    <m/>
    <m/>
    <m/>
    <m/>
    <m/>
    <m/>
    <m/>
    <m/>
    <m/>
    <m/>
    <m/>
    <m/>
    <m/>
    <m/>
    <m/>
    <m/>
    <m/>
    <m/>
    <m/>
    <m/>
    <m/>
    <m/>
    <m/>
    <m/>
    <m/>
    <m/>
    <m/>
    <x v="1"/>
    <x v="0"/>
    <s v="ZBHT0011"/>
    <s v="B2ykA-2J5ybz"/>
    <s v="Allocated"/>
    <m/>
    <m/>
    <m/>
    <m/>
    <m/>
    <m/>
    <m/>
    <m/>
    <n v="4768"/>
    <n v="9408"/>
  </r>
  <r>
    <n v="464426955"/>
    <s v="VIKAS DNYANESH THORAT"/>
    <s v="ONLINE"/>
    <x v="8"/>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m/>
    <n v="6012"/>
    <n v="31654"/>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m/>
    <n v="3653"/>
    <n v="7157"/>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x v="1"/>
    <x v="0"/>
    <s v="DUWT0030"/>
    <s v="GPfiU9vd_v1"/>
    <s v="Allocated"/>
    <m/>
    <m/>
    <m/>
    <m/>
    <m/>
    <m/>
    <m/>
    <m/>
    <n v="894.54"/>
    <n v="4392.54"/>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x v="3"/>
    <x v="1"/>
    <s v="ZBHT0012"/>
    <e v="#N/A"/>
    <e v="#N/A"/>
    <m/>
    <m/>
    <m/>
    <m/>
    <m/>
    <m/>
    <m/>
    <m/>
    <n v="3574.8"/>
    <n v="7253.8"/>
  </r>
  <r>
    <n v="464296467"/>
    <s v="ANUSAYA SUNIL GAIKWAD"/>
    <s v="ONLINE"/>
    <x v="9"/>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m/>
    <n v="3054"/>
    <n v="13480"/>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m/>
    <n v="4052"/>
    <n v="7863"/>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m/>
    <n v="2278.9799999999996"/>
    <n v="10388.98"/>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m/>
    <n v="4257"/>
    <n v="8391"/>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x v="1"/>
    <x v="0"/>
    <s v="ZBHT0012"/>
    <s v="A6GZRdnHJ1m"/>
    <s v="Allocated"/>
    <e v="#N/A"/>
    <e v="#N/A"/>
    <e v="#N/A"/>
    <m/>
    <m/>
    <m/>
    <m/>
    <m/>
    <n v="3745"/>
    <n v="7412"/>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m/>
    <n v="3299"/>
    <n v="9399"/>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m/>
    <n v="4066"/>
    <n v="8172"/>
  </r>
  <r>
    <n v="460347439"/>
    <s v="MAHIBULLAH MOOHANIF SHAH"/>
    <s v="ONLINE"/>
    <x v="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x v="1"/>
    <x v="0"/>
    <s v="ZBHT0021"/>
    <s v="Bo1ham2z4DI7"/>
    <s v="Allocated"/>
    <m/>
    <m/>
    <m/>
    <m/>
    <m/>
    <m/>
    <m/>
    <m/>
    <n v="8724"/>
    <n v="17466"/>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m/>
    <n v="6001"/>
    <n v="1168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m/>
    <n v="5167"/>
    <n v="23640"/>
  </r>
  <r>
    <n v="463953257"/>
    <s v="CHETAN SATABIR TUSAMAD"/>
    <s v="COLLECT"/>
    <x v="2"/>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m/>
    <n v="4348"/>
    <n v="1500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m/>
    <n v="3549"/>
    <n v="10374"/>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x v="3"/>
    <x v="1"/>
    <s v="ZBHT0021"/>
    <s v="A62wHCoZwm"/>
    <s v="Allocated"/>
    <m/>
    <m/>
    <m/>
    <m/>
    <m/>
    <m/>
    <m/>
    <m/>
    <n v="3311"/>
    <n v="6503"/>
  </r>
  <r>
    <n v="463815869"/>
    <s v="RAHUL HONAJI VADEKAR"/>
    <s v="ONLINE"/>
    <x v="2"/>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m/>
    <n v="3518"/>
    <n v="14558"/>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m/>
    <n v="1004"/>
    <n v="3473"/>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m/>
    <n v="6344"/>
    <n v="23168"/>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m/>
    <n v="1294"/>
    <n v="16875"/>
  </r>
  <r>
    <n v="464137329"/>
    <s v="SANDESH PRAKASH TAWHARE"/>
    <s v="ONLINE"/>
    <x v="11"/>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x v="1"/>
    <x v="0"/>
    <s v="DUWT0029"/>
    <s v="B6w_Dnbl-7"/>
    <s v="Allocated"/>
    <e v="#N/A"/>
    <e v="#N/A"/>
    <e v="#N/A"/>
    <m/>
    <m/>
    <m/>
    <m/>
    <m/>
    <n v="3507"/>
    <n v="18111"/>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m/>
    <n v="3397"/>
    <n v="13916"/>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m/>
    <n v="3190"/>
    <n v="15053"/>
  </r>
  <r>
    <n v="466451006"/>
    <s v="ARBAJ SULTAN PATHAN"/>
    <s v="ONLINE"/>
    <x v="2"/>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m/>
    <n v="2181"/>
    <n v="4859"/>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m/>
    <n v="3975"/>
    <n v="13921"/>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m/>
    <n v="921.98999999999978"/>
    <n v="7582.99"/>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m/>
    <n v="3508"/>
    <n v="7017"/>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m/>
    <n v="5092"/>
    <n v="28559"/>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m/>
    <n v="5679"/>
    <n v="11188"/>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m/>
    <n v="4262"/>
    <n v="21399"/>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m/>
    <n v="2461"/>
    <n v="5177"/>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m/>
    <n v="6793"/>
    <n v="34871"/>
  </r>
  <r>
    <n v="464434332"/>
    <s v="SUJATA ANIL SUKHADEVE"/>
    <s v="ONLINE"/>
    <x v="8"/>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m/>
    <n v="4869"/>
    <n v="9712"/>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x v="3"/>
    <x v="1"/>
    <s v="DUWT0027"/>
    <s v="k6kKDfp8_Wc"/>
    <s v="Allocated"/>
    <e v="#N/A"/>
    <e v="#N/A"/>
    <e v="#N/A"/>
    <m/>
    <m/>
    <m/>
    <m/>
    <m/>
    <n v="7557"/>
    <n v="15038"/>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m/>
    <n v="1737"/>
    <n v="8228"/>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x v="1"/>
    <x v="0"/>
    <s v="ZBHT0024"/>
    <s v="B6wUp_RvBS"/>
    <s v="Allocated"/>
    <m/>
    <m/>
    <m/>
    <m/>
    <m/>
    <m/>
    <m/>
    <m/>
    <n v="6180"/>
    <n v="12318"/>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m/>
    <n v="3769"/>
    <n v="7466"/>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m/>
    <n v="7201"/>
    <n v="21253"/>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m/>
    <n v="3094.8899999999994"/>
    <n v="20078.89"/>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m/>
    <n v="4593"/>
    <n v="13371"/>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m/>
    <n v="4174"/>
    <n v="8449"/>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m/>
    <n v="4053"/>
    <n v="36035"/>
  </r>
  <r>
    <n v="463739181"/>
    <s v="SHIVAJI NIVRUTTI WATORE"/>
    <s v="ONLINE"/>
    <x v="2"/>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m/>
    <n v="3761"/>
    <n v="13959"/>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m/>
    <n v="3612.8100000000013"/>
    <n v="10467.810000000001"/>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x v="3"/>
    <x v="1"/>
    <s v="DUWT0014"/>
    <s v="A62GPR_YZm"/>
    <s v="Allocated"/>
    <m/>
    <m/>
    <m/>
    <m/>
    <m/>
    <m/>
    <m/>
    <m/>
    <n v="3377"/>
    <n v="6650"/>
  </r>
  <r>
    <n v="463269970"/>
    <s v="OMKAR JAYSING BONVATE"/>
    <s v="COLLECT"/>
    <x v="7"/>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m/>
    <n v="3726.75"/>
    <n v="7673.75"/>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x v="1"/>
    <x v="0"/>
    <s v="ZBHT0012"/>
    <s v="kP08051qsDJc"/>
    <s v="Allocated"/>
    <e v="#N/A"/>
    <e v="#N/A"/>
    <e v="#N/A"/>
    <m/>
    <m/>
    <m/>
    <m/>
    <m/>
    <n v="5884"/>
    <n v="11594"/>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m/>
    <n v="2266"/>
    <n v="17823"/>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m/>
    <n v="586"/>
    <n v="7106"/>
  </r>
  <r>
    <n v="464077378"/>
    <s v="ARUNA RAVINDRA MORE"/>
    <s v="ONLINE"/>
    <x v="4"/>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m/>
    <n v="2679"/>
    <n v="6077"/>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m/>
    <n v="3466"/>
    <n v="6743"/>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x v="1"/>
    <x v="0"/>
    <s v="DUWT0030"/>
    <e v="#N/A"/>
    <e v="#N/A"/>
    <e v="#N/A"/>
    <e v="#N/A"/>
    <e v="#N/A"/>
    <m/>
    <m/>
    <m/>
    <m/>
    <m/>
    <n v="3892"/>
    <n v="11392"/>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m/>
    <n v="4258"/>
    <n v="8424"/>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x v="1"/>
    <x v="0"/>
    <s v="ZBHT0024"/>
    <s v="G2y_z748y77"/>
    <s v="Allocated"/>
    <m/>
    <m/>
    <m/>
    <m/>
    <m/>
    <m/>
    <m/>
    <m/>
    <n v="4362"/>
    <n v="865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x v="1"/>
    <x v="0"/>
    <s v="ZBHT0012"/>
    <s v="GohOuSK_DMc"/>
    <s v="Allocated"/>
    <e v="#N/A"/>
    <e v="#N/A"/>
    <e v="#N/A"/>
    <m/>
    <m/>
    <m/>
    <m/>
    <m/>
    <n v="3277"/>
    <n v="6684"/>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x v="3"/>
    <x v="1"/>
    <s v="ZBHT0021"/>
    <e v="#N/A"/>
    <e v="#N/A"/>
    <e v="#N/A"/>
    <e v="#N/A"/>
    <e v="#N/A"/>
    <m/>
    <m/>
    <m/>
    <m/>
    <m/>
    <n v="3290"/>
    <n v="651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m/>
    <n v="4037"/>
    <n v="7966"/>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x v="3"/>
    <x v="1"/>
    <s v="ZBHT0013"/>
    <s v="koEoVuw_DIc"/>
    <s v="Allocated"/>
    <e v="#N/A"/>
    <e v="#N/A"/>
    <e v="#N/A"/>
    <m/>
    <m/>
    <m/>
    <m/>
    <m/>
    <n v="2926"/>
    <n v="5968"/>
  </r>
  <r>
    <n v="462024518"/>
    <s v="KISHOR SHANKARRAO SOLANKE"/>
    <s v="COLLECT"/>
    <x v="3"/>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m/>
    <n v="3549"/>
    <n v="7053"/>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x v="1"/>
    <x v="0"/>
    <s v="ZBHT0015"/>
    <s v="ko6lhhSuP1"/>
    <s v="Allocated"/>
    <m/>
    <m/>
    <m/>
    <m/>
    <m/>
    <m/>
    <m/>
    <m/>
    <n v="4911.3500000000004"/>
    <n v="9714.35"/>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x v="1"/>
    <x v="0"/>
    <s v="DUWT0017"/>
    <s v="kPnctcaS6b"/>
    <s v="Allocated"/>
    <m/>
    <m/>
    <m/>
    <m/>
    <m/>
    <m/>
    <m/>
    <m/>
    <n v="8722"/>
    <n v="17756"/>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m/>
    <n v="9355"/>
    <n v="18496"/>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m/>
    <n v="4256"/>
    <n v="20418"/>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m/>
    <n v="1782"/>
    <n v="17427"/>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m/>
    <n v="3363"/>
    <n v="6544"/>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m/>
    <n v="5677"/>
    <n v="11043"/>
  </r>
  <r>
    <n v="461702783"/>
    <s v="RAM ARUN BAGADE"/>
    <s v="ONLINE"/>
    <x v="6"/>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m/>
    <n v="3538"/>
    <n v="13118"/>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m/>
    <n v="4727"/>
    <n v="9367"/>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m/>
    <n v="3720"/>
    <n v="10604"/>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x v="1"/>
    <x v="0"/>
    <s v="ZBHT0024"/>
    <s v="GPfdiGVkyb"/>
    <s v="Allocated"/>
    <m/>
    <m/>
    <m/>
    <m/>
    <m/>
    <m/>
    <m/>
    <m/>
    <n v="5004"/>
    <n v="10004"/>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m/>
    <n v="4956"/>
    <n v="23789"/>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m/>
    <n v="2028"/>
    <n v="7411"/>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m/>
    <n v="4747.1699999999983"/>
    <n v="22749.17"/>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m/>
    <n v="4008"/>
    <n v="8127"/>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m/>
    <n v="3953"/>
    <n v="18842"/>
  </r>
  <r>
    <n v="460516801"/>
    <s v="ALIM AMIR PATHAN"/>
    <s v="COLLECT"/>
    <x v="4"/>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m/>
    <n v="2868.99"/>
    <n v="5821.99"/>
  </r>
  <r>
    <n v="462463887"/>
    <s v="SHAM PANDHRINATH CHAWAN"/>
    <s v="ONLINE"/>
    <x v="3"/>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m/>
    <n v="3727"/>
    <n v="7336"/>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m/>
    <n v="3511"/>
    <n v="9737"/>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m/>
    <n v="3986"/>
    <n v="16999"/>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m/>
    <n v="1187"/>
    <n v="5975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m/>
    <n v="5336"/>
    <n v="10467"/>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m/>
    <n v="3231"/>
    <n v="945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m/>
    <n v="4384"/>
    <n v="8657"/>
  </r>
  <r>
    <n v="464022912"/>
    <s v="MANE BALU NIVRUTTI"/>
    <s v="ONLINE"/>
    <x v="4"/>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m/>
    <n v="3206"/>
    <n v="6431"/>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x v="1"/>
    <x v="0"/>
    <s v="ZBHT0011"/>
    <s v="AP5nBqnyBS"/>
    <s v="Allocated"/>
    <m/>
    <m/>
    <m/>
    <m/>
    <m/>
    <m/>
    <m/>
    <m/>
    <n v="7071"/>
    <n v="1413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x v="3"/>
    <x v="1"/>
    <s v="ZBHT0010"/>
    <s v="A6iMTkFeWez"/>
    <s v="Allocated"/>
    <e v="#N/A"/>
    <e v="#N/A"/>
    <e v="#N/A"/>
    <m/>
    <m/>
    <m/>
    <m/>
    <m/>
    <n v="4192"/>
    <n v="8855"/>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x v="3"/>
    <x v="1"/>
    <s v="ZBHT0012"/>
    <e v="#N/A"/>
    <e v="#N/A"/>
    <m/>
    <m/>
    <m/>
    <m/>
    <m/>
    <m/>
    <m/>
    <m/>
    <n v="659.77"/>
    <n v="4973.7700000000004"/>
  </r>
  <r>
    <n v="462898206"/>
    <s v="FAIZAN AHMED MEMAN"/>
    <s v="COLLECT"/>
    <x v="10"/>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m/>
    <n v="2483"/>
    <n v="13030"/>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x v="1"/>
    <x v="0"/>
    <s v="DUWT0031"/>
    <s v="A6hq4at7Lm"/>
    <s v="Allocated"/>
    <e v="#N/A"/>
    <e v="#N/A"/>
    <e v="#N/A"/>
    <m/>
    <m/>
    <m/>
    <m/>
    <m/>
    <n v="6178"/>
    <n v="12239"/>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m/>
    <n v="4307.3500000000004"/>
    <n v="15565.35"/>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x v="1"/>
    <x v="0"/>
    <s v="ZBHT0021"/>
    <s v="Go7_hq2LK7"/>
    <s v="Allocated"/>
    <e v="#N/A"/>
    <e v="#N/A"/>
    <e v="#N/A"/>
    <m/>
    <m/>
    <m/>
    <m/>
    <m/>
    <n v="6242.3499999999985"/>
    <n v="33319.35"/>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m/>
    <n v="2844"/>
    <n v="5624"/>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m/>
    <n v="2992"/>
    <n v="6215"/>
  </r>
  <r>
    <n v="462401584"/>
    <s v="AKASH BHOJLING SHINDE"/>
    <s v="ONLINE"/>
    <x v="2"/>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m/>
    <n v="3407"/>
    <n v="14239"/>
  </r>
  <r>
    <n v="463696985"/>
    <s v="VAISHNAVI SANJAY CHOURE"/>
    <s v="ONLINE"/>
    <x v="10"/>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m/>
    <n v="581.5"/>
    <n v="4064.5"/>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m/>
    <n v="4130"/>
    <n v="11904"/>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x v="1"/>
    <x v="0"/>
    <s v="DUWT0023"/>
    <s v="G2EEIcJaWc"/>
    <s v="Allocated"/>
    <m/>
    <m/>
    <m/>
    <m/>
    <m/>
    <m/>
    <m/>
    <m/>
    <n v="3659"/>
    <n v="7357"/>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x v="3"/>
    <x v="1"/>
    <s v="ZBHT0024"/>
    <s v="APGdOJKdGWc"/>
    <s v="Allocated"/>
    <e v="#N/A"/>
    <e v="#N/A"/>
    <e v="#N/A"/>
    <m/>
    <m/>
    <m/>
    <m/>
    <m/>
    <n v="2951"/>
    <n v="11368"/>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m/>
    <n v="3543"/>
    <n v="10158"/>
  </r>
  <r>
    <n v="465543533"/>
    <s v="ASHWINI GANESH BORKAR"/>
    <s v="ONLINE"/>
    <x v="3"/>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m/>
    <n v="3534"/>
    <n v="1061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m/>
    <n v="3291"/>
    <n v="18564"/>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m/>
    <n v="1013"/>
    <n v="19686"/>
  </r>
  <r>
    <n v="466279858"/>
    <s v="HARSHA SEETARAM BADADE"/>
    <s v="COLLECT"/>
    <x v="7"/>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x v="0"/>
    <x v="0"/>
    <s v="ZBHT0012"/>
    <s v="Aoj0ddo6EF7"/>
    <s v="Allocated"/>
    <e v="#N/A"/>
    <e v="#N/A"/>
    <e v="#N/A"/>
    <m/>
    <m/>
    <m/>
    <m/>
    <m/>
    <n v="6224"/>
    <n v="12144"/>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m/>
    <n v="4995"/>
    <n v="982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m/>
    <n v="4130"/>
    <n v="18375"/>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x v="3"/>
    <x v="1"/>
    <s v="ZBHT0013"/>
    <s v="kPQTsxbCQNz"/>
    <s v="Allocated"/>
    <m/>
    <m/>
    <m/>
    <m/>
    <m/>
    <m/>
    <m/>
    <m/>
    <n v="3844"/>
    <n v="7640"/>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m/>
    <n v="3503"/>
    <n v="6933"/>
  </r>
  <r>
    <n v="462307995"/>
    <s v="PRADNYA VIKAS PAWAR"/>
    <s v="ONLINE"/>
    <x v="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x v="1"/>
    <x v="0"/>
    <s v="ZBHT0024"/>
    <s v="k2pMnnV_OMm"/>
    <s v="Allocated"/>
    <m/>
    <m/>
    <m/>
    <m/>
    <m/>
    <m/>
    <m/>
    <m/>
    <n v="3771.99"/>
    <n v="10990.99"/>
  </r>
  <r>
    <n v="462472454"/>
    <s v="AKASH RAM MUGLE"/>
    <s v="ONLINE"/>
    <x v="5"/>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m/>
    <n v="4113"/>
    <n v="8104"/>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m/>
    <n v="3563"/>
    <n v="19649"/>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m/>
    <n v="5433"/>
    <n v="3012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x v="1"/>
    <x v="0"/>
    <s v="DUWT0017"/>
    <s v="kPOokQa_yS"/>
    <s v="Allocated"/>
    <m/>
    <m/>
    <m/>
    <m/>
    <m/>
    <m/>
    <m/>
    <m/>
    <n v="3903"/>
    <n v="780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m/>
    <n v="4654"/>
    <n v="25939"/>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m/>
    <n v="4313"/>
    <n v="21997"/>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x v="3"/>
    <x v="1"/>
    <s v="ZBHT0013"/>
    <s v="A69as-LBNz"/>
    <s v="Allocated"/>
    <m/>
    <m/>
    <m/>
    <m/>
    <m/>
    <m/>
    <m/>
    <m/>
    <n v="2819"/>
    <n v="6444"/>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m/>
    <n v="3511"/>
    <n v="10171"/>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m/>
    <n v="7874"/>
    <n v="25234"/>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m/>
    <n v="961"/>
    <n v="17448"/>
  </r>
  <r>
    <n v="462856016"/>
    <s v="SANTOSH BABU LABADE"/>
    <s v="COLLECT"/>
    <x v="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m/>
    <n v="3457"/>
    <n v="12629"/>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x v="1"/>
    <x v="0"/>
    <s v="DUWT0023"/>
    <s v="G2bAOLwFkF8m"/>
    <s v="Allocated"/>
    <m/>
    <m/>
    <m/>
    <m/>
    <m/>
    <m/>
    <m/>
    <m/>
    <n v="2471"/>
    <n v="4891"/>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m/>
    <n v="3851"/>
    <n v="24093"/>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m/>
    <n v="4097"/>
    <n v="12129"/>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m/>
    <n v="5547"/>
    <n v="11576"/>
  </r>
  <r>
    <n v="460116654"/>
    <s v="SHAIKH SHABINA JAVEED"/>
    <s v="COLLECT"/>
    <x v="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x v="3"/>
    <x v="1"/>
    <s v="ZBHT0010"/>
    <s v="kP2bb4nepm"/>
    <s v="Allocated"/>
    <e v="#N/A"/>
    <e v="#N/A"/>
    <e v="#N/A"/>
    <m/>
    <m/>
    <m/>
    <m/>
    <m/>
    <n v="2227"/>
    <n v="11154"/>
  </r>
  <r>
    <n v="462516053"/>
    <s v="SACHIN ARJUN LONDHE"/>
    <s v="ONLINE"/>
    <x v="9"/>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m/>
    <n v="3863"/>
    <n v="13217"/>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m/>
    <n v="2159"/>
    <n v="8545"/>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m/>
    <n v="2258"/>
    <n v="4626"/>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m/>
    <n v="123"/>
    <n v="7289"/>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m/>
    <n v="3995"/>
    <n v="7748"/>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x v="3"/>
    <x v="1"/>
    <s v="ZBHT0021"/>
    <e v="#N/A"/>
    <e v="#N/A"/>
    <e v="#N/A"/>
    <e v="#N/A"/>
    <e v="#N/A"/>
    <m/>
    <m/>
    <m/>
    <m/>
    <m/>
    <n v="2441"/>
    <n v="4748"/>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x v="1"/>
    <x v="0"/>
    <s v="DUWT0021"/>
    <s v="A6-g-mZz7z"/>
    <s v="Allocated"/>
    <m/>
    <m/>
    <m/>
    <m/>
    <m/>
    <m/>
    <m/>
    <m/>
    <n v="5256"/>
    <n v="15534"/>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x v="1"/>
    <x v="0"/>
    <s v="DUWT0017"/>
    <s v="A2G7qp11Z1m"/>
    <s v="Allocated"/>
    <m/>
    <m/>
    <m/>
    <m/>
    <m/>
    <m/>
    <m/>
    <m/>
    <n v="3921"/>
    <n v="777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x v="1"/>
    <x v="0"/>
    <s v="DUWT0025"/>
    <e v="#N/A"/>
    <e v="#N/A"/>
    <e v="#N/A"/>
    <e v="#N/A"/>
    <e v="#N/A"/>
    <m/>
    <m/>
    <m/>
    <m/>
    <m/>
    <n v="1672.8899999999994"/>
    <n v="10390.89"/>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m/>
    <n v="3235"/>
    <n v="9329"/>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x v="1"/>
    <x v="0"/>
    <s v="DUWT0017"/>
    <e v="#N/A"/>
    <e v="#N/A"/>
    <e v="#N/A"/>
    <e v="#N/A"/>
    <e v="#N/A"/>
    <m/>
    <m/>
    <m/>
    <m/>
    <m/>
    <n v="2201"/>
    <n v="20134"/>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m/>
    <n v="6321"/>
    <n v="32224"/>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m/>
    <n v="4977.9799999999959"/>
    <n v="33914.979999999996"/>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m/>
    <n v="5861"/>
    <n v="11454"/>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m/>
    <n v="3750"/>
    <n v="747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m/>
    <n v="3430"/>
    <n v="18567"/>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x v="1"/>
    <x v="0"/>
    <s v="DUWT0023"/>
    <s v="ko84KrXlp9z"/>
    <s v="Allocated"/>
    <m/>
    <m/>
    <m/>
    <m/>
    <m/>
    <m/>
    <m/>
    <m/>
    <n v="4721"/>
    <n v="9248"/>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m/>
    <n v="2996.09"/>
    <n v="10699.09"/>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m/>
    <n v="3297"/>
    <n v="6508"/>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m/>
    <n v="5640"/>
    <n v="11187"/>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m/>
    <n v="3924"/>
    <n v="17385"/>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m/>
    <n v="3466"/>
    <n v="21158"/>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x v="3"/>
    <x v="1"/>
    <s v="DUWT0011"/>
    <e v="#N/A"/>
    <e v="#N/A"/>
    <e v="#N/A"/>
    <e v="#N/A"/>
    <e v="#N/A"/>
    <m/>
    <m/>
    <m/>
    <m/>
    <m/>
    <n v="6787"/>
    <n v="14401"/>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x v="1"/>
    <x v="0"/>
    <s v="DUWT0029"/>
    <e v="#N/A"/>
    <e v="#N/A"/>
    <e v="#N/A"/>
    <e v="#N/A"/>
    <e v="#N/A"/>
    <m/>
    <m/>
    <m/>
    <m/>
    <m/>
    <n v="3829"/>
    <n v="7695"/>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n v="1"/>
    <m/>
    <m/>
    <m/>
    <m/>
    <m/>
    <m/>
    <m/>
    <m/>
    <m/>
    <m/>
    <m/>
    <m/>
    <m/>
    <m/>
    <m/>
    <m/>
    <m/>
    <m/>
    <m/>
    <m/>
    <m/>
    <m/>
    <m/>
    <m/>
    <m/>
    <m/>
    <m/>
    <m/>
    <m/>
    <m/>
    <m/>
    <m/>
    <m/>
    <m/>
    <m/>
    <m/>
    <m/>
    <m/>
    <m/>
    <m/>
    <m/>
    <m/>
    <m/>
    <m/>
    <m/>
    <m/>
    <m/>
    <m/>
    <m/>
    <m/>
    <m/>
    <m/>
    <m/>
    <m/>
    <m/>
    <m/>
    <m/>
    <m/>
    <m/>
    <x v="1"/>
    <x v="0"/>
    <s v="DUWT0027"/>
    <s v="B2_xP404tb"/>
    <s v="Allocated"/>
    <m/>
    <m/>
    <m/>
    <m/>
    <m/>
    <m/>
    <m/>
    <m/>
    <n v="527.22"/>
    <n v="2862.2200000000003"/>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x v="3"/>
    <x v="1"/>
    <s v="DUWT0031"/>
    <s v="APEWF1ga57"/>
    <s v="Allocated"/>
    <e v="#N/A"/>
    <e v="#N/A"/>
    <e v="#N/A"/>
    <m/>
    <m/>
    <m/>
    <m/>
    <m/>
    <n v="3981"/>
    <n v="11727"/>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m/>
    <n v="2312"/>
    <n v="7315"/>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x v="3"/>
    <x v="1"/>
    <s v="ZBHT0010"/>
    <s v="G6kHSoypIjc"/>
    <s v="Allocated"/>
    <e v="#N/A"/>
    <e v="#N/A"/>
    <e v="#N/A"/>
    <m/>
    <m/>
    <m/>
    <m/>
    <m/>
    <n v="4909"/>
    <n v="18484"/>
  </r>
  <r>
    <n v="461375051"/>
    <s v="REKHA MAROTI KALE"/>
    <s v="ONLINE"/>
    <x v="9"/>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x v="3"/>
    <x v="1"/>
    <s v="ZBHT0010"/>
    <s v="BolmyYUrFdm"/>
    <s v="Allocated"/>
    <e v="#N/A"/>
    <e v="#N/A"/>
    <e v="#N/A"/>
    <m/>
    <m/>
    <m/>
    <m/>
    <m/>
    <n v="394.03"/>
    <n v="11328"/>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m/>
    <n v="2255"/>
    <n v="4988"/>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m/>
    <n v="3693"/>
    <n v="7276"/>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m/>
    <n v="3444"/>
    <n v="6820"/>
  </r>
  <r>
    <n v="464867406"/>
    <s v="AHMAD KHAN"/>
    <s v="ONLINE"/>
    <x v="4"/>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x v="3"/>
    <x v="1"/>
    <s v="ZBHT0011"/>
    <e v="#N/A"/>
    <e v="#N/A"/>
    <m/>
    <m/>
    <m/>
    <m/>
    <m/>
    <m/>
    <m/>
    <m/>
    <n v="4596"/>
    <n v="9044"/>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x v="3"/>
    <x v="1"/>
    <s v="ZBHT0013"/>
    <e v="#N/A"/>
    <e v="#N/A"/>
    <e v="#N/A"/>
    <e v="#N/A"/>
    <e v="#N/A"/>
    <m/>
    <m/>
    <m/>
    <m/>
    <m/>
    <n v="2196"/>
    <n v="18389"/>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m/>
    <n v="2375"/>
    <n v="6981"/>
  </r>
  <r>
    <n v="461907039"/>
    <s v="VIKAS ASHOK DUKARE"/>
    <s v="ONLINE"/>
    <x v="3"/>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m/>
    <n v="3632"/>
    <n v="717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m/>
    <n v="3743"/>
    <n v="7262"/>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m/>
    <n v="7196"/>
    <n v="27354"/>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x v="1"/>
    <x v="0"/>
    <s v="ZBHT0024"/>
    <s v="BPkp33J8p5c"/>
    <s v="Allocated"/>
    <m/>
    <m/>
    <m/>
    <m/>
    <m/>
    <m/>
    <m/>
    <m/>
    <n v="3541"/>
    <n v="6987"/>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x v="3"/>
    <x v="1"/>
    <s v="DUWT0029"/>
    <s v="B2HCaFu5g3m"/>
    <s v="Allocated"/>
    <m/>
    <m/>
    <m/>
    <m/>
    <m/>
    <m/>
    <m/>
    <m/>
    <n v="4717"/>
    <n v="9478"/>
  </r>
  <r>
    <n v="461736128"/>
    <s v="ARUNA KACHARU SABALE"/>
    <s v="ONLINE"/>
    <x v="5"/>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m/>
    <n v="3540"/>
    <n v="7009"/>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m/>
    <n v="1289"/>
    <n v="19045"/>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x v="1"/>
    <x v="0"/>
    <s v="ZBHT0011"/>
    <s v="B2kAOO21rrzc"/>
    <s v="Allocated"/>
    <m/>
    <m/>
    <m/>
    <m/>
    <m/>
    <m/>
    <m/>
    <m/>
    <n v="3853"/>
    <n v="7668"/>
  </r>
  <r>
    <n v="460472259"/>
    <s v="FARHIN RAJJAK TAMBOLI"/>
    <s v="ONLINE"/>
    <x v="2"/>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m/>
    <n v="345"/>
    <n v="12798"/>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m/>
    <n v="4981"/>
    <n v="10458"/>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m/>
    <n v="4432"/>
    <n v="9141"/>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x v="1"/>
    <x v="0"/>
    <s v="DUWT0014"/>
    <s v="A2vOzeFs97"/>
    <s v="Allocated"/>
    <m/>
    <m/>
    <m/>
    <m/>
    <m/>
    <m/>
    <m/>
    <m/>
    <n v="4256"/>
    <n v="8400"/>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m/>
    <n v="4383"/>
    <n v="24963"/>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m/>
    <n v="2455"/>
    <n v="7459"/>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m/>
    <n v="3212"/>
    <n v="9818"/>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m/>
    <m/>
    <n v="3768"/>
    <n v="1450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x v="1"/>
    <x v="0"/>
    <s v="ZBHT0012"/>
    <s v="A6FEjsLGEm"/>
    <s v="Allocated"/>
    <e v="#N/A"/>
    <e v="#N/A"/>
    <e v="#N/A"/>
    <m/>
    <m/>
    <m/>
    <m/>
    <m/>
    <n v="4734"/>
    <n v="13983"/>
  </r>
  <r>
    <n v="461510911"/>
    <s v="AKASH DNYANOBA PENTULE"/>
    <s v="ONLINE"/>
    <x v="11"/>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m/>
    <n v="1975.7600000000002"/>
    <n v="8805.76"/>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m/>
    <n v="4965"/>
    <n v="22933"/>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x v="3"/>
    <x v="1"/>
    <s v="DUWT0027"/>
    <e v="#N/A"/>
    <e v="#N/A"/>
    <e v="#N/A"/>
    <e v="#N/A"/>
    <e v="#N/A"/>
    <m/>
    <m/>
    <m/>
    <m/>
    <m/>
    <n v="1999"/>
    <n v="9474"/>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x v="1"/>
    <x v="0"/>
    <s v="DUWT0031"/>
    <s v="G6Q-9XkjHDm"/>
    <s v="Allocated"/>
    <e v="#N/A"/>
    <e v="#N/A"/>
    <e v="#N/A"/>
    <m/>
    <m/>
    <m/>
    <m/>
    <m/>
    <n v="3351"/>
    <n v="689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m/>
    <n v="-5736"/>
    <n v="39295"/>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m/>
    <n v="4239.5300000000007"/>
    <n v="15904.53"/>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x v="3"/>
    <x v="1"/>
    <s v="ZBHT0024"/>
    <s v="A6TxQwpDI7"/>
    <s v="Allocated"/>
    <e v="#N/A"/>
    <e v="#N/A"/>
    <e v="#N/A"/>
    <m/>
    <m/>
    <m/>
    <m/>
    <m/>
    <n v="2096"/>
    <n v="18245"/>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x v="3"/>
    <x v="1"/>
    <s v="ZBHT0009"/>
    <s v="BPkHeKIRep7"/>
    <s v="Allocated"/>
    <m/>
    <m/>
    <m/>
    <m/>
    <m/>
    <m/>
    <m/>
    <m/>
    <n v="3064.35"/>
    <n v="5914.35"/>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m/>
    <n v="4883"/>
    <n v="18228"/>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x v="3"/>
    <x v="1"/>
    <s v="DUWT0021"/>
    <s v="B2A1B2PDzzc"/>
    <s v="Allocated"/>
    <m/>
    <m/>
    <m/>
    <m/>
    <m/>
    <m/>
    <m/>
    <m/>
    <n v="3308"/>
    <n v="651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m/>
    <n v="3797"/>
    <n v="14216"/>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x v="1"/>
    <x v="0"/>
    <s v="DUWT0011"/>
    <s v="Bote4d0st9"/>
    <s v="Allocated"/>
    <m/>
    <m/>
    <m/>
    <m/>
    <m/>
    <m/>
    <m/>
    <m/>
    <n v="5147"/>
    <n v="1027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x v="2"/>
    <x v="0"/>
    <s v="ZBHT0012"/>
    <s v="BPqyyQ8DG1"/>
    <s v="Allocated"/>
    <m/>
    <m/>
    <m/>
    <m/>
    <m/>
    <m/>
    <m/>
    <m/>
    <n v="3441"/>
    <n v="688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x v="1"/>
    <x v="0"/>
    <s v="DUWT0017"/>
    <s v="k2PG9AbPVfEm"/>
    <s v="Allocated"/>
    <m/>
    <m/>
    <m/>
    <m/>
    <m/>
    <m/>
    <m/>
    <m/>
    <n v="3121"/>
    <n v="6168"/>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m/>
    <n v="3506"/>
    <n v="10302"/>
  </r>
  <r>
    <n v="460087897"/>
    <s v="DATTATRAY GANPATRAV BALINAWAR"/>
    <s v="COLLECT"/>
    <x v="1"/>
    <n v="70"/>
    <m/>
    <m/>
    <m/>
    <n v="4950"/>
    <n v="0"/>
    <n v="68"/>
    <n v="4880"/>
    <x v="0"/>
    <x v="1"/>
    <x v="1"/>
    <x v="6"/>
    <n v="28365.69"/>
    <n v="68"/>
    <n v="0"/>
    <n v="4500"/>
    <s v="-"/>
    <n v="1.7660509754026801E-2"/>
    <n v="1.5907798964317609E-3"/>
    <s v="STABLE"/>
    <s v="PAID"/>
    <s v="-"/>
    <s v="-"/>
    <m/>
    <m/>
    <m/>
    <m/>
    <m/>
    <m/>
    <s v="ALEGAON PAGA"/>
    <m/>
    <m/>
    <m/>
    <n v="9514"/>
    <n v="28365.69"/>
    <n v="27"/>
    <n v="37"/>
    <s v="FLOW"/>
    <m/>
    <m/>
    <m/>
    <m/>
    <s v="-"/>
    <s v="MH12VY4771"/>
    <s v="HONDA UNICORN 160 BSVI"/>
    <d v="2023-10-11T00:00:00"/>
    <n v="36"/>
    <x v="1"/>
    <x v="0"/>
    <m/>
    <m/>
    <m/>
    <m/>
    <m/>
    <m/>
    <m/>
    <m/>
    <m/>
    <m/>
    <m/>
    <m/>
    <m/>
    <m/>
    <m/>
    <m/>
    <m/>
    <m/>
    <m/>
    <m/>
    <m/>
    <m/>
    <m/>
    <m/>
    <m/>
    <m/>
    <m/>
    <m/>
    <m/>
    <m/>
    <m/>
    <m/>
    <m/>
    <m/>
    <n v="2"/>
    <m/>
    <m/>
    <m/>
    <m/>
    <m/>
    <m/>
    <m/>
    <m/>
    <m/>
    <m/>
    <m/>
    <m/>
    <m/>
    <m/>
    <m/>
    <m/>
    <m/>
    <m/>
    <m/>
    <m/>
    <m/>
    <m/>
    <m/>
    <m/>
    <m/>
    <m/>
    <m/>
    <m/>
    <m/>
    <m/>
    <m/>
    <m/>
    <m/>
    <m/>
    <m/>
    <m/>
    <m/>
    <m/>
    <m/>
    <m/>
    <m/>
    <m/>
    <m/>
    <m/>
    <m/>
    <m/>
    <m/>
    <m/>
    <m/>
    <m/>
    <m/>
    <m/>
    <m/>
    <m/>
    <m/>
    <m/>
    <m/>
    <m/>
    <m/>
    <x v="2"/>
    <x v="0"/>
    <s v="ZBHT0024"/>
    <s v="BPGCpRATum"/>
    <s v="Allocated"/>
    <m/>
    <m/>
    <m/>
    <m/>
    <m/>
    <m/>
    <m/>
    <m/>
    <n v="68"/>
    <n v="4950"/>
  </r>
  <r>
    <n v="461486702"/>
    <s v="AJINKYA SHIVAJI DEOKAR"/>
    <s v="ONLINE"/>
    <x v="8"/>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m/>
    <n v="3354"/>
    <n v="6667"/>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m/>
    <n v="2681"/>
    <n v="8646"/>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x v="1"/>
    <x v="0"/>
    <s v="ZBHT0012"/>
    <s v="APKF-xitbz"/>
    <s v="Allocated"/>
    <m/>
    <m/>
    <m/>
    <m/>
    <m/>
    <m/>
    <m/>
    <m/>
    <n v="4979"/>
    <n v="9860"/>
  </r>
  <r>
    <n v="464634347"/>
    <s v="KAILASH"/>
    <s v="ONLINE"/>
    <x v="7"/>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m/>
    <n v="7180"/>
    <n v="3557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m/>
    <n v="1660"/>
    <n v="4899"/>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m/>
    <n v="3105"/>
    <n v="9538"/>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x v="1"/>
    <x v="0"/>
    <s v="DUWT0017"/>
    <s v="A6BjJNJWt1m"/>
    <s v="Allocated"/>
    <m/>
    <m/>
    <m/>
    <m/>
    <m/>
    <m/>
    <m/>
    <m/>
    <n v="4207"/>
    <n v="8378"/>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m/>
    <n v="4155"/>
    <n v="18444"/>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x v="1"/>
    <x v="0"/>
    <s v="DUWT0030"/>
    <s v="AoZyma0sy9"/>
    <s v="Allocated"/>
    <m/>
    <m/>
    <m/>
    <m/>
    <m/>
    <m/>
    <m/>
    <m/>
    <n v="2926.45"/>
    <n v="6207.45"/>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x v="3"/>
    <x v="1"/>
    <s v="ZBHT0021"/>
    <e v="#N/A"/>
    <e v="#N/A"/>
    <e v="#N/A"/>
    <e v="#N/A"/>
    <e v="#N/A"/>
    <m/>
    <m/>
    <m/>
    <m/>
    <m/>
    <n v="4477"/>
    <n v="9156"/>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m/>
    <n v="7687"/>
    <n v="34983"/>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m/>
    <n v="1528"/>
    <n v="3058"/>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m/>
    <n v="4846"/>
    <n v="14014"/>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m/>
    <n v="4083.5"/>
    <n v="8046.5"/>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n v="1"/>
    <m/>
    <m/>
    <m/>
    <m/>
    <m/>
    <m/>
    <m/>
    <m/>
    <m/>
    <m/>
    <m/>
    <m/>
    <m/>
    <m/>
    <m/>
    <m/>
    <m/>
    <m/>
    <m/>
    <m/>
    <m/>
    <m/>
    <m/>
    <m/>
    <m/>
    <m/>
    <m/>
    <m/>
    <m/>
    <m/>
    <m/>
    <m/>
    <m/>
    <m/>
    <m/>
    <m/>
    <m/>
    <m/>
    <m/>
    <m/>
    <m/>
    <m/>
    <m/>
    <m/>
    <m/>
    <m/>
    <m/>
    <m/>
    <m/>
    <m/>
    <m/>
    <m/>
    <m/>
    <m/>
    <m/>
    <m/>
    <m/>
    <m/>
    <m/>
    <x v="1"/>
    <x v="0"/>
    <s v="ZBHT0021"/>
    <s v="B2EoxdtEBS"/>
    <s v="Allocated"/>
    <m/>
    <m/>
    <m/>
    <m/>
    <m/>
    <m/>
    <m/>
    <m/>
    <n v="3279"/>
    <n v="644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m/>
    <n v="3253.24"/>
    <n v="6369.24"/>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m/>
    <n v="2100"/>
    <n v="618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m/>
    <n v="3060"/>
    <n v="12380"/>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m/>
    <n v="3512"/>
    <n v="18742"/>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m/>
    <n v="2396"/>
    <n v="15283"/>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x v="1"/>
    <x v="0"/>
    <s v="DUWT0031"/>
    <s v="B2_3nrmC_7"/>
    <s v="Allocated"/>
    <m/>
    <m/>
    <m/>
    <m/>
    <m/>
    <m/>
    <m/>
    <m/>
    <n v="3901"/>
    <n v="7819"/>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x v="3"/>
    <x v="1"/>
    <s v="DUWT0021"/>
    <s v="BPKK7Q2N9m"/>
    <s v="Allocated"/>
    <m/>
    <m/>
    <m/>
    <m/>
    <m/>
    <m/>
    <m/>
    <m/>
    <n v="3193"/>
    <n v="6356"/>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x v="1"/>
    <x v="0"/>
    <s v="DUWT0023"/>
    <s v="GoKv2ntycc"/>
    <s v="Allocated"/>
    <m/>
    <m/>
    <m/>
    <m/>
    <m/>
    <m/>
    <m/>
    <m/>
    <n v="6877"/>
    <n v="1352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x v="3"/>
    <x v="1"/>
    <s v="ZBHT0012"/>
    <e v="#N/A"/>
    <e v="#N/A"/>
    <e v="#N/A"/>
    <e v="#N/A"/>
    <e v="#N/A"/>
    <m/>
    <m/>
    <m/>
    <m/>
    <m/>
    <n v="4894"/>
    <n v="27449"/>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x v="3"/>
    <x v="1"/>
    <s v="DUWT0030"/>
    <e v="#N/A"/>
    <e v="#N/A"/>
    <m/>
    <m/>
    <m/>
    <m/>
    <m/>
    <m/>
    <m/>
    <m/>
    <n v="3501"/>
    <n v="6955"/>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x v="1"/>
    <x v="0"/>
    <s v="DUWT0031"/>
    <s v="k26tmI6DSm"/>
    <s v="Allocated"/>
    <m/>
    <m/>
    <m/>
    <m/>
    <m/>
    <m/>
    <m/>
    <m/>
    <n v="3883"/>
    <n v="7693"/>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m/>
    <n v="8997"/>
    <n v="34767"/>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m/>
    <n v="3065"/>
    <n v="606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x v="1"/>
    <x v="0"/>
    <s v="DUWT0030"/>
    <e v="#N/A"/>
    <e v="#N/A"/>
    <e v="#N/A"/>
    <e v="#N/A"/>
    <e v="#N/A"/>
    <m/>
    <m/>
    <m/>
    <m/>
    <m/>
    <n v="3477.3300000000017"/>
    <n v="16524.330000000002"/>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m/>
    <n v="2523"/>
    <n v="5825"/>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m/>
    <n v="3017"/>
    <n v="10492"/>
  </r>
  <r>
    <n v="460718470"/>
    <s v="DOMINIC BENEDICT JOKIN"/>
    <s v="COLLECT"/>
    <x v="11"/>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m/>
    <n v="3602"/>
    <n v="7277"/>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m/>
    <n v="3997"/>
    <n v="11158"/>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m/>
    <n v="3364"/>
    <n v="17489"/>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m/>
    <n v="456"/>
    <n v="12698"/>
  </r>
  <r>
    <n v="458787050"/>
    <s v="PRANJAL DIPAK RAUT"/>
    <s v="ONLINE"/>
    <x v="8"/>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x v="1"/>
    <x v="0"/>
    <s v="ZBHT0010"/>
    <e v="#N/A"/>
    <e v="#N/A"/>
    <e v="#N/A"/>
    <e v="#N/A"/>
    <e v="#N/A"/>
    <m/>
    <m/>
    <m/>
    <m/>
    <m/>
    <n v="1448"/>
    <n v="22124"/>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x v="3"/>
    <x v="1"/>
    <s v="ZBHT0013"/>
    <s v="BPt4gL34DJ7"/>
    <s v="Allocated"/>
    <e v="#N/A"/>
    <e v="#N/A"/>
    <e v="#N/A"/>
    <m/>
    <m/>
    <m/>
    <m/>
    <m/>
    <n v="3870"/>
    <n v="14283"/>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m/>
    <n v="2679"/>
    <n v="5817"/>
  </r>
  <r>
    <n v="465574833"/>
    <s v="VRUSHALI RAVINDRA DEVGHARKAR"/>
    <s v="ONLINE"/>
    <x v="11"/>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m/>
    <n v="-9808.0099999999948"/>
    <n v="33257.990000000005"/>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m/>
    <n v="3301"/>
    <n v="16997"/>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x v="3"/>
    <x v="1"/>
    <s v="DUWT0031"/>
    <s v="A6WyVdgduc"/>
    <s v="Allocated"/>
    <e v="#N/A"/>
    <e v="#N/A"/>
    <e v="#N/A"/>
    <m/>
    <m/>
    <m/>
    <m/>
    <m/>
    <n v="3612"/>
    <n v="7074"/>
  </r>
  <r>
    <n v="460858883"/>
    <s v="MRUNAL GANESH KHOPADKAR"/>
    <s v="ONLINE"/>
    <x v="2"/>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m/>
    <n v="3145.78"/>
    <n v="6201.7800000000007"/>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x v="1"/>
    <x v="0"/>
    <s v="DUWT0030"/>
    <s v="BPYeuxZ8b7"/>
    <s v="Allocated"/>
    <m/>
    <m/>
    <m/>
    <m/>
    <m/>
    <m/>
    <m/>
    <m/>
    <n v="3544"/>
    <n v="6978"/>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m/>
    <n v="11817"/>
    <n v="34911"/>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m/>
    <n v="2865"/>
    <n v="10694"/>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x v="1"/>
    <x v="0"/>
    <s v="DUWT0017"/>
    <s v="Goc78CxA5m"/>
    <s v="Allocated"/>
    <m/>
    <m/>
    <m/>
    <m/>
    <m/>
    <m/>
    <m/>
    <m/>
    <n v="3576"/>
    <n v="7000"/>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m/>
    <n v="3482"/>
    <n v="6868"/>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m/>
    <n v="493"/>
    <n v="12493"/>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x v="1"/>
    <x v="0"/>
    <s v="ZBHT0015"/>
    <s v="kPJtmjsD1qmc"/>
    <s v="Allocated"/>
    <m/>
    <m/>
    <m/>
    <m/>
    <m/>
    <m/>
    <m/>
    <m/>
    <n v="2996"/>
    <n v="6370"/>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m/>
    <n v="3135"/>
    <n v="11885"/>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x v="1"/>
    <x v="0"/>
    <s v="ZBHT0012"/>
    <s v="G6SB9qUOsEJc"/>
    <s v="Allocated"/>
    <e v="#N/A"/>
    <e v="#N/A"/>
    <e v="#N/A"/>
    <m/>
    <m/>
    <m/>
    <m/>
    <m/>
    <n v="5884"/>
    <n v="11539"/>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m/>
    <n v="3581"/>
    <n v="10057"/>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x v="1"/>
    <x v="0"/>
    <s v="ZBHT0021"/>
    <s v="A2j5UVxGi7"/>
    <s v="Allocated"/>
    <m/>
    <m/>
    <m/>
    <m/>
    <m/>
    <m/>
    <m/>
    <m/>
    <n v="2701"/>
    <n v="5317"/>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m/>
    <n v="3012"/>
    <n v="14514"/>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m/>
    <n v="52"/>
    <n v="6688"/>
  </r>
  <r>
    <n v="458427914"/>
    <s v="PRAVIN TUKARAM BHONDAVE"/>
    <s v="ONLINE"/>
    <x v="8"/>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m/>
    <n v="4877"/>
    <n v="22274"/>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m/>
    <n v="3299"/>
    <n v="653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m/>
    <n v="3305"/>
    <n v="6512"/>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x v="3"/>
    <x v="1"/>
    <s v="ZBHT0024"/>
    <s v="kosnba3F6b"/>
    <s v="Allocated"/>
    <e v="#N/A"/>
    <e v="#N/A"/>
    <e v="#N/A"/>
    <m/>
    <m/>
    <m/>
    <m/>
    <m/>
    <n v="2904"/>
    <n v="5722"/>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m/>
    <n v="3768"/>
    <n v="7382"/>
  </r>
  <r>
    <n v="459782251"/>
    <s v="MRINMOY MITRA"/>
    <s v="ONLINE"/>
    <x v="6"/>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m/>
    <n v="707"/>
    <n v="11375"/>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m/>
    <n v="2351"/>
    <n v="5119"/>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m/>
    <n v="3038.6800000000003"/>
    <n v="16595.68"/>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m/>
    <n v="3758"/>
    <n v="7348"/>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m/>
    <n v="2968"/>
    <n v="18068"/>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x v="3"/>
    <x v="1"/>
    <s v="ZBHT0012"/>
    <e v="#N/A"/>
    <e v="#N/A"/>
    <e v="#N/A"/>
    <e v="#N/A"/>
    <e v="#N/A"/>
    <m/>
    <m/>
    <m/>
    <m/>
    <m/>
    <n v="3975"/>
    <n v="18091"/>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m/>
    <n v="5179"/>
    <n v="25700"/>
  </r>
  <r>
    <n v="454987694"/>
    <s v="KAILAS SURESH SANAP"/>
    <s v="ONLINE"/>
    <x v="9"/>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m/>
    <n v="2282"/>
    <n v="10374"/>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m/>
    <n v="3116"/>
    <n v="6146"/>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m/>
    <n v="3075"/>
    <n v="6052"/>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m/>
    <n v="4931"/>
    <n v="24646"/>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m/>
    <n v="2810"/>
    <n v="5787"/>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m/>
    <n v="4336"/>
    <n v="16471"/>
  </r>
  <r>
    <n v="96668452"/>
    <s v="ARCHANA VINOD LONARI"/>
    <s v="ONLINE"/>
    <x v="4"/>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x v="1"/>
    <x v="0"/>
    <s v="ZBHT0011"/>
    <s v="BP3F3oJ4yS"/>
    <s v="Allocated"/>
    <m/>
    <m/>
    <m/>
    <m/>
    <m/>
    <m/>
    <m/>
    <m/>
    <n v="3468"/>
    <n v="6936"/>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m/>
    <n v="4701"/>
    <n v="25025"/>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m/>
    <n v="3606"/>
    <n v="13668"/>
  </r>
  <r>
    <n v="460112492"/>
    <s v="AXYE MANOHR BHOIR"/>
    <s v="ONLINE"/>
    <x v="3"/>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m/>
    <n v="873"/>
    <n v="7334"/>
  </r>
  <r>
    <n v="464230553"/>
    <s v="SAKSHI SANJAY SHIRSAT"/>
    <s v="ONLINE"/>
    <x v="6"/>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m/>
    <n v="3362"/>
    <n v="6703"/>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x v="3"/>
    <x v="1"/>
    <s v="DUWT0031"/>
    <s v="B6yIyp5ybm"/>
    <s v="Allocated"/>
    <m/>
    <m/>
    <m/>
    <m/>
    <m/>
    <m/>
    <m/>
    <m/>
    <n v="2969"/>
    <n v="5889"/>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m/>
    <n v="3624"/>
    <n v="13627"/>
  </r>
  <r>
    <n v="460591015"/>
    <s v="RANGNATH BABAN BICHARE"/>
    <s v="COLLECT"/>
    <x v="4"/>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x v="2"/>
    <x v="0"/>
    <s v="ZBHT0021"/>
    <s v="GPTltnfX3c"/>
    <s v="Allocated"/>
    <m/>
    <m/>
    <m/>
    <m/>
    <m/>
    <m/>
    <m/>
    <m/>
    <n v="2450"/>
    <n v="5350"/>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x v="1"/>
    <x v="0"/>
    <s v="DUWT0030"/>
    <s v="AoAmcZBuky1"/>
    <s v="Allocated"/>
    <m/>
    <m/>
    <m/>
    <m/>
    <m/>
    <m/>
    <m/>
    <m/>
    <n v="4925"/>
    <n v="9850"/>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m/>
    <n v="94"/>
    <n v="25824"/>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x v="1"/>
    <x v="0"/>
    <s v="DUWT0030"/>
    <s v="BoyIzr-XK3z"/>
    <s v="Allocated"/>
    <m/>
    <m/>
    <m/>
    <m/>
    <m/>
    <m/>
    <m/>
    <m/>
    <n v="2843"/>
    <n v="5620"/>
  </r>
  <r>
    <n v="464721019"/>
    <s v="MARJEENA BABU SHAIKH"/>
    <s v="ONLINE"/>
    <x v="3"/>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m/>
    <n v="9716"/>
    <n v="28474"/>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m/>
    <n v="4728"/>
    <n v="9447"/>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x v="1"/>
    <x v="0"/>
    <s v="DUWT0025"/>
    <s v="APZqgHoO1m"/>
    <s v="Allocated"/>
    <m/>
    <m/>
    <m/>
    <m/>
    <m/>
    <m/>
    <m/>
    <m/>
    <n v="4899"/>
    <n v="9666"/>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x v="3"/>
    <x v="1"/>
    <s v="ZBHT0024"/>
    <e v="#N/A"/>
    <e v="#N/A"/>
    <e v="#N/A"/>
    <e v="#N/A"/>
    <e v="#N/A"/>
    <m/>
    <m/>
    <m/>
    <m/>
    <m/>
    <n v="1906"/>
    <n v="4768"/>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x v="1"/>
    <x v="0"/>
    <s v="ZBHT0011"/>
    <s v="AoVkkotABKez"/>
    <s v="Allocated"/>
    <m/>
    <m/>
    <m/>
    <m/>
    <m/>
    <m/>
    <m/>
    <m/>
    <n v="3499"/>
    <n v="11195"/>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m/>
    <n v="608"/>
    <n v="15468"/>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x v="1"/>
    <x v="0"/>
    <s v="ZBHT0009"/>
    <s v="A6cy6k3ZMwz"/>
    <s v="Allocated"/>
    <m/>
    <m/>
    <m/>
    <m/>
    <m/>
    <m/>
    <m/>
    <m/>
    <n v="3813"/>
    <n v="7626"/>
  </r>
  <r>
    <n v="463845874"/>
    <s v="RAJKUMAR ZIRAPPA VASUDEV"/>
    <s v="ONLINE"/>
    <x v="7"/>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m/>
    <n v="3450"/>
    <n v="7188"/>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m/>
    <n v="2296"/>
    <n v="4654"/>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m/>
    <n v="4726"/>
    <n v="13703"/>
  </r>
  <r>
    <n v="456535616"/>
    <s v="KOKANE SHIVPRASAD BHAGWAT"/>
    <s v="BRANCH"/>
    <x v="3"/>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m/>
    <n v="2949.99"/>
    <n v="12025.99"/>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m/>
    <n v="3406"/>
    <n v="7034"/>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m/>
    <n v="509"/>
    <n v="9221"/>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m/>
    <n v="866"/>
    <n v="21679"/>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m/>
    <n v="3072"/>
    <n v="6055"/>
  </r>
  <r>
    <n v="460097350"/>
    <s v="PUJA LALA SURYAVANSHI"/>
    <s v="ONLINE"/>
    <x v="3"/>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m/>
    <n v="41"/>
    <n v="6105"/>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x v="1"/>
    <x v="0"/>
    <s v="DUWT0023"/>
    <s v="BoZ4yfOmPS"/>
    <s v="Allocated"/>
    <m/>
    <m/>
    <m/>
    <m/>
    <m/>
    <m/>
    <m/>
    <m/>
    <n v="5815"/>
    <n v="11614"/>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x v="3"/>
    <x v="1"/>
    <s v="ZBHT0012"/>
    <e v="#N/A"/>
    <e v="#N/A"/>
    <e v="#N/A"/>
    <e v="#N/A"/>
    <e v="#N/A"/>
    <m/>
    <m/>
    <m/>
    <m/>
    <m/>
    <n v="805"/>
    <n v="2318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x v="1"/>
    <x v="0"/>
    <s v="DUWT0011"/>
    <e v="#N/A"/>
    <e v="#N/A"/>
    <e v="#N/A"/>
    <e v="#N/A"/>
    <e v="#N/A"/>
    <m/>
    <m/>
    <m/>
    <m/>
    <m/>
    <n v="3942"/>
    <n v="12612"/>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m/>
    <n v="3361"/>
    <n v="7830"/>
  </r>
  <r>
    <n v="463650409"/>
    <s v="RAVI SOMNATH MORE"/>
    <s v="ONLINE"/>
    <x v="4"/>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x v="1"/>
    <x v="0"/>
    <s v="ZBHT0011"/>
    <s v="k6GbFE8Rl47"/>
    <s v="Allocated"/>
    <m/>
    <m/>
    <m/>
    <m/>
    <m/>
    <m/>
    <m/>
    <m/>
    <n v="3796"/>
    <n v="8164"/>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m/>
    <n v="322.64999999999964"/>
    <n v="5997.65"/>
  </r>
  <r>
    <n v="465971898"/>
    <s v="SOMNATH LAXMAN MADGE"/>
    <s v="ONLINE"/>
    <x v="8"/>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m/>
    <n v="2284"/>
    <n v="672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m/>
    <n v="2303"/>
    <n v="4736"/>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m/>
    <n v="2307"/>
    <n v="4725"/>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x v="1"/>
    <x v="0"/>
    <s v="DUWT0030"/>
    <s v="G2FVUxj_EI7"/>
    <s v="Allocated"/>
    <m/>
    <m/>
    <m/>
    <m/>
    <m/>
    <m/>
    <m/>
    <m/>
    <n v="5887"/>
    <n v="16713"/>
  </r>
  <r>
    <n v="460138753"/>
    <s v="MOHAN RAJARAM BANGAR"/>
    <s v="ONLINE"/>
    <x v="4"/>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x v="2"/>
    <x v="0"/>
    <s v="ZBHT0009"/>
    <s v="GoUxoPHW97"/>
    <s v="Allocated"/>
    <m/>
    <m/>
    <m/>
    <m/>
    <m/>
    <m/>
    <m/>
    <m/>
    <n v="2845"/>
    <n v="5690"/>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x v="1"/>
    <x v="0"/>
    <s v="ZBHT0024"/>
    <s v="B2Lup72uhDm"/>
    <s v="Allocated"/>
    <m/>
    <m/>
    <m/>
    <m/>
    <m/>
    <m/>
    <m/>
    <m/>
    <n v="5561"/>
    <n v="11116"/>
  </r>
  <r>
    <n v="459750261"/>
    <s v="KOMAL ROHIT CHANDANE"/>
    <s v="ONLINE"/>
    <x v="4"/>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x v="1"/>
    <x v="0"/>
    <s v="ZBHT0009"/>
    <s v="GoVBpQcm_EM7"/>
    <s v="Allocated"/>
    <m/>
    <m/>
    <m/>
    <m/>
    <m/>
    <m/>
    <m/>
    <m/>
    <n v="3406"/>
    <n v="6711"/>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m/>
    <n v="3712"/>
    <n v="20801"/>
  </r>
  <r>
    <n v="459836925"/>
    <s v="JAGDISH NATTHU SAHU"/>
    <s v="ONLINE"/>
    <x v="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x v="1"/>
    <x v="0"/>
    <s v="ZBHT0021"/>
    <e v="#N/A"/>
    <e v="#N/A"/>
    <e v="#N/A"/>
    <e v="#N/A"/>
    <e v="#N/A"/>
    <m/>
    <m/>
    <m/>
    <m/>
    <m/>
    <n v="621"/>
    <n v="3784"/>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m/>
    <n v="-29384.809999999998"/>
    <n v="25132.190000000002"/>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x v="3"/>
    <x v="1"/>
    <s v="ZBHT0013"/>
    <s v="k2y8joGYb7"/>
    <s v="Allocated"/>
    <m/>
    <m/>
    <m/>
    <m/>
    <m/>
    <m/>
    <m/>
    <m/>
    <n v="152"/>
    <n v="6571"/>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m/>
    <n v="4574"/>
    <n v="20241"/>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x v="1"/>
    <x v="0"/>
    <s v="ZBHT0015"/>
    <s v="k6jjmvoNb7"/>
    <s v="Allocated"/>
    <m/>
    <m/>
    <m/>
    <m/>
    <m/>
    <m/>
    <m/>
    <m/>
    <n v="4054"/>
    <n v="7981"/>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x v="3"/>
    <x v="1"/>
    <s v="ZBHT0012"/>
    <e v="#N/A"/>
    <e v="#N/A"/>
    <m/>
    <m/>
    <m/>
    <m/>
    <m/>
    <m/>
    <m/>
    <m/>
    <n v="1000"/>
    <n v="2000"/>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x v="1"/>
    <x v="0"/>
    <s v="ZBHT0024"/>
    <s v="k6HTEYUzsc"/>
    <s v="Allocated"/>
    <m/>
    <m/>
    <m/>
    <m/>
    <m/>
    <m/>
    <m/>
    <m/>
    <n v="3212"/>
    <n v="6304"/>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m/>
    <n v="5267"/>
    <n v="10238"/>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x v="3"/>
    <x v="1"/>
    <s v="ZBHT0021"/>
    <e v="#N/A"/>
    <e v="#N/A"/>
    <e v="#N/A"/>
    <e v="#N/A"/>
    <e v="#N/A"/>
    <m/>
    <m/>
    <m/>
    <m/>
    <m/>
    <n v="3896"/>
    <n v="15094"/>
  </r>
  <r>
    <n v="94397306"/>
    <s v="ASHUTOSH CHANDRAKANT WALUNJ"/>
    <s v="ONLINE"/>
    <x v="11"/>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m/>
    <n v="5175"/>
    <n v="15201"/>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x v="3"/>
    <x v="1"/>
    <s v="ZBHT0010"/>
    <e v="#N/A"/>
    <e v="#N/A"/>
    <e v="#N/A"/>
    <e v="#N/A"/>
    <e v="#N/A"/>
    <m/>
    <m/>
    <m/>
    <m/>
    <m/>
    <n v="3227"/>
    <n v="9248"/>
  </r>
  <r>
    <n v="459074627"/>
    <s v="RENUKA DEEPAK BHOJANE"/>
    <s v="ONLINE"/>
    <x v="11"/>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m/>
    <n v="126"/>
    <n v="7708"/>
  </r>
  <r>
    <n v="463481628"/>
    <s v="SHUBHAM DHONDIRAM GORE"/>
    <s v="ONLINE"/>
    <x v="4"/>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x v="1"/>
    <x v="0"/>
    <s v="ZBHT0015"/>
    <s v="Bo9xaer1Oc"/>
    <s v="Allocated"/>
    <m/>
    <m/>
    <m/>
    <m/>
    <m/>
    <m/>
    <m/>
    <m/>
    <n v="5087"/>
    <n v="1001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m/>
    <n v="1317"/>
    <n v="5162"/>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m/>
    <n v="3871"/>
    <n v="14819"/>
  </r>
  <r>
    <n v="457308586"/>
    <s v="ANILKUMAR DHANDEV YADHAV"/>
    <s v="ONLINE"/>
    <x v="10"/>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m/>
    <n v="320"/>
    <n v="21687"/>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m/>
    <n v="5165"/>
    <n v="19266"/>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m/>
    <n v="2305"/>
    <n v="14415"/>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m/>
    <n v="2545"/>
    <n v="20103"/>
  </r>
  <r>
    <n v="458751236"/>
    <s v="GANESH PRAKASH MUNDHE"/>
    <s v="COLLECT"/>
    <x v="7"/>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m/>
    <n v="4459"/>
    <n v="9029"/>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m/>
    <n v="-6232"/>
    <n v="19976"/>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m/>
    <n v="6664"/>
    <n v="19857"/>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m/>
    <n v="4715"/>
    <n v="17865"/>
  </r>
  <r>
    <n v="462898516"/>
    <s v="YOGESH SAHEBRAO WALHEKAR"/>
    <s v="ONLINE"/>
    <x v="1"/>
    <n v="4650"/>
    <m/>
    <m/>
    <m/>
    <n v="4514"/>
    <n v="13425"/>
    <n v="4842"/>
    <n v="13289"/>
    <x v="1"/>
    <x v="1"/>
    <x v="1"/>
    <x v="5"/>
    <n v="13057"/>
    <n v="445"/>
    <n v="0"/>
    <n v="5333.03"/>
    <s v="-"/>
    <n v="2.4854716406581739E-2"/>
    <n v="3.4568572905263211E-3"/>
    <s v="STABLE"/>
    <s v="PAID"/>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m/>
    <n v="4842"/>
    <n v="17939"/>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x v="1"/>
    <x v="0"/>
    <s v="DUWT0023"/>
    <s v="ko1902MPBS"/>
    <s v="Allocated"/>
    <m/>
    <m/>
    <m/>
    <m/>
    <m/>
    <m/>
    <m/>
    <m/>
    <n v="2713"/>
    <n v="5436"/>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m/>
    <n v="3540"/>
    <n v="10206"/>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m/>
    <n v="2058"/>
    <n v="4849"/>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x v="1"/>
    <x v="0"/>
    <s v="ZBHT0024"/>
    <s v="AovBsdkbrL7m"/>
    <s v="Allocated"/>
    <m/>
    <m/>
    <m/>
    <m/>
    <m/>
    <m/>
    <m/>
    <m/>
    <n v="4573"/>
    <n v="8965"/>
  </r>
  <r>
    <n v="460840197"/>
    <s v="VENILA SURALI PERISWAMI"/>
    <s v="ONLINE"/>
    <x v="7"/>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m/>
    <n v="2222"/>
    <n v="1298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m/>
    <n v="163"/>
    <n v="6634"/>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m/>
    <n v="3734"/>
    <n v="16412"/>
  </r>
  <r>
    <n v="458430421"/>
    <s v="SACHIN DHONDIBA BORATE"/>
    <s v="ONLINE"/>
    <x v="2"/>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m/>
    <n v="3475"/>
    <n v="12115"/>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m/>
    <n v="447"/>
    <n v="14838"/>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m/>
    <n v="2422"/>
    <n v="4778"/>
  </r>
  <r>
    <n v="140926524"/>
    <s v="PRANAV PRAMOD GURAV"/>
    <s v="ONLINE"/>
    <x v="3"/>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m/>
    <n v="2740"/>
    <n v="14839"/>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x v="3"/>
    <x v="1"/>
    <s v="ZBHT0012"/>
    <e v="#N/A"/>
    <e v="#N/A"/>
    <m/>
    <m/>
    <m/>
    <m/>
    <m/>
    <m/>
    <m/>
    <m/>
    <n v="5641"/>
    <n v="11224"/>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x v="3"/>
    <x v="1"/>
    <s v="ZBHT0013"/>
    <s v="GoBPfxdp89"/>
    <s v="Unallocated"/>
    <m/>
    <m/>
    <m/>
    <m/>
    <m/>
    <m/>
    <m/>
    <m/>
    <n v="3713"/>
    <n v="7515"/>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m/>
    <n v="2541"/>
    <n v="11191"/>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x v="1"/>
    <x v="0"/>
    <s v="DUWT0023"/>
    <s v="G2Wu3_Ysv9"/>
    <s v="Allocated"/>
    <m/>
    <m/>
    <m/>
    <m/>
    <m/>
    <m/>
    <m/>
    <m/>
    <n v="2438"/>
    <n v="5374"/>
  </r>
  <r>
    <n v="458368125"/>
    <s v="GOVIND DHONDU VIRNAK"/>
    <s v="COLLECT"/>
    <x v="6"/>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m/>
    <n v="5558"/>
    <n v="10964"/>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x v="3"/>
    <x v="1"/>
    <s v="DUWT0030"/>
    <s v="G6yZ-itsi7"/>
    <s v="Allocated"/>
    <m/>
    <m/>
    <m/>
    <m/>
    <m/>
    <m/>
    <m/>
    <m/>
    <n v="1371.19"/>
    <n v="4455.1900000000005"/>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x v="1"/>
    <x v="0"/>
    <s v="DUWT0030"/>
    <e v="#N/A"/>
    <e v="#N/A"/>
    <e v="#N/A"/>
    <e v="#N/A"/>
    <e v="#N/A"/>
    <m/>
    <m/>
    <m/>
    <m/>
    <m/>
    <n v="1499"/>
    <n v="4245"/>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x v="1"/>
    <x v="0"/>
    <s v="ZBHT0024"/>
    <s v="G2-evJ2N9z"/>
    <s v="Allocated"/>
    <m/>
    <m/>
    <m/>
    <m/>
    <m/>
    <m/>
    <m/>
    <m/>
    <n v="3508"/>
    <n v="6919"/>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m/>
    <n v="2727"/>
    <n v="7836"/>
  </r>
  <r>
    <n v="458642653"/>
    <s v="SHITAL YOGESH DUDHANE"/>
    <s v="ONLINE"/>
    <x v="4"/>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x v="3"/>
    <x v="1"/>
    <s v="ZBHT0010"/>
    <s v="k6O56GR3c7"/>
    <s v="Allocated"/>
    <e v="#N/A"/>
    <e v="#N/A"/>
    <e v="#N/A"/>
    <m/>
    <m/>
    <m/>
    <m/>
    <m/>
    <n v="142"/>
    <n v="6922"/>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m/>
    <n v="3564"/>
    <n v="10329"/>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m/>
    <n v="3505"/>
    <n v="10197"/>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m/>
    <n v="3292"/>
    <n v="948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m/>
    <n v="3200"/>
    <n v="9388"/>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m/>
    <n v="1703"/>
    <n v="13231"/>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x v="1"/>
    <x v="0"/>
    <s v="DUWT0017"/>
    <s v="A6skpNw1Nz"/>
    <s v="Allocated"/>
    <m/>
    <m/>
    <m/>
    <m/>
    <m/>
    <m/>
    <m/>
    <m/>
    <n v="2666"/>
    <n v="5881"/>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m/>
    <n v="-4064"/>
    <n v="13635"/>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m/>
    <n v="3093"/>
    <n v="9114"/>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m/>
    <n v="4223"/>
    <n v="8641"/>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m/>
    <n v="-4591"/>
    <n v="11672"/>
  </r>
  <r>
    <n v="464666998"/>
    <s v="ABHISHEK SUBHASH ALKUNTE"/>
    <m/>
    <x v="0"/>
    <m/>
    <m/>
    <m/>
    <m/>
    <n v="8521"/>
    <n v="8521"/>
    <n v="8521"/>
    <n v="17042"/>
    <x v="0"/>
    <x v="0"/>
    <x v="0"/>
    <x v="15"/>
    <n v="8420"/>
    <n v="0"/>
    <n v="0"/>
    <n v="450"/>
    <s v="-"/>
    <n v="1.2361913607783085E-2"/>
    <n v="4.7220309916506275E-4"/>
    <s v="FLOW"/>
    <s v="-"/>
    <s v="-"/>
    <s v="-"/>
    <m/>
    <m/>
    <m/>
    <m/>
    <s v="-"/>
    <s v="-"/>
    <s v="WADARWADI"/>
    <s v="-"/>
    <s v="-"/>
    <s v="-"/>
    <n v="8971"/>
    <n v="8420"/>
    <n v="27"/>
    <n v="37"/>
    <s v="FLOW"/>
    <m/>
    <m/>
    <m/>
    <m/>
    <s v="REGULAR"/>
    <s v="MH12XL1070"/>
    <s v="ENFIELD SCRAM 411 WHITE FLAME"/>
    <d v="2024-11-13T00:00:00"/>
    <n v="18"/>
    <x v="0"/>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m/>
    <n v="8521"/>
    <n v="17042"/>
  </r>
  <r>
    <n v="461320967"/>
    <s v="VILAS HIRASING CHAVHAN"/>
    <m/>
    <x v="0"/>
    <m/>
    <m/>
    <m/>
    <m/>
    <n v="4610"/>
    <n v="8421"/>
    <n v="-13706"/>
    <n v="13031"/>
    <x v="3"/>
    <x v="0"/>
    <x v="0"/>
    <x v="3"/>
    <n v="8355"/>
    <n v="923"/>
    <n v="0"/>
    <n v="4500"/>
    <s v="FLOW"/>
    <n v="4.9449854828720614E-2"/>
    <n v="3.5096987553095956E-3"/>
    <s v="FLOW"/>
    <s v="-"/>
    <s v="NC"/>
    <s v="-"/>
    <m/>
    <m/>
    <m/>
    <m/>
    <s v="REPO"/>
    <s v="-"/>
    <s v="NANEKAR WADI"/>
    <s v="-"/>
    <s v="-"/>
    <s v="-"/>
    <n v="13844"/>
    <n v="8355"/>
    <n v="178"/>
    <n v="188"/>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m/>
    <n v="-13706"/>
    <n v="13031"/>
  </r>
  <r>
    <n v="457824962"/>
    <s v="PRATHMESH BHAU JADHAV"/>
    <m/>
    <x v="0"/>
    <m/>
    <m/>
    <m/>
    <m/>
    <n v="8383"/>
    <n v="8383"/>
    <n v="8445"/>
    <n v="16766"/>
    <x v="0"/>
    <x v="0"/>
    <x v="0"/>
    <x v="2"/>
    <n v="8285"/>
    <n v="62"/>
    <n v="0"/>
    <n v="450"/>
    <s v="-"/>
    <n v="9.43950810011197E-3"/>
    <n v="4.6463214686253497E-4"/>
    <s v="FLOW"/>
    <s v="-"/>
    <s v="-"/>
    <s v="-"/>
    <m/>
    <m/>
    <m/>
    <m/>
    <m/>
    <m/>
    <s v="BHOR"/>
    <m/>
    <m/>
    <m/>
    <n v="8895"/>
    <n v="8285"/>
    <n v="27"/>
    <n v="37"/>
    <s v="FLOW"/>
    <m/>
    <m/>
    <m/>
    <m/>
    <s v="-"/>
    <s v="MH12VK5359"/>
    <s v="HIMALAYAN INDIA GRANITE BLACK"/>
    <d v="2023-04-24T00:00:00"/>
    <n v="36"/>
    <x v="1"/>
    <x v="0"/>
    <m/>
    <m/>
    <m/>
    <m/>
    <m/>
    <m/>
    <m/>
    <m/>
    <m/>
    <m/>
    <m/>
    <m/>
    <m/>
    <m/>
    <m/>
    <m/>
    <m/>
    <m/>
    <m/>
    <m/>
    <m/>
    <m/>
    <m/>
    <m/>
    <m/>
    <m/>
    <m/>
    <m/>
    <m/>
    <m/>
    <m/>
    <m/>
    <m/>
    <m/>
    <m/>
    <m/>
    <m/>
    <m/>
    <m/>
    <m/>
    <m/>
    <m/>
    <m/>
    <m/>
    <m/>
    <m/>
    <m/>
    <m/>
    <m/>
    <m/>
    <m/>
    <m/>
    <m/>
    <m/>
    <m/>
    <m/>
    <m/>
    <m/>
    <m/>
    <m/>
    <m/>
    <m/>
    <m/>
    <m/>
    <m/>
    <m/>
    <m/>
    <m/>
    <m/>
    <m/>
    <m/>
    <m/>
    <m/>
    <m/>
    <m/>
    <m/>
    <m/>
    <m/>
    <m/>
    <m/>
    <m/>
    <m/>
    <m/>
    <m/>
    <m/>
    <m/>
    <m/>
    <m/>
    <m/>
    <m/>
    <m/>
    <m/>
    <m/>
    <m/>
    <x v="3"/>
    <x v="1"/>
    <s v="DUWT0011"/>
    <s v="k6NjbWitbc"/>
    <s v="Allocated"/>
    <m/>
    <m/>
    <m/>
    <m/>
    <m/>
    <m/>
    <m/>
    <m/>
    <n v="8445"/>
    <n v="16766"/>
  </r>
  <r>
    <n v="453843150"/>
    <s v="PRATHMESH CHNDRAKANT PHARATE"/>
    <m/>
    <x v="0"/>
    <m/>
    <m/>
    <m/>
    <m/>
    <n v="2805"/>
    <n v="2805"/>
    <n v="2842"/>
    <n v="5610"/>
    <x v="0"/>
    <x v="0"/>
    <x v="0"/>
    <x v="6"/>
    <n v="8156"/>
    <n v="37"/>
    <n v="0"/>
    <n v="6205"/>
    <s v="-"/>
    <n v="5.0779345594569565E-3"/>
    <n v="4.5739768132900852E-4"/>
    <s v="FLOW"/>
    <s v="-"/>
    <s v="-"/>
    <s v="-"/>
    <m/>
    <m/>
    <m/>
    <m/>
    <s v="-"/>
    <s v="-"/>
    <s v="NHAVARA"/>
    <s v="-"/>
    <s v="-"/>
    <s v="-"/>
    <n v="9047"/>
    <n v="8156"/>
    <n v="27"/>
    <n v="37"/>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m/>
    <n v="2842"/>
    <n v="5610"/>
  </r>
  <r>
    <n v="139863935"/>
    <s v="PRAVIN BALU AUTI"/>
    <m/>
    <x v="0"/>
    <m/>
    <m/>
    <m/>
    <m/>
    <n v="3047"/>
    <n v="8147"/>
    <n v="5892"/>
    <n v="11194"/>
    <x v="5"/>
    <x v="0"/>
    <x v="0"/>
    <x v="9"/>
    <n v="7979.84"/>
    <n v="792"/>
    <n v="0"/>
    <n v="4508"/>
    <s v="FLOW"/>
    <n v="4.6888646750069804E-2"/>
    <n v="3.8843106053998593E-3"/>
    <s v="FLOW"/>
    <s v="-"/>
    <s v="BPTP"/>
    <s v="-"/>
    <m/>
    <m/>
    <m/>
    <m/>
    <s v="REPO"/>
    <s v="-"/>
    <s v="JUNNAR"/>
    <s v="-"/>
    <s v="-"/>
    <s v="-"/>
    <n v="13447"/>
    <n v="7979.84"/>
    <n v="147"/>
    <n v="157"/>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x v="1"/>
    <x v="0"/>
    <s v="ZBHT0021"/>
    <s v="B6Mk7fNO93"/>
    <s v="Allocated"/>
    <e v="#N/A"/>
    <e v="#N/A"/>
    <e v="#N/A"/>
    <m/>
    <m/>
    <m/>
    <m/>
    <m/>
    <n v="-3249"/>
    <n v="11194"/>
  </r>
  <r>
    <n v="140085711"/>
    <s v="RUPALI SANDIP MALPOTE"/>
    <m/>
    <x v="0"/>
    <m/>
    <m/>
    <m/>
    <m/>
    <n v="3881"/>
    <n v="7951"/>
    <n v="4390"/>
    <n v="11832"/>
    <x v="2"/>
    <x v="0"/>
    <x v="0"/>
    <x v="7"/>
    <n v="7789.19"/>
    <n v="320"/>
    <n v="0"/>
    <n v="4463.82"/>
    <s v="FLOW"/>
    <n v="7.7079405981548485E-2"/>
    <n v="2.5573384115339238E-3"/>
    <s v="FLOW"/>
    <s v="-"/>
    <s v="PTP"/>
    <s v="-"/>
    <m/>
    <m/>
    <m/>
    <m/>
    <s v="REPO"/>
    <s v="-"/>
    <s v="TAKAVE"/>
    <s v="-"/>
    <s v="-"/>
    <s v="-"/>
    <n v="12734.82"/>
    <n v="7789.19"/>
    <n v="115"/>
    <n v="125"/>
    <s v="FLOW"/>
    <m/>
    <m/>
    <m/>
    <m/>
    <s v="NPA"/>
    <s v="MH14KT4084"/>
    <s v="TVS IQUBE ELECTRIC"/>
    <d v="2023-04-03T00:00:00"/>
    <n v="36"/>
    <x v="0"/>
    <x v="0"/>
    <m/>
    <m/>
    <m/>
    <m/>
    <m/>
    <m/>
    <m/>
    <m/>
    <m/>
    <m/>
    <m/>
    <m/>
    <m/>
    <m/>
    <m/>
    <m/>
    <m/>
    <m/>
    <m/>
    <m/>
    <m/>
    <m/>
    <m/>
    <m/>
    <m/>
    <m/>
    <m/>
    <m/>
    <m/>
    <m/>
    <m/>
    <m/>
    <m/>
    <m/>
    <m/>
    <m/>
    <m/>
    <m/>
    <m/>
    <m/>
    <m/>
    <m/>
    <m/>
    <m/>
    <m/>
    <m/>
    <m/>
    <m/>
    <m/>
    <m/>
    <m/>
    <m/>
    <m/>
    <m/>
    <m/>
    <m/>
    <m/>
    <m/>
    <m/>
    <m/>
    <m/>
    <m/>
    <m/>
    <m/>
    <m/>
    <m/>
    <m/>
    <m/>
    <m/>
    <m/>
    <m/>
    <m/>
    <m/>
    <m/>
    <m/>
    <m/>
    <m/>
    <m/>
    <m/>
    <m/>
    <m/>
    <m/>
    <m/>
    <m/>
    <m/>
    <m/>
    <m/>
    <m/>
    <m/>
    <m/>
    <m/>
    <m/>
    <m/>
    <m/>
    <x v="3"/>
    <x v="1"/>
    <s v="ZBHT0013"/>
    <s v="G6gFU3F21f7"/>
    <s v="Allocated"/>
    <e v="#N/A"/>
    <e v="#N/A"/>
    <e v="#N/A"/>
    <m/>
    <m/>
    <m/>
    <m/>
    <m/>
    <n v="-3372"/>
    <n v="11832"/>
  </r>
  <r>
    <n v="458769121"/>
    <s v="ASHUTOSH"/>
    <m/>
    <x v="0"/>
    <m/>
    <m/>
    <m/>
    <m/>
    <n v="3858"/>
    <n v="7716"/>
    <n v="-11000"/>
    <n v="11574"/>
    <x v="3"/>
    <x v="0"/>
    <x v="0"/>
    <x v="0"/>
    <n v="7533"/>
    <n v="574"/>
    <n v="0"/>
    <n v="1350"/>
    <s v="-"/>
    <n v="2.8050746791088405E-2"/>
    <n v="3.1643998472468205E-3"/>
    <s v="FLOW"/>
    <s v="-"/>
    <s v="-"/>
    <s v="-"/>
    <m/>
    <m/>
    <m/>
    <m/>
    <s v="-"/>
    <s v="-"/>
    <s v="KATRAJ"/>
    <s v="-"/>
    <s v="-"/>
    <s v="-"/>
    <n v="9640"/>
    <n v="7533"/>
    <n v="178"/>
    <n v="188"/>
    <s v="FLOW"/>
    <m/>
    <m/>
    <m/>
    <m/>
    <s v="NPA"/>
    <s v="MH12VP8791"/>
    <s v="ACCESS SPL ED DISC CBS BT BSVI"/>
    <d v="2023-06-30T00:00:00"/>
    <n v="30"/>
    <x v="0"/>
    <x v="0"/>
    <m/>
    <m/>
    <m/>
    <m/>
    <m/>
    <m/>
    <m/>
    <m/>
    <m/>
    <m/>
    <m/>
    <m/>
    <m/>
    <m/>
    <m/>
    <m/>
    <m/>
    <m/>
    <m/>
    <m/>
    <m/>
    <m/>
    <m/>
    <m/>
    <m/>
    <n v="1"/>
    <m/>
    <m/>
    <m/>
    <m/>
    <m/>
    <m/>
    <m/>
    <m/>
    <m/>
    <m/>
    <m/>
    <m/>
    <m/>
    <m/>
    <m/>
    <m/>
    <m/>
    <m/>
    <m/>
    <m/>
    <m/>
    <m/>
    <m/>
    <m/>
    <m/>
    <m/>
    <m/>
    <m/>
    <m/>
    <m/>
    <m/>
    <m/>
    <m/>
    <m/>
    <m/>
    <m/>
    <m/>
    <m/>
    <m/>
    <m/>
    <m/>
    <m/>
    <m/>
    <m/>
    <m/>
    <m/>
    <m/>
    <m/>
    <m/>
    <m/>
    <m/>
    <m/>
    <m/>
    <m/>
    <m/>
    <m/>
    <m/>
    <m/>
    <m/>
    <m/>
    <m/>
    <m/>
    <m/>
    <m/>
    <m/>
    <m/>
    <m/>
    <m/>
    <x v="1"/>
    <x v="0"/>
    <s v="DUWT0031"/>
    <s v="APB-66EFfOc"/>
    <s v="Allocated"/>
    <s v="Address Not Found (NC_ANF)"/>
    <s v="Customer address not found "/>
    <d v="2026-06-09T00:00:00"/>
    <m/>
    <m/>
    <m/>
    <m/>
    <m/>
    <n v="-11000"/>
    <n v="11574"/>
  </r>
  <r>
    <n v="465073670"/>
    <s v="LATA BABAN BABAR"/>
    <m/>
    <x v="0"/>
    <m/>
    <m/>
    <m/>
    <m/>
    <n v="914"/>
    <n v="914"/>
    <n v="915"/>
    <n v="1828"/>
    <x v="0"/>
    <x v="0"/>
    <x v="0"/>
    <x v="13"/>
    <n v="7475"/>
    <n v="1"/>
    <n v="0"/>
    <n v="900"/>
    <s v="-"/>
    <n v="1.1464577102425147E-2"/>
    <n v="4.1920643304736862E-4"/>
    <s v="FLOW"/>
    <s v="-"/>
    <s v="-"/>
    <s v="-"/>
    <m/>
    <m/>
    <m/>
    <m/>
    <m/>
    <m/>
    <s v="TALEGAON DABHADE"/>
    <m/>
    <m/>
    <m/>
    <n v="1815"/>
    <n v="7475"/>
    <n v="26"/>
    <n v="36"/>
    <s v="FLOW"/>
    <m/>
    <m/>
    <m/>
    <m/>
    <s v="-"/>
    <s v="MH14LD1208"/>
    <s v="HONDA ACTIVA 125 DRUM ALLOY BSVI"/>
    <d v="2024-12-30T00:00:00"/>
    <n v="24"/>
    <x v="1"/>
    <x v="0"/>
    <m/>
    <m/>
    <m/>
    <m/>
    <m/>
    <m/>
    <m/>
    <m/>
    <m/>
    <m/>
    <m/>
    <m/>
    <m/>
    <m/>
    <m/>
    <m/>
    <m/>
    <m/>
    <m/>
    <m/>
    <m/>
    <m/>
    <m/>
    <m/>
    <m/>
    <m/>
    <m/>
    <m/>
    <m/>
    <m/>
    <m/>
    <m/>
    <m/>
    <m/>
    <n v="1"/>
    <m/>
    <m/>
    <m/>
    <m/>
    <m/>
    <m/>
    <m/>
    <m/>
    <m/>
    <m/>
    <m/>
    <m/>
    <m/>
    <m/>
    <m/>
    <m/>
    <m/>
    <m/>
    <m/>
    <m/>
    <m/>
    <m/>
    <m/>
    <m/>
    <m/>
    <m/>
    <m/>
    <m/>
    <m/>
    <m/>
    <m/>
    <m/>
    <m/>
    <m/>
    <m/>
    <m/>
    <m/>
    <m/>
    <m/>
    <m/>
    <m/>
    <m/>
    <m/>
    <m/>
    <m/>
    <m/>
    <m/>
    <m/>
    <m/>
    <m/>
    <m/>
    <m/>
    <m/>
    <m/>
    <m/>
    <m/>
    <m/>
    <m/>
    <m/>
    <x v="1"/>
    <x v="0"/>
    <s v="DUWT0027"/>
    <s v="AP8FPgdpv9"/>
    <s v="Allocated"/>
    <m/>
    <m/>
    <m/>
    <m/>
    <m/>
    <m/>
    <m/>
    <m/>
    <n v="915"/>
    <n v="1828"/>
  </r>
  <r>
    <n v="460407116"/>
    <s v="SUVARNA AMOL DEVKAR"/>
    <m/>
    <x v="0"/>
    <m/>
    <m/>
    <m/>
    <m/>
    <n v="3806"/>
    <n v="7612"/>
    <n v="3986"/>
    <n v="11418"/>
    <x v="4"/>
    <x v="0"/>
    <x v="0"/>
    <x v="6"/>
    <n v="7438"/>
    <n v="180"/>
    <n v="0"/>
    <n v="6299"/>
    <s v="FLOW"/>
    <n v="8.3196277030359121E-3"/>
    <n v="1.6468578648277882E-3"/>
    <s v="FLOW"/>
    <s v="-"/>
    <s v="PTP"/>
    <s v="-"/>
    <m/>
    <m/>
    <m/>
    <m/>
    <s v="-"/>
    <s v="-"/>
    <s v="SHIRUR"/>
    <s v="-"/>
    <s v="-"/>
    <s v="-"/>
    <n v="14091"/>
    <n v="7438"/>
    <n v="57"/>
    <n v="67"/>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x v="1"/>
    <x v="0"/>
    <s v="ZBHT0024"/>
    <s v="BoXbzT1rr7c"/>
    <s v="Allocated"/>
    <s v="Left Message (LMCB)"/>
    <s v="Meet son"/>
    <d v="2026-06-05T00:00:00"/>
    <m/>
    <m/>
    <m/>
    <m/>
    <m/>
    <n v="3986"/>
    <n v="11418"/>
  </r>
  <r>
    <n v="141806383"/>
    <s v="DHARMANATH BABAN HAMBIR"/>
    <m/>
    <x v="0"/>
    <m/>
    <m/>
    <m/>
    <m/>
    <n v="3865"/>
    <n v="3614"/>
    <n v="3763"/>
    <n v="7479"/>
    <x v="0"/>
    <x v="0"/>
    <x v="0"/>
    <x v="10"/>
    <n v="7423.53"/>
    <n v="149"/>
    <n v="0"/>
    <n v="2700"/>
    <s v="-"/>
    <n v="7.3323516934276087E-3"/>
    <n v="4.163199373806197E-4"/>
    <s v="FLOW"/>
    <s v="-"/>
    <s v="-"/>
    <s v="-"/>
    <m/>
    <m/>
    <m/>
    <m/>
    <m/>
    <m/>
    <s v="VASULI"/>
    <m/>
    <m/>
    <m/>
    <n v="6463"/>
    <n v="7423.53"/>
    <n v="26"/>
    <n v="36"/>
    <s v="FLOW"/>
    <m/>
    <m/>
    <m/>
    <m/>
    <s v="-"/>
    <s v="MH14KV6780"/>
    <s v="BAJAJ CHETAK PREMIUM"/>
    <d v="2023-05-25T00:00:00"/>
    <n v="36"/>
    <x v="1"/>
    <x v="0"/>
    <m/>
    <m/>
    <m/>
    <m/>
    <m/>
    <m/>
    <m/>
    <m/>
    <m/>
    <m/>
    <m/>
    <m/>
    <m/>
    <m/>
    <m/>
    <m/>
    <m/>
    <m/>
    <m/>
    <m/>
    <m/>
    <m/>
    <m/>
    <m/>
    <m/>
    <m/>
    <m/>
    <m/>
    <m/>
    <m/>
    <m/>
    <m/>
    <m/>
    <m/>
    <m/>
    <m/>
    <m/>
    <m/>
    <m/>
    <m/>
    <m/>
    <m/>
    <m/>
    <m/>
    <m/>
    <m/>
    <m/>
    <m/>
    <m/>
    <m/>
    <m/>
    <m/>
    <m/>
    <m/>
    <m/>
    <m/>
    <m/>
    <m/>
    <m/>
    <m/>
    <m/>
    <m/>
    <m/>
    <m/>
    <m/>
    <m/>
    <m/>
    <m/>
    <m/>
    <m/>
    <m/>
    <m/>
    <m/>
    <m/>
    <m/>
    <m/>
    <m/>
    <m/>
    <m/>
    <m/>
    <m/>
    <m/>
    <m/>
    <m/>
    <m/>
    <m/>
    <m/>
    <m/>
    <m/>
    <m/>
    <m/>
    <m/>
    <m/>
    <m/>
    <x v="3"/>
    <x v="1"/>
    <s v="ZBHT0010"/>
    <s v="komOfAH457"/>
    <s v="Allocated"/>
    <m/>
    <m/>
    <m/>
    <m/>
    <m/>
    <m/>
    <m/>
    <m/>
    <n v="3763"/>
    <n v="7479"/>
  </r>
  <r>
    <n v="463209020"/>
    <s v="ARJUN GOND"/>
    <m/>
    <x v="0"/>
    <m/>
    <m/>
    <m/>
    <m/>
    <n v="3806"/>
    <n v="3806"/>
    <n v="3877"/>
    <n v="7612"/>
    <x v="0"/>
    <x v="0"/>
    <x v="0"/>
    <x v="1"/>
    <n v="7400"/>
    <n v="71"/>
    <n v="0"/>
    <n v="900"/>
    <s v="-"/>
    <n v="3.0028172796925582E-3"/>
    <n v="4.1500034843485324E-4"/>
    <s v="FLOW"/>
    <s v="-"/>
    <s v="-"/>
    <s v="-"/>
    <m/>
    <m/>
    <m/>
    <m/>
    <m/>
    <m/>
    <s v="THERGAON"/>
    <m/>
    <m/>
    <m/>
    <n v="4777"/>
    <n v="7400"/>
    <n v="27"/>
    <n v="37"/>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x v="1"/>
    <x v="0"/>
    <s v="ZBHT0011"/>
    <s v="koI29kSrrmc"/>
    <s v="Allocated"/>
    <m/>
    <m/>
    <m/>
    <m/>
    <m/>
    <m/>
    <m/>
    <m/>
    <n v="3877"/>
    <n v="7612"/>
  </r>
  <r>
    <n v="457860684"/>
    <s v="KIRAN LAXMAN LOHAR"/>
    <m/>
    <x v="0"/>
    <m/>
    <m/>
    <m/>
    <m/>
    <n v="3786"/>
    <n v="7497"/>
    <n v="4005"/>
    <n v="11283"/>
    <x v="4"/>
    <x v="0"/>
    <x v="0"/>
    <x v="14"/>
    <n v="7388"/>
    <n v="294"/>
    <n v="0"/>
    <n v="6300"/>
    <s v="26.05.26"/>
    <n v="2.4707252665535667E-2"/>
    <n v="1.6357872956907365E-3"/>
    <s v="FLOW"/>
    <s v="-"/>
    <s v="PTP"/>
    <s v="-"/>
    <m/>
    <m/>
    <m/>
    <m/>
    <s v="-"/>
    <s v="-"/>
    <s v="MOSHI"/>
    <s v="-"/>
    <s v="-"/>
    <s v="-"/>
    <n v="14091"/>
    <n v="7388"/>
    <n v="57"/>
    <n v="67"/>
    <s v="FLOW"/>
    <m/>
    <m/>
    <m/>
    <m/>
    <s v="REGULAR"/>
    <s v="MH12VK9272"/>
    <s v="DESTINI 125 XTEC"/>
    <d v="2023-04-26T00:00:00"/>
    <n v="36"/>
    <x v="0"/>
    <x v="0"/>
    <m/>
    <m/>
    <m/>
    <m/>
    <m/>
    <m/>
    <m/>
    <m/>
    <m/>
    <m/>
    <m/>
    <m/>
    <m/>
    <n v="1"/>
    <m/>
    <m/>
    <m/>
    <m/>
    <m/>
    <m/>
    <m/>
    <m/>
    <m/>
    <m/>
    <m/>
    <m/>
    <m/>
    <m/>
    <m/>
    <m/>
    <m/>
    <m/>
    <m/>
    <m/>
    <m/>
    <m/>
    <m/>
    <m/>
    <m/>
    <m/>
    <m/>
    <m/>
    <m/>
    <m/>
    <m/>
    <m/>
    <m/>
    <m/>
    <m/>
    <m/>
    <m/>
    <m/>
    <m/>
    <m/>
    <m/>
    <m/>
    <m/>
    <m/>
    <m/>
    <m/>
    <m/>
    <m/>
    <m/>
    <m/>
    <m/>
    <m/>
    <m/>
    <m/>
    <m/>
    <m/>
    <m/>
    <m/>
    <m/>
    <m/>
    <m/>
    <m/>
    <m/>
    <m/>
    <m/>
    <m/>
    <m/>
    <m/>
    <m/>
    <m/>
    <m/>
    <m/>
    <m/>
    <m/>
    <m/>
    <m/>
    <m/>
    <m/>
    <m/>
    <m/>
    <x v="1"/>
    <x v="0"/>
    <s v="ZBHT0009"/>
    <s v="APeBdtkbpEJc"/>
    <s v="Allocated"/>
    <s v="Left Message (LMCB)"/>
    <s v="Msg to wife"/>
    <d v="2026-06-05T00:00:00"/>
    <m/>
    <m/>
    <m/>
    <m/>
    <m/>
    <n v="4005"/>
    <n v="11283"/>
  </r>
  <r>
    <n v="459019869"/>
    <s v="VIKAS PRAKASH THITE"/>
    <m/>
    <x v="0"/>
    <m/>
    <m/>
    <m/>
    <m/>
    <n v="3352"/>
    <n v="852"/>
    <n v="869"/>
    <n v="4204"/>
    <x v="0"/>
    <x v="0"/>
    <x v="0"/>
    <x v="6"/>
    <n v="7381.86"/>
    <n v="17"/>
    <n v="0"/>
    <n v="755"/>
    <s v="-"/>
    <n v="4.5959541450555329E-3"/>
    <n v="4.1398303676990617E-4"/>
    <s v="FLOW"/>
    <s v="-"/>
    <s v="-"/>
    <s v="-"/>
    <m/>
    <m/>
    <m/>
    <m/>
    <m/>
    <m/>
    <s v="KENDUR"/>
    <m/>
    <m/>
    <m/>
    <n v="1624"/>
    <n v="7381.86"/>
    <n v="27"/>
    <n v="37"/>
    <s v="FLOW"/>
    <m/>
    <m/>
    <m/>
    <m/>
    <s v="-"/>
    <s v="MH12VR7153"/>
    <s v="SPLENDOR PLUS I3S BS6 FI DRUM SELF"/>
    <d v="2023-07-17T00:00:00"/>
    <n v="36"/>
    <x v="1"/>
    <x v="0"/>
    <m/>
    <m/>
    <m/>
    <m/>
    <m/>
    <m/>
    <m/>
    <m/>
    <m/>
    <m/>
    <m/>
    <m/>
    <m/>
    <m/>
    <m/>
    <m/>
    <m/>
    <m/>
    <m/>
    <m/>
    <m/>
    <m/>
    <m/>
    <m/>
    <m/>
    <m/>
    <m/>
    <m/>
    <m/>
    <m/>
    <m/>
    <m/>
    <m/>
    <m/>
    <m/>
    <m/>
    <m/>
    <m/>
    <m/>
    <m/>
    <m/>
    <m/>
    <m/>
    <m/>
    <m/>
    <m/>
    <m/>
    <m/>
    <m/>
    <m/>
    <m/>
    <m/>
    <m/>
    <m/>
    <m/>
    <m/>
    <m/>
    <m/>
    <m/>
    <m/>
    <m/>
    <m/>
    <m/>
    <m/>
    <m/>
    <m/>
    <m/>
    <m/>
    <m/>
    <m/>
    <m/>
    <m/>
    <m/>
    <m/>
    <m/>
    <m/>
    <m/>
    <m/>
    <m/>
    <m/>
    <m/>
    <m/>
    <m/>
    <m/>
    <m/>
    <m/>
    <m/>
    <m/>
    <m/>
    <m/>
    <m/>
    <m/>
    <m/>
    <m/>
    <x v="3"/>
    <x v="1"/>
    <s v="ZBHT0024"/>
    <s v="GoDpvMjB81"/>
    <s v="Allocated"/>
    <m/>
    <m/>
    <m/>
    <m/>
    <m/>
    <m/>
    <m/>
    <m/>
    <n v="869"/>
    <n v="4204"/>
  </r>
  <r>
    <n v="462289057"/>
    <s v="KIRAN YADAV GAIKWAD"/>
    <m/>
    <x v="0"/>
    <m/>
    <m/>
    <m/>
    <m/>
    <n v="3932"/>
    <n v="7337"/>
    <n v="4050"/>
    <n v="11269"/>
    <x v="2"/>
    <x v="0"/>
    <x v="0"/>
    <x v="6"/>
    <n v="7269"/>
    <n v="645"/>
    <n v="0"/>
    <n v="4493"/>
    <s v="FLOW"/>
    <n v="3.7866015358005753E-2"/>
    <n v="2.3865501950061678E-3"/>
    <s v="FLOW"/>
    <s v="-"/>
    <s v="RTP"/>
    <s v="-"/>
    <m/>
    <m/>
    <m/>
    <m/>
    <s v="REPO"/>
    <s v="-"/>
    <s v="RANJAN GAON"/>
    <s v="-"/>
    <s v="-"/>
    <s v="-"/>
    <n v="12475"/>
    <n v="7269"/>
    <n v="116"/>
    <n v="126"/>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x v="1"/>
    <x v="0"/>
    <s v="ZBHT0024"/>
    <s v="G2pY4SMU5m"/>
    <s v="Allocated"/>
    <s v="Left Message (LMCB)"/>
    <s v="Meet mother "/>
    <d v="2026-06-06T00:00:00"/>
    <m/>
    <m/>
    <m/>
    <m/>
    <m/>
    <n v="-3814"/>
    <n v="11269"/>
  </r>
  <r>
    <n v="460946914"/>
    <s v="GANESH NANDU DANGAT"/>
    <m/>
    <x v="0"/>
    <m/>
    <m/>
    <m/>
    <m/>
    <n v="3694"/>
    <n v="3595"/>
    <n v="3660"/>
    <n v="7289"/>
    <x v="0"/>
    <x v="0"/>
    <x v="0"/>
    <x v="13"/>
    <n v="7241"/>
    <n v="65"/>
    <n v="0"/>
    <n v="6300"/>
    <s v="-"/>
    <n v="1.1105685993131836E-2"/>
    <n v="4.0608344905632057E-4"/>
    <s v="FLOW"/>
    <s v="-"/>
    <s v="-"/>
    <s v="-"/>
    <m/>
    <m/>
    <m/>
    <m/>
    <m/>
    <m/>
    <s v="DEHU ROAD"/>
    <m/>
    <m/>
    <m/>
    <n v="9960"/>
    <n v="7241"/>
    <n v="27"/>
    <n v="37"/>
    <s v="FLOW"/>
    <m/>
    <m/>
    <m/>
    <m/>
    <s v="-"/>
    <s v="MH14LF5257"/>
    <s v="BAJAJ CHETAK PREMIUM"/>
    <d v="2023-11-30T00:00:00"/>
    <n v="30"/>
    <x v="1"/>
    <x v="0"/>
    <m/>
    <m/>
    <m/>
    <m/>
    <m/>
    <m/>
    <m/>
    <m/>
    <m/>
    <m/>
    <m/>
    <m/>
    <m/>
    <m/>
    <m/>
    <m/>
    <m/>
    <m/>
    <m/>
    <m/>
    <m/>
    <m/>
    <m/>
    <m/>
    <m/>
    <m/>
    <m/>
    <m/>
    <m/>
    <m/>
    <m/>
    <m/>
    <m/>
    <m/>
    <n v="1"/>
    <m/>
    <m/>
    <m/>
    <m/>
    <m/>
    <m/>
    <m/>
    <m/>
    <m/>
    <m/>
    <m/>
    <m/>
    <m/>
    <m/>
    <m/>
    <m/>
    <m/>
    <m/>
    <m/>
    <m/>
    <m/>
    <m/>
    <m/>
    <m/>
    <m/>
    <m/>
    <m/>
    <m/>
    <m/>
    <m/>
    <m/>
    <m/>
    <m/>
    <m/>
    <m/>
    <m/>
    <m/>
    <m/>
    <m/>
    <m/>
    <m/>
    <m/>
    <m/>
    <m/>
    <m/>
    <m/>
    <m/>
    <m/>
    <m/>
    <m/>
    <m/>
    <m/>
    <m/>
    <m/>
    <m/>
    <m/>
    <m/>
    <m/>
    <m/>
    <x v="1"/>
    <x v="0"/>
    <s v="DUWT0027"/>
    <s v="A6Z6Pc34Ogm"/>
    <s v="Allocated"/>
    <m/>
    <m/>
    <m/>
    <m/>
    <m/>
    <m/>
    <m/>
    <m/>
    <n v="3660"/>
    <n v="7289"/>
  </r>
  <r>
    <n v="459816044"/>
    <s v="VIKAS SANJAY PANDAGALE"/>
    <m/>
    <x v="0"/>
    <m/>
    <m/>
    <m/>
    <m/>
    <n v="3709"/>
    <n v="7202"/>
    <n v="4096"/>
    <n v="10911"/>
    <x v="2"/>
    <x v="0"/>
    <x v="0"/>
    <x v="12"/>
    <n v="7134.97"/>
    <n v="603"/>
    <n v="0"/>
    <n v="2465.1"/>
    <s v="FLOW"/>
    <n v="3.2430212139931656E-2"/>
    <n v="2.3425456107942161E-3"/>
    <s v="FLOW"/>
    <s v="-"/>
    <s v="NC"/>
    <s v="-"/>
    <m/>
    <m/>
    <m/>
    <m/>
    <s v="REPO"/>
    <s v="-"/>
    <s v="SUS"/>
    <s v="-"/>
    <s v="-"/>
    <s v="-"/>
    <n v="10270.1"/>
    <n v="7134.97"/>
    <n v="116"/>
    <n v="126"/>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x v="1"/>
    <x v="0"/>
    <s v="DUWT0030"/>
    <s v="BPKKTByGnFm"/>
    <s v="Allocated"/>
    <s v="Door Locked (NC_DL)"/>
    <s v="Door lock "/>
    <d v="2026-06-04T00:00:00"/>
    <m/>
    <m/>
    <m/>
    <m/>
    <m/>
    <n v="-3322"/>
    <n v="10911"/>
  </r>
  <r>
    <n v="466444305"/>
    <s v="MUNDE DATTA BABURAO"/>
    <m/>
    <x v="0"/>
    <m/>
    <m/>
    <m/>
    <m/>
    <n v="1880"/>
    <n v="3539"/>
    <n v="1806"/>
    <n v="5419"/>
    <x v="4"/>
    <x v="0"/>
    <x v="0"/>
    <x v="12"/>
    <n v="7116"/>
    <n v="147"/>
    <n v="0"/>
    <n v="2699"/>
    <s v="31.05.26"/>
    <n v="1.8319573058179318E-2"/>
    <n v="1.5755633995851762E-3"/>
    <s v="FLOW"/>
    <s v="-"/>
    <s v="PTP"/>
    <s v="-"/>
    <m/>
    <m/>
    <m/>
    <m/>
    <s v="-"/>
    <s v="-"/>
    <s v="MULSHI"/>
    <s v="-"/>
    <s v="-"/>
    <s v="-"/>
    <n v="6385"/>
    <n v="7116"/>
    <n v="56"/>
    <n v="66"/>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x v="1"/>
    <x v="0"/>
    <s v="DUWT0030"/>
    <s v="Gol3Mfl31Nz"/>
    <s v="Allocated"/>
    <s v="Door Locked (NC_DL)"/>
    <s v="Door lock "/>
    <d v="2026-06-04T00:00:00"/>
    <m/>
    <m/>
    <m/>
    <m/>
    <m/>
    <n v="1806"/>
    <n v="5419"/>
  </r>
  <r>
    <n v="140231764"/>
    <s v="REKHA MOHAN WAGHMARE"/>
    <m/>
    <x v="0"/>
    <m/>
    <m/>
    <m/>
    <m/>
    <n v="3653"/>
    <n v="7306"/>
    <n v="228"/>
    <n v="10959"/>
    <x v="1"/>
    <x v="0"/>
    <x v="0"/>
    <x v="14"/>
    <n v="7105.45"/>
    <n v="228"/>
    <n v="0"/>
    <n v="1775"/>
    <s v="FLOW"/>
    <n v="2.3697574729346145E-2"/>
    <n v="1.8811768886398291E-3"/>
    <s v="FLOW"/>
    <s v="-"/>
    <s v="NC"/>
    <s v="-"/>
    <m/>
    <m/>
    <m/>
    <m/>
    <s v="REPO"/>
    <s v="-"/>
    <s v="DAPODI"/>
    <s v="-"/>
    <s v="-"/>
    <s v="-"/>
    <n v="9309"/>
    <n v="7105.45"/>
    <n v="88"/>
    <n v="98"/>
    <s v="FLOW"/>
    <m/>
    <m/>
    <m/>
    <m/>
    <s v="REGULAR"/>
    <s v="MH14KT5731"/>
    <s v="HONDA ACTIVA 6G H SMART"/>
    <d v="2023-03-22T00:00:00"/>
    <n v="36"/>
    <x v="0"/>
    <x v="0"/>
    <m/>
    <n v="1"/>
    <m/>
    <m/>
    <m/>
    <m/>
    <m/>
    <m/>
    <m/>
    <m/>
    <m/>
    <m/>
    <m/>
    <m/>
    <m/>
    <m/>
    <m/>
    <m/>
    <m/>
    <m/>
    <m/>
    <m/>
    <m/>
    <m/>
    <m/>
    <m/>
    <m/>
    <m/>
    <m/>
    <m/>
    <m/>
    <m/>
    <m/>
    <m/>
    <m/>
    <m/>
    <m/>
    <m/>
    <m/>
    <m/>
    <m/>
    <m/>
    <m/>
    <m/>
    <m/>
    <m/>
    <m/>
    <m/>
    <m/>
    <m/>
    <m/>
    <m/>
    <m/>
    <m/>
    <m/>
    <m/>
    <m/>
    <m/>
    <m/>
    <m/>
    <m/>
    <m/>
    <m/>
    <m/>
    <m/>
    <m/>
    <m/>
    <m/>
    <m/>
    <m/>
    <m/>
    <m/>
    <m/>
    <m/>
    <m/>
    <m/>
    <m/>
    <m/>
    <m/>
    <m/>
    <m/>
    <m/>
    <m/>
    <m/>
    <m/>
    <m/>
    <m/>
    <m/>
    <m/>
    <m/>
    <m/>
    <m/>
    <m/>
    <m/>
    <x v="1"/>
    <x v="0"/>
    <s v="ZBHT0009"/>
    <s v="kPzgl85nLc"/>
    <s v="Allocated"/>
    <s v="Shifted (NC_SFTD)"/>
    <s v="Customer shifted from address "/>
    <d v="2026-06-01T00:00:00"/>
    <m/>
    <m/>
    <m/>
    <m/>
    <m/>
    <n v="228"/>
    <n v="10959"/>
  </r>
  <r>
    <n v="458212981"/>
    <s v="VENKATESH JAGANNATH KARTAL"/>
    <m/>
    <x v="0"/>
    <m/>
    <m/>
    <m/>
    <m/>
    <n v="3623"/>
    <n v="3656"/>
    <n v="3788"/>
    <n v="7279"/>
    <x v="0"/>
    <x v="0"/>
    <x v="0"/>
    <x v="15"/>
    <n v="7076"/>
    <n v="132"/>
    <n v="0"/>
    <n v="6186"/>
    <s v="14.05.26"/>
    <n v="1.0388705544973054E-2"/>
    <n v="3.9683006290878667E-4"/>
    <s v="FLOW"/>
    <s v="-"/>
    <s v="PTP"/>
    <s v="-"/>
    <m/>
    <m/>
    <m/>
    <m/>
    <s v="-"/>
    <s v="-"/>
    <s v="BHAWANI PETH"/>
    <s v="-"/>
    <s v="-"/>
    <s v="-"/>
    <n v="9974"/>
    <n v="7076"/>
    <n v="27"/>
    <n v="37"/>
    <s v="FLOW"/>
    <m/>
    <m/>
    <m/>
    <m/>
    <s v="REGULAR"/>
    <s v="MH12VM8075"/>
    <s v="HONDA ACTIVA 6G H SMART"/>
    <d v="2023-05-22T00:00:00"/>
    <n v="36"/>
    <x v="0"/>
    <x v="0"/>
    <m/>
    <m/>
    <m/>
    <m/>
    <m/>
    <m/>
    <m/>
    <m/>
    <m/>
    <m/>
    <m/>
    <m/>
    <m/>
    <n v="1"/>
    <m/>
    <m/>
    <m/>
    <m/>
    <m/>
    <m/>
    <m/>
    <m/>
    <m/>
    <m/>
    <m/>
    <m/>
    <m/>
    <m/>
    <m/>
    <m/>
    <m/>
    <m/>
    <m/>
    <m/>
    <m/>
    <m/>
    <m/>
    <m/>
    <m/>
    <m/>
    <m/>
    <m/>
    <m/>
    <m/>
    <m/>
    <m/>
    <m/>
    <m/>
    <m/>
    <m/>
    <m/>
    <m/>
    <m/>
    <m/>
    <m/>
    <m/>
    <m/>
    <m/>
    <m/>
    <m/>
    <m/>
    <m/>
    <m/>
    <m/>
    <m/>
    <m/>
    <m/>
    <m/>
    <m/>
    <m/>
    <m/>
    <m/>
    <m/>
    <m/>
    <m/>
    <m/>
    <m/>
    <m/>
    <m/>
    <m/>
    <m/>
    <m/>
    <m/>
    <m/>
    <m/>
    <m/>
    <m/>
    <m/>
    <m/>
    <m/>
    <m/>
    <m/>
    <m/>
    <m/>
    <x v="1"/>
    <x v="0"/>
    <s v="DUWT0014"/>
    <s v="A64R9b7pOJc"/>
    <s v="Allocated"/>
    <s v="Promise To Pay (PTP)"/>
    <s v="Customer meet at residence given ptp "/>
    <d v="2026-06-15T00:00:00"/>
    <m/>
    <m/>
    <m/>
    <m/>
    <m/>
    <n v="3788"/>
    <n v="7279"/>
  </r>
  <r>
    <n v="139827641"/>
    <s v="RAVINDRA DILIP BHALERAO"/>
    <m/>
    <x v="0"/>
    <m/>
    <m/>
    <m/>
    <m/>
    <n v="3621"/>
    <n v="7280"/>
    <n v="4339"/>
    <n v="10901"/>
    <x v="2"/>
    <x v="0"/>
    <x v="0"/>
    <x v="1"/>
    <n v="7072.44"/>
    <n v="680"/>
    <n v="0"/>
    <n v="6300"/>
    <s v="STABLE"/>
    <n v="1.4589346182161077E-2"/>
    <n v="2.3220158290231697E-3"/>
    <s v="FLOW"/>
    <s v="-"/>
    <s v="PAID"/>
    <s v="-"/>
    <m/>
    <m/>
    <m/>
    <m/>
    <s v="REPO"/>
    <s v="-"/>
    <s v="CHIKHALI"/>
    <s v="-"/>
    <s v="-"/>
    <s v="-"/>
    <n v="14260"/>
    <n v="7072.44"/>
    <n v="115"/>
    <n v="125"/>
    <s v="FLOW"/>
    <m/>
    <m/>
    <m/>
    <m/>
    <s v="NPA"/>
    <s v="MH14KT6814"/>
    <s v="TVS RAIDER DISC"/>
    <d v="2023-03-28T00:00:00"/>
    <n v="36"/>
    <x v="0"/>
    <x v="0"/>
    <m/>
    <m/>
    <m/>
    <m/>
    <m/>
    <m/>
    <m/>
    <m/>
    <m/>
    <m/>
    <m/>
    <m/>
    <m/>
    <m/>
    <m/>
    <m/>
    <n v="1"/>
    <m/>
    <m/>
    <m/>
    <m/>
    <m/>
    <m/>
    <m/>
    <m/>
    <m/>
    <m/>
    <m/>
    <m/>
    <m/>
    <m/>
    <m/>
    <m/>
    <m/>
    <m/>
    <m/>
    <m/>
    <m/>
    <m/>
    <m/>
    <m/>
    <m/>
    <m/>
    <m/>
    <m/>
    <m/>
    <m/>
    <m/>
    <m/>
    <m/>
    <m/>
    <m/>
    <m/>
    <m/>
    <m/>
    <m/>
    <m/>
    <m/>
    <m/>
    <m/>
    <m/>
    <m/>
    <m/>
    <m/>
    <m/>
    <m/>
    <m/>
    <m/>
    <m/>
    <m/>
    <m/>
    <m/>
    <m/>
    <m/>
    <m/>
    <m/>
    <m/>
    <m/>
    <m/>
    <m/>
    <m/>
    <m/>
    <m/>
    <m/>
    <m/>
    <m/>
    <m/>
    <m/>
    <m/>
    <m/>
    <m/>
    <m/>
    <m/>
    <m/>
    <x v="1"/>
    <x v="0"/>
    <s v="ZBHT0011"/>
    <s v="A6Bbb2YDE9w"/>
    <s v="Allocated"/>
    <s v="Shifted (NC_SFTD)"/>
    <s v="Visit cm residence address cm shifted for a long time "/>
    <d v="2026-06-06T00:00:00"/>
    <m/>
    <m/>
    <m/>
    <m/>
    <m/>
    <n v="-2903"/>
    <n v="10901"/>
  </r>
  <r>
    <n v="463791527"/>
    <s v="PRASHIK BAPU AHIRE"/>
    <m/>
    <x v="0"/>
    <m/>
    <m/>
    <m/>
    <m/>
    <n v="1237"/>
    <n v="3756"/>
    <n v="533"/>
    <n v="4993"/>
    <x v="2"/>
    <x v="0"/>
    <x v="0"/>
    <x v="1"/>
    <n v="6982"/>
    <n v="488"/>
    <n v="0"/>
    <n v="4500"/>
    <s v="STABLE"/>
    <n v="1.4402782497108304E-2"/>
    <n v="2.2923226663272892E-3"/>
    <s v="FLOW"/>
    <s v="-"/>
    <s v="NC"/>
    <s v="-"/>
    <m/>
    <m/>
    <m/>
    <m/>
    <s v="REPO"/>
    <s v="-"/>
    <s v="NIGADI"/>
    <s v="-"/>
    <s v="-"/>
    <s v="-"/>
    <n v="8744"/>
    <n v="6982"/>
    <n v="115"/>
    <n v="125"/>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x v="1"/>
    <x v="0"/>
    <s v="ZBHT0011"/>
    <s v="GohSBttO0m"/>
    <s v="Allocated"/>
    <s v="Address Not Found (NC_ANF)"/>
    <s v="Visit cm residence address cm residence address not found short address "/>
    <d v="2026-06-05T00:00:00"/>
    <m/>
    <m/>
    <m/>
    <m/>
    <m/>
    <n v="533"/>
    <n v="4993"/>
  </r>
  <r>
    <n v="458205452"/>
    <s v="ARUNA MOHAN VAIDHYA"/>
    <m/>
    <x v="0"/>
    <m/>
    <m/>
    <m/>
    <m/>
    <n v="3476"/>
    <n v="3418"/>
    <n v="3488"/>
    <n v="6894"/>
    <x v="0"/>
    <x v="0"/>
    <x v="0"/>
    <x v="4"/>
    <n v="6765"/>
    <n v="70"/>
    <n v="0"/>
    <n v="0"/>
    <s v="-"/>
    <n v="1.3695232431476467E-2"/>
    <n v="3.7938883204888946E-4"/>
    <s v="FLOW"/>
    <s v="-"/>
    <s v="-"/>
    <s v="-"/>
    <m/>
    <m/>
    <m/>
    <m/>
    <m/>
    <m/>
    <s v="BHOSARI"/>
    <m/>
    <m/>
    <m/>
    <n v="3488"/>
    <n v="6765"/>
    <n v="27"/>
    <n v="37"/>
    <s v="FLOW"/>
    <m/>
    <m/>
    <m/>
    <m/>
    <s v="-"/>
    <s v="MH14KV8419"/>
    <s v="HONDA ACTIVA 6G H SMART"/>
    <d v="2023-05-22T00:00:00"/>
    <n v="36"/>
    <x v="1"/>
    <x v="0"/>
    <m/>
    <m/>
    <m/>
    <m/>
    <m/>
    <m/>
    <m/>
    <m/>
    <m/>
    <m/>
    <m/>
    <m/>
    <m/>
    <m/>
    <m/>
    <m/>
    <m/>
    <m/>
    <m/>
    <m/>
    <m/>
    <m/>
    <m/>
    <m/>
    <m/>
    <m/>
    <m/>
    <m/>
    <m/>
    <m/>
    <m/>
    <m/>
    <m/>
    <m/>
    <n v="1"/>
    <m/>
    <m/>
    <m/>
    <m/>
    <m/>
    <m/>
    <m/>
    <m/>
    <m/>
    <m/>
    <m/>
    <m/>
    <m/>
    <m/>
    <m/>
    <m/>
    <m/>
    <m/>
    <m/>
    <m/>
    <m/>
    <m/>
    <m/>
    <m/>
    <m/>
    <m/>
    <m/>
    <m/>
    <m/>
    <m/>
    <m/>
    <m/>
    <m/>
    <m/>
    <m/>
    <m/>
    <m/>
    <m/>
    <m/>
    <m/>
    <m/>
    <m/>
    <m/>
    <m/>
    <m/>
    <m/>
    <m/>
    <m/>
    <m/>
    <m/>
    <m/>
    <m/>
    <m/>
    <m/>
    <m/>
    <m/>
    <m/>
    <m/>
    <m/>
    <x v="1"/>
    <x v="0"/>
    <s v="DUWT0025"/>
    <s v="APl3m1y5Sm"/>
    <s v="Allocated"/>
    <m/>
    <m/>
    <m/>
    <m/>
    <m/>
    <m/>
    <m/>
    <m/>
    <n v="3488"/>
    <n v="6894"/>
  </r>
  <r>
    <n v="457887935"/>
    <s v="PRAKASH MOHANTY"/>
    <m/>
    <x v="0"/>
    <m/>
    <m/>
    <m/>
    <m/>
    <n v="3445"/>
    <n v="6842"/>
    <n v="3616"/>
    <n v="10287"/>
    <x v="4"/>
    <x v="0"/>
    <x v="0"/>
    <x v="14"/>
    <n v="6709"/>
    <n v="219"/>
    <n v="0"/>
    <n v="0"/>
    <s v="FLOW"/>
    <n v="2.2436513012057225E-2"/>
    <n v="1.4854489668095765E-3"/>
    <s v="FLOW"/>
    <s v="-"/>
    <s v="PTP"/>
    <s v="-"/>
    <m/>
    <m/>
    <m/>
    <m/>
    <s v="-"/>
    <s v="-"/>
    <s v="CHARHOLI"/>
    <s v="-"/>
    <s v="-"/>
    <s v="-"/>
    <n v="7061"/>
    <n v="6709"/>
    <n v="57"/>
    <n v="67"/>
    <s v="FLOW"/>
    <m/>
    <m/>
    <m/>
    <m/>
    <s v="NPA"/>
    <s v="MH14KV1614"/>
    <s v="GLAMOUR XTEC DISC"/>
    <d v="2023-04-28T00:00:00"/>
    <n v="36"/>
    <x v="0"/>
    <x v="0"/>
    <m/>
    <m/>
    <m/>
    <m/>
    <n v="1"/>
    <m/>
    <m/>
    <m/>
    <m/>
    <m/>
    <m/>
    <m/>
    <m/>
    <m/>
    <m/>
    <m/>
    <m/>
    <m/>
    <m/>
    <m/>
    <m/>
    <m/>
    <m/>
    <m/>
    <m/>
    <m/>
    <m/>
    <m/>
    <m/>
    <m/>
    <m/>
    <m/>
    <m/>
    <m/>
    <m/>
    <m/>
    <m/>
    <m/>
    <m/>
    <m/>
    <m/>
    <m/>
    <m/>
    <m/>
    <m/>
    <m/>
    <m/>
    <m/>
    <m/>
    <m/>
    <m/>
    <m/>
    <m/>
    <m/>
    <m/>
    <m/>
    <m/>
    <m/>
    <m/>
    <m/>
    <m/>
    <m/>
    <m/>
    <m/>
    <m/>
    <m/>
    <m/>
    <m/>
    <m/>
    <m/>
    <m/>
    <m/>
    <m/>
    <m/>
    <m/>
    <m/>
    <m/>
    <m/>
    <m/>
    <m/>
    <m/>
    <m/>
    <m/>
    <m/>
    <m/>
    <m/>
    <m/>
    <m/>
    <m/>
    <m/>
    <m/>
    <m/>
    <m/>
    <m/>
    <x v="1"/>
    <x v="0"/>
    <s v="ZBHT0009"/>
    <s v="Ao-jC-tfCz"/>
    <s v="Allocated"/>
    <s v="Shifted (NC_SFTD)"/>
    <s v="Customer shifted from address msg to friend "/>
    <d v="2026-06-02T00:00:00"/>
    <m/>
    <m/>
    <m/>
    <m/>
    <m/>
    <n v="3616"/>
    <n v="10287"/>
  </r>
  <r>
    <n v="462502133"/>
    <s v="ATHAR IQBAL SHAIKH"/>
    <m/>
    <x v="0"/>
    <m/>
    <m/>
    <m/>
    <m/>
    <n v="6856"/>
    <n v="6522"/>
    <n v="6707"/>
    <n v="13378"/>
    <x v="4"/>
    <x v="0"/>
    <x v="0"/>
    <x v="5"/>
    <n v="6522"/>
    <n v="185"/>
    <n v="0"/>
    <n v="0"/>
    <s v="FLOW"/>
    <n v="5.4407077558281766E-2"/>
    <n v="1.4440450382370038E-3"/>
    <s v="FLOW"/>
    <s v="-"/>
    <s v="PTP"/>
    <s v="-"/>
    <m/>
    <m/>
    <m/>
    <m/>
    <s v="-"/>
    <s v="-"/>
    <s v="YERWADA"/>
    <s v="-"/>
    <s v="-"/>
    <s v="-"/>
    <n v="6707"/>
    <n v="6522"/>
    <n v="57"/>
    <n v="67"/>
    <s v="FLOW"/>
    <m/>
    <m/>
    <m/>
    <m/>
    <s v="REGULAR"/>
    <s v="MH12WQ5877"/>
    <s v="PIAGGIO VESPA SXL 125 CBS"/>
    <d v="2024-04-08T00:00:00"/>
    <n v="24"/>
    <x v="0"/>
    <x v="0"/>
    <m/>
    <m/>
    <m/>
    <m/>
    <m/>
    <m/>
    <m/>
    <m/>
    <m/>
    <m/>
    <n v="1"/>
    <m/>
    <m/>
    <m/>
    <m/>
    <m/>
    <m/>
    <m/>
    <m/>
    <m/>
    <m/>
    <m/>
    <m/>
    <m/>
    <m/>
    <m/>
    <m/>
    <m/>
    <m/>
    <m/>
    <m/>
    <m/>
    <m/>
    <m/>
    <m/>
    <m/>
    <m/>
    <m/>
    <m/>
    <m/>
    <m/>
    <m/>
    <m/>
    <m/>
    <m/>
    <m/>
    <m/>
    <m/>
    <m/>
    <m/>
    <m/>
    <m/>
    <m/>
    <m/>
    <m/>
    <m/>
    <m/>
    <m/>
    <m/>
    <m/>
    <m/>
    <m/>
    <m/>
    <m/>
    <m/>
    <m/>
    <m/>
    <m/>
    <m/>
    <m/>
    <m/>
    <m/>
    <m/>
    <m/>
    <m/>
    <m/>
    <m/>
    <m/>
    <m/>
    <m/>
    <m/>
    <m/>
    <m/>
    <m/>
    <m/>
    <m/>
    <m/>
    <m/>
    <m/>
    <m/>
    <m/>
    <m/>
    <m/>
    <m/>
    <x v="1"/>
    <x v="0"/>
    <s v="ZBHT0012"/>
    <s v="kPlC2_rkNm"/>
    <s v="Allocated"/>
    <s v="Door Locked (NC_DL)"/>
    <s v="Nc"/>
    <d v="2026-06-04T00:00:00"/>
    <m/>
    <m/>
    <m/>
    <m/>
    <m/>
    <n v="6707"/>
    <n v="13378"/>
  </r>
  <r>
    <n v="463298684"/>
    <s v="VANDANA VIJAY BENDRE"/>
    <m/>
    <x v="0"/>
    <m/>
    <m/>
    <m/>
    <m/>
    <n v="7568"/>
    <n v="6466"/>
    <n v="7859"/>
    <n v="14034"/>
    <x v="5"/>
    <x v="0"/>
    <x v="0"/>
    <x v="6"/>
    <n v="6466"/>
    <n v="1393"/>
    <n v="0"/>
    <n v="2250"/>
    <s v="20.05.26"/>
    <n v="1.8797699598806044E-2"/>
    <n v="3.1474255592236801E-3"/>
    <s v="FLOW"/>
    <s v="-"/>
    <s v="PAID"/>
    <s v="-"/>
    <m/>
    <m/>
    <m/>
    <m/>
    <s v="REPO"/>
    <s v="-"/>
    <s v="SHIRUR"/>
    <s v="-"/>
    <s v="-"/>
    <s v="-"/>
    <n v="10109"/>
    <n v="6466"/>
    <n v="147"/>
    <n v="157"/>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x v="1"/>
    <x v="0"/>
    <s v="ZBHT0024"/>
    <s v="APkAVHejsOJz"/>
    <s v="Allocated"/>
    <s v="Left Message (LMCB)"/>
    <s v="Meet doughter "/>
    <d v="2026-06-04T00:00:00"/>
    <m/>
    <m/>
    <m/>
    <m/>
    <m/>
    <n v="7859"/>
    <n v="14034"/>
  </r>
  <r>
    <n v="137632312"/>
    <s v="GIRIJA DNYANESHWAR CHORGHE"/>
    <m/>
    <x v="0"/>
    <m/>
    <m/>
    <m/>
    <m/>
    <n v="3302"/>
    <n v="6593"/>
    <n v="3763"/>
    <n v="9895"/>
    <x v="5"/>
    <x v="0"/>
    <x v="0"/>
    <x v="7"/>
    <n v="6443.26"/>
    <n v="472"/>
    <n v="0"/>
    <n v="4950"/>
    <s v="FLOW"/>
    <n v="1.7776802939413566E-2"/>
    <n v="3.1363565123296582E-3"/>
    <s v="FLOW"/>
    <s v="-"/>
    <s v="RTP"/>
    <s v="-"/>
    <m/>
    <m/>
    <m/>
    <m/>
    <s v="REPO"/>
    <s v="-"/>
    <s v="SOMATANE"/>
    <s v="-"/>
    <s v="-"/>
    <s v="-"/>
    <n v="12015"/>
    <n v="6443.26"/>
    <n v="146"/>
    <n v="156"/>
    <s v="FLOW"/>
    <m/>
    <m/>
    <m/>
    <m/>
    <s v="NPA"/>
    <s v="MH14KP6722"/>
    <s v="TVS JUPITER 125 DRUM ALLOY"/>
    <d v="2023-01-21T00:00:00"/>
    <n v="36"/>
    <x v="0"/>
    <x v="0"/>
    <m/>
    <m/>
    <m/>
    <m/>
    <m/>
    <m/>
    <m/>
    <m/>
    <m/>
    <m/>
    <n v="1"/>
    <m/>
    <m/>
    <m/>
    <m/>
    <m/>
    <m/>
    <m/>
    <m/>
    <m/>
    <m/>
    <m/>
    <m/>
    <m/>
    <m/>
    <m/>
    <m/>
    <m/>
    <m/>
    <m/>
    <m/>
    <m/>
    <m/>
    <m/>
    <m/>
    <m/>
    <m/>
    <m/>
    <m/>
    <m/>
    <m/>
    <m/>
    <m/>
    <m/>
    <m/>
    <m/>
    <m/>
    <m/>
    <m/>
    <m/>
    <m/>
    <m/>
    <m/>
    <m/>
    <m/>
    <m/>
    <m/>
    <m/>
    <m/>
    <m/>
    <m/>
    <m/>
    <m/>
    <m/>
    <m/>
    <m/>
    <m/>
    <m/>
    <m/>
    <m/>
    <m/>
    <m/>
    <m/>
    <m/>
    <m/>
    <m/>
    <m/>
    <m/>
    <m/>
    <m/>
    <m/>
    <m/>
    <m/>
    <m/>
    <m/>
    <m/>
    <m/>
    <m/>
    <m/>
    <m/>
    <m/>
    <m/>
    <m/>
    <m/>
    <x v="1"/>
    <x v="0"/>
    <s v="ZBHT0013"/>
    <s v="A2B8XCrlkXvz"/>
    <s v="Allocated"/>
    <s v="Left Message (LMCB)"/>
    <s v="Left massage "/>
    <d v="2026-06-04T00:00:00"/>
    <m/>
    <m/>
    <m/>
    <m/>
    <m/>
    <n v="-6143"/>
    <n v="9895"/>
  </r>
  <r>
    <n v="462636667"/>
    <s v="ARVIND ANAND SHINDE"/>
    <m/>
    <x v="0"/>
    <m/>
    <m/>
    <m/>
    <m/>
    <n v="3247"/>
    <n v="6494"/>
    <n v="191"/>
    <n v="9741"/>
    <x v="1"/>
    <x v="0"/>
    <x v="0"/>
    <x v="5"/>
    <n v="6308"/>
    <n v="191"/>
    <n v="0"/>
    <n v="3577"/>
    <s v="FLOW"/>
    <n v="1.2007624346535774E-2"/>
    <n v="1.6700509909351332E-3"/>
    <s v="FLOW"/>
    <s v="-"/>
    <s v="LMCB"/>
    <s v="-"/>
    <m/>
    <m/>
    <m/>
    <m/>
    <s v="REPO"/>
    <s v="-"/>
    <s v="YERWADA"/>
    <s v="-"/>
    <s v="-"/>
    <s v="-"/>
    <n v="10262"/>
    <n v="6308"/>
    <n v="87"/>
    <n v="97"/>
    <s v="FLOW"/>
    <m/>
    <m/>
    <m/>
    <m/>
    <s v="REGULAR"/>
    <s v="MH12VS2944"/>
    <s v="HONDA SHINE DRUM BSVI"/>
    <d v="2024-04-20T00:00:00"/>
    <n v="24"/>
    <x v="0"/>
    <x v="0"/>
    <m/>
    <m/>
    <m/>
    <m/>
    <n v="1"/>
    <m/>
    <m/>
    <m/>
    <m/>
    <m/>
    <m/>
    <m/>
    <m/>
    <m/>
    <m/>
    <m/>
    <m/>
    <m/>
    <m/>
    <m/>
    <m/>
    <m/>
    <m/>
    <m/>
    <m/>
    <m/>
    <m/>
    <m/>
    <m/>
    <m/>
    <m/>
    <m/>
    <m/>
    <m/>
    <m/>
    <m/>
    <m/>
    <m/>
    <m/>
    <m/>
    <m/>
    <m/>
    <m/>
    <m/>
    <m/>
    <m/>
    <m/>
    <m/>
    <m/>
    <m/>
    <m/>
    <m/>
    <m/>
    <m/>
    <m/>
    <m/>
    <m/>
    <m/>
    <m/>
    <m/>
    <m/>
    <m/>
    <m/>
    <m/>
    <m/>
    <m/>
    <m/>
    <m/>
    <m/>
    <m/>
    <m/>
    <m/>
    <m/>
    <m/>
    <m/>
    <m/>
    <m/>
    <m/>
    <m/>
    <m/>
    <m/>
    <m/>
    <m/>
    <m/>
    <m/>
    <m/>
    <m/>
    <m/>
    <m/>
    <m/>
    <m/>
    <m/>
    <m/>
    <m/>
    <x v="1"/>
    <x v="0"/>
    <s v="ZBHT0012"/>
    <s v="k2dKUKPiLm"/>
    <s v="Allocated"/>
    <s v="Left Message (LMCB)"/>
    <s v="Lm"/>
    <d v="2026-06-02T00:00:00"/>
    <m/>
    <m/>
    <m/>
    <m/>
    <m/>
    <n v="191"/>
    <n v="9741"/>
  </r>
  <r>
    <n v="464044897"/>
    <s v="VIKAS KESHAV TIKONE"/>
    <m/>
    <x v="0"/>
    <m/>
    <m/>
    <m/>
    <m/>
    <n v="874"/>
    <n v="3264"/>
    <n v="829"/>
    <n v="4138"/>
    <x v="2"/>
    <x v="0"/>
    <x v="0"/>
    <x v="7"/>
    <n v="6306"/>
    <n v="187"/>
    <n v="0"/>
    <n v="4470"/>
    <s v="FLOW"/>
    <n v="6.2402218217766522E-2"/>
    <n v="2.070379079613275E-3"/>
    <s v="FLOW"/>
    <s v="-"/>
    <s v="PTP"/>
    <s v="-"/>
    <m/>
    <m/>
    <m/>
    <m/>
    <s v="REPO"/>
    <s v="-"/>
    <s v="KARLA"/>
    <s v="-"/>
    <s v="-"/>
    <s v="-"/>
    <n v="7921"/>
    <n v="6306"/>
    <n v="115"/>
    <n v="125"/>
    <s v="FLOW"/>
    <m/>
    <m/>
    <m/>
    <m/>
    <s v="NPA"/>
    <s v="MH14LF8117"/>
    <s v="HONDA ACTIVA 125 SMART"/>
    <d v="2024-09-17T00:00:00"/>
    <n v="24"/>
    <x v="0"/>
    <x v="0"/>
    <m/>
    <m/>
    <m/>
    <m/>
    <m/>
    <m/>
    <m/>
    <m/>
    <m/>
    <m/>
    <n v="1"/>
    <m/>
    <m/>
    <m/>
    <m/>
    <m/>
    <m/>
    <m/>
    <m/>
    <m/>
    <m/>
    <m/>
    <m/>
    <m/>
    <m/>
    <m/>
    <m/>
    <m/>
    <m/>
    <m/>
    <m/>
    <m/>
    <m/>
    <m/>
    <m/>
    <m/>
    <m/>
    <m/>
    <m/>
    <m/>
    <m/>
    <m/>
    <m/>
    <m/>
    <m/>
    <m/>
    <m/>
    <m/>
    <m/>
    <m/>
    <m/>
    <m/>
    <m/>
    <m/>
    <m/>
    <m/>
    <m/>
    <m/>
    <m/>
    <m/>
    <m/>
    <m/>
    <m/>
    <m/>
    <m/>
    <m/>
    <m/>
    <m/>
    <m/>
    <m/>
    <m/>
    <m/>
    <m/>
    <m/>
    <m/>
    <m/>
    <m/>
    <m/>
    <m/>
    <m/>
    <m/>
    <m/>
    <m/>
    <m/>
    <m/>
    <m/>
    <m/>
    <m/>
    <m/>
    <m/>
    <m/>
    <m/>
    <m/>
    <m/>
    <x v="1"/>
    <x v="0"/>
    <s v="ZBHT0013"/>
    <s v="k2YDIP0Wdz"/>
    <s v="Allocated"/>
    <s v="Promise To Pay (PTP)"/>
    <s v="Ptp"/>
    <d v="2026-06-12T00:00:00"/>
    <m/>
    <m/>
    <m/>
    <m/>
    <m/>
    <n v="829"/>
    <n v="4138"/>
  </r>
  <r>
    <n v="463361916"/>
    <s v="HANUMAN PANDURANG KATKE"/>
    <m/>
    <x v="0"/>
    <m/>
    <m/>
    <m/>
    <m/>
    <n v="2179"/>
    <n v="2179"/>
    <n v="2222"/>
    <n v="4358"/>
    <x v="0"/>
    <x v="0"/>
    <x v="0"/>
    <x v="6"/>
    <n v="6290"/>
    <n v="43"/>
    <n v="0"/>
    <n v="900"/>
    <s v="23.05.26"/>
    <n v="3.9161609096351468E-3"/>
    <n v="3.5275029616962526E-4"/>
    <s v="FLOW"/>
    <s v="-"/>
    <s v="PTP"/>
    <s v="-"/>
    <m/>
    <m/>
    <m/>
    <m/>
    <s v="-"/>
    <s v="-"/>
    <s v="SHIRUR"/>
    <s v="-"/>
    <s v="-"/>
    <s v="-"/>
    <n v="3122"/>
    <n v="6290"/>
    <n v="26"/>
    <n v="36"/>
    <s v="FLOW"/>
    <m/>
    <m/>
    <m/>
    <m/>
    <s v="REGULAR"/>
    <s v="MH12WL2558"/>
    <s v="SPLENDOR PLUS I3S XTEC"/>
    <d v="2024-07-01T00:00:00"/>
    <n v="24"/>
    <x v="0"/>
    <x v="0"/>
    <m/>
    <m/>
    <m/>
    <m/>
    <m/>
    <m/>
    <m/>
    <m/>
    <m/>
    <m/>
    <m/>
    <m/>
    <m/>
    <n v="1"/>
    <m/>
    <m/>
    <m/>
    <m/>
    <m/>
    <m/>
    <m/>
    <m/>
    <m/>
    <m/>
    <m/>
    <m/>
    <m/>
    <m/>
    <m/>
    <m/>
    <m/>
    <m/>
    <m/>
    <m/>
    <m/>
    <m/>
    <m/>
    <m/>
    <m/>
    <m/>
    <m/>
    <m/>
    <m/>
    <m/>
    <m/>
    <m/>
    <m/>
    <m/>
    <m/>
    <m/>
    <m/>
    <m/>
    <m/>
    <m/>
    <m/>
    <m/>
    <m/>
    <m/>
    <m/>
    <m/>
    <m/>
    <m/>
    <m/>
    <m/>
    <m/>
    <m/>
    <m/>
    <m/>
    <m/>
    <m/>
    <m/>
    <m/>
    <m/>
    <m/>
    <m/>
    <m/>
    <m/>
    <m/>
    <m/>
    <m/>
    <m/>
    <m/>
    <m/>
    <m/>
    <m/>
    <m/>
    <m/>
    <m/>
    <m/>
    <m/>
    <m/>
    <m/>
    <m/>
    <m/>
    <x v="1"/>
    <x v="0"/>
    <s v="ZBHT0024"/>
    <s v="Gow3QYrX21"/>
    <s v="Allocated"/>
    <s v="Left Message (LMCB)"/>
    <s v="Meet mother "/>
    <d v="2026-06-05T00:00:00"/>
    <m/>
    <m/>
    <m/>
    <m/>
    <m/>
    <n v="2222"/>
    <n v="4358"/>
  </r>
  <r>
    <n v="458337144"/>
    <s v="PALLAVI NANABHAU PACHUNDKAR"/>
    <m/>
    <x v="0"/>
    <m/>
    <m/>
    <m/>
    <m/>
    <n v="3228"/>
    <n v="3228"/>
    <n v="3258"/>
    <n v="6456"/>
    <x v="0"/>
    <x v="0"/>
    <x v="0"/>
    <x v="6"/>
    <n v="6287"/>
    <n v="30"/>
    <n v="0"/>
    <n v="0"/>
    <s v="-"/>
    <n v="3.9142931063396134E-3"/>
    <n v="3.5258205278512463E-4"/>
    <s v="FLOW"/>
    <s v="-"/>
    <s v="-"/>
    <s v="-"/>
    <m/>
    <m/>
    <m/>
    <m/>
    <s v="-"/>
    <s v="-"/>
    <s v="SHIRUR"/>
    <s v="-"/>
    <s v="-"/>
    <s v="-"/>
    <n v="3258"/>
    <n v="6287"/>
    <n v="27"/>
    <n v="37"/>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x v="1"/>
    <x v="0"/>
    <s v="ZBHT0024"/>
    <s v="BPetMk514OIz"/>
    <s v="Allocated"/>
    <s v="Door Locked (NC_DL)"/>
    <s v="Door lock "/>
    <d v="2026-06-05T00:00:00"/>
    <m/>
    <m/>
    <m/>
    <m/>
    <m/>
    <n v="3258"/>
    <n v="6456"/>
  </r>
  <r>
    <n v="457999507"/>
    <s v="RAHUL VIJAY KUMARRAMHRUDAYYADAV"/>
    <m/>
    <x v="0"/>
    <m/>
    <m/>
    <m/>
    <m/>
    <n v="6372"/>
    <n v="6361"/>
    <n v="6450"/>
    <n v="12733"/>
    <x v="0"/>
    <x v="0"/>
    <x v="0"/>
    <x v="13"/>
    <n v="6286.33"/>
    <n v="89"/>
    <n v="0"/>
    <n v="900"/>
    <s v="21.05.26 26.05.26"/>
    <n v="9.6414869533496001E-3"/>
    <n v="3.525444784292528E-4"/>
    <s v="FLOW"/>
    <s v="-"/>
    <s v="PTP"/>
    <s v="-"/>
    <m/>
    <m/>
    <m/>
    <m/>
    <s v="-"/>
    <s v="-"/>
    <s v="DEHU ROAD"/>
    <s v="-"/>
    <s v="-"/>
    <s v="-"/>
    <n v="7350"/>
    <n v="6286.33"/>
    <n v="27"/>
    <n v="37"/>
    <s v="FLOW"/>
    <m/>
    <m/>
    <m/>
    <m/>
    <s v="REGULAR"/>
    <s v="MH14KV2892"/>
    <s v="BAJAJ KTM DUKE 200 ABS"/>
    <d v="2023-05-06T00:00:00"/>
    <n v="36"/>
    <x v="0"/>
    <x v="0"/>
    <m/>
    <m/>
    <m/>
    <m/>
    <m/>
    <m/>
    <m/>
    <m/>
    <m/>
    <m/>
    <m/>
    <m/>
    <m/>
    <n v="1"/>
    <m/>
    <m/>
    <m/>
    <m/>
    <m/>
    <m/>
    <m/>
    <m/>
    <m/>
    <m/>
    <m/>
    <m/>
    <m/>
    <m/>
    <m/>
    <m/>
    <m/>
    <m/>
    <m/>
    <m/>
    <n v="1"/>
    <m/>
    <m/>
    <m/>
    <m/>
    <m/>
    <m/>
    <m/>
    <m/>
    <m/>
    <m/>
    <m/>
    <m/>
    <m/>
    <m/>
    <m/>
    <m/>
    <m/>
    <m/>
    <m/>
    <m/>
    <m/>
    <m/>
    <m/>
    <m/>
    <m/>
    <m/>
    <m/>
    <m/>
    <m/>
    <m/>
    <m/>
    <m/>
    <m/>
    <m/>
    <m/>
    <m/>
    <m/>
    <m/>
    <m/>
    <m/>
    <m/>
    <m/>
    <m/>
    <m/>
    <m/>
    <m/>
    <m/>
    <m/>
    <m/>
    <m/>
    <m/>
    <m/>
    <m/>
    <m/>
    <m/>
    <m/>
    <m/>
    <m/>
    <m/>
    <x v="2"/>
    <x v="0"/>
    <s v="DUWT0027"/>
    <s v="k2NpI5Zt1z"/>
    <s v="Allocated"/>
    <s v="Door Locked (NC_DL)"/>
    <s v="Visited to Customers residence address but Customers residence is Door Lock "/>
    <d v="2026-06-05T00:00:00"/>
    <m/>
    <m/>
    <m/>
    <m/>
    <m/>
    <n v="6450"/>
    <n v="12733"/>
  </r>
  <r>
    <n v="458039157"/>
    <s v="ANKITA SURESH KONDE"/>
    <m/>
    <x v="0"/>
    <m/>
    <m/>
    <m/>
    <m/>
    <n v="6126"/>
    <n v="6126"/>
    <n v="6132"/>
    <n v="12252"/>
    <x v="0"/>
    <x v="0"/>
    <x v="0"/>
    <x v="2"/>
    <n v="6045.46"/>
    <n v="6"/>
    <n v="0"/>
    <n v="863.33"/>
    <s v="-"/>
    <n v="6.8878899986605808E-3"/>
    <n v="3.3903621708769837E-4"/>
    <s v="FLOW"/>
    <s v="-"/>
    <s v="-"/>
    <s v="-"/>
    <m/>
    <m/>
    <m/>
    <m/>
    <s v="-"/>
    <s v="-"/>
    <s v="KHED SHIVAPUR"/>
    <s v="-"/>
    <s v="-"/>
    <s v="-"/>
    <n v="6995.33"/>
    <n v="6045.46"/>
    <n v="27"/>
    <n v="37"/>
    <s v="FLOW"/>
    <m/>
    <m/>
    <m/>
    <m/>
    <s v="REGULAR"/>
    <s v="MH12VM5535"/>
    <s v="RE BULLET 350 EFI BLACK"/>
    <d v="2023-05-09T00:00:00"/>
    <n v="36"/>
    <x v="0"/>
    <x v="0"/>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m/>
    <m/>
    <n v="6132"/>
    <n v="12252"/>
  </r>
  <r>
    <n v="458432366"/>
    <s v="RAMA AISHWAS KAMBALE"/>
    <m/>
    <x v="0"/>
    <m/>
    <m/>
    <m/>
    <m/>
    <n v="3105"/>
    <n v="3105"/>
    <n v="3161"/>
    <n v="6210"/>
    <x v="0"/>
    <x v="0"/>
    <x v="0"/>
    <x v="6"/>
    <n v="6044.6"/>
    <n v="56"/>
    <n v="0"/>
    <n v="450"/>
    <s v="-"/>
    <n v="3.7633746000605098E-3"/>
    <n v="3.3898798731747486E-4"/>
    <s v="FLOW"/>
    <s v="-"/>
    <s v="-"/>
    <s v="-"/>
    <m/>
    <m/>
    <m/>
    <m/>
    <m/>
    <m/>
    <s v="KURULI"/>
    <m/>
    <m/>
    <m/>
    <n v="3611"/>
    <n v="6044.6"/>
    <n v="27"/>
    <n v="37"/>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x v="1"/>
    <x v="0"/>
    <s v="ZBHT0024"/>
    <s v="k6xYxwXs97"/>
    <s v="Allocated"/>
    <m/>
    <m/>
    <m/>
    <m/>
    <m/>
    <m/>
    <m/>
    <m/>
    <n v="3161"/>
    <n v="6210"/>
  </r>
  <r>
    <n v="139640918"/>
    <s v="KAJAL AVINASH ADAGALE"/>
    <m/>
    <x v="0"/>
    <m/>
    <m/>
    <m/>
    <m/>
    <n v="2814"/>
    <n v="6138"/>
    <n v="4009"/>
    <n v="8952"/>
    <x v="5"/>
    <x v="0"/>
    <x v="0"/>
    <x v="6"/>
    <n v="5983.67"/>
    <n v="685"/>
    <n v="0"/>
    <n v="5850"/>
    <s v="FLOW"/>
    <n v="1.7395488889326904E-2"/>
    <n v="2.9126439678255423E-3"/>
    <s v="FLOW"/>
    <s v="-"/>
    <s v="LMCB"/>
    <s v="-"/>
    <m/>
    <m/>
    <m/>
    <m/>
    <s v="REPO"/>
    <s v="-"/>
    <s v="SHIRUR"/>
    <s v="-"/>
    <s v="-"/>
    <s v="-"/>
    <n v="12673"/>
    <n v="5983.67"/>
    <n v="146"/>
    <n v="156"/>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x v="1"/>
    <x v="0"/>
    <s v="ZBHT0024"/>
    <s v="GPLBX_lFGFyc"/>
    <s v="Allocated"/>
    <s v="Left Message (LMCB)"/>
    <s v="Meet mother in law "/>
    <d v="2026-06-06T00:00:00"/>
    <m/>
    <m/>
    <m/>
    <m/>
    <m/>
    <n v="-4433"/>
    <n v="8952"/>
  </r>
  <r>
    <n v="140383146"/>
    <s v="SUNIL SEBASTIAN SEBASTIAN"/>
    <m/>
    <x v="0"/>
    <m/>
    <m/>
    <m/>
    <m/>
    <n v="3191"/>
    <n v="5887"/>
    <n v="3104"/>
    <n v="9078"/>
    <x v="1"/>
    <x v="0"/>
    <x v="0"/>
    <x v="12"/>
    <n v="5828.22"/>
    <n v="408"/>
    <n v="0"/>
    <n v="0"/>
    <s v="04.05.26"/>
    <n v="2.5468420110814908E-2"/>
    <n v="1.5430286281528159E-3"/>
    <s v="FLOW"/>
    <s v="-"/>
    <s v="PAID"/>
    <s v="-"/>
    <m/>
    <m/>
    <m/>
    <m/>
    <s v="REPO"/>
    <s v="-"/>
    <s v="MULSHI"/>
    <s v="-"/>
    <s v="-"/>
    <s v="-"/>
    <n v="6295"/>
    <n v="5828.22"/>
    <n v="87"/>
    <n v="97"/>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x v="1"/>
    <x v="0"/>
    <s v="DUWT0030"/>
    <s v="koUvV2uFsm"/>
    <s v="Allocated"/>
    <s v="Entry Restricted (NC_ER)"/>
    <s v="No Entry "/>
    <d v="2026-06-04T00:00:00"/>
    <m/>
    <m/>
    <m/>
    <m/>
    <m/>
    <n v="-87"/>
    <n v="9078"/>
  </r>
  <r>
    <n v="139563434"/>
    <s v="KUNAL KUNDLIK TIJAGE"/>
    <s v="ONLINE"/>
    <x v="4"/>
    <n v="6343"/>
    <m/>
    <m/>
    <m/>
    <n v="2712"/>
    <n v="5951"/>
    <n v="3631"/>
    <n v="2320"/>
    <x v="5"/>
    <x v="2"/>
    <x v="1"/>
    <x v="10"/>
    <n v="5818.64"/>
    <n v="392"/>
    <n v="0"/>
    <n v="4050"/>
    <s v="FLOW"/>
    <n v="1"/>
    <n v="2.8323130615405621E-3"/>
    <s v="RB"/>
    <s v="PAID"/>
    <s v="PTP"/>
    <s v="-"/>
    <m/>
    <m/>
    <m/>
    <m/>
    <s v="REPO"/>
    <s v="-"/>
    <s v="RAJGURU NAGAR "/>
    <s v="-"/>
    <s v="-"/>
    <s v="-"/>
    <n v="10393"/>
    <n v="5818.64"/>
    <n v="146"/>
    <n v="5"/>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x v="1"/>
    <x v="0"/>
    <s v="ZBHT0010"/>
    <s v="BPEtb_hs8p43"/>
    <s v="Allocated"/>
    <s v="Promise To Pay (PTP)"/>
    <s v="Ptp "/>
    <d v="2026-06-05T00:00:00"/>
    <m/>
    <m/>
    <m/>
    <m/>
    <m/>
    <n v="-4505"/>
    <n v="8663"/>
  </r>
  <r>
    <n v="140583201"/>
    <s v="POOJA AKSHAY MHETRE"/>
    <s v="ONLINE"/>
    <x v="2"/>
    <n v="3700"/>
    <m/>
    <m/>
    <m/>
    <n v="3495"/>
    <n v="5867"/>
    <n v="2735"/>
    <n v="5662"/>
    <x v="1"/>
    <x v="1"/>
    <x v="1"/>
    <x v="17"/>
    <n v="5816.12"/>
    <n v="363"/>
    <n v="0"/>
    <n v="6300"/>
    <s v="02.05.26"/>
    <n v="0.39165474757106344"/>
    <n v="1.5398251378246112E-3"/>
    <s v="STABLE"/>
    <s v="PAID"/>
    <s v="PAID"/>
    <s v="-"/>
    <m/>
    <m/>
    <m/>
    <m/>
    <s v="REPO"/>
    <s v="-"/>
    <s v="PIMPARI"/>
    <s v="-"/>
    <s v="-"/>
    <s v="-"/>
    <n v="12530"/>
    <n v="5816.12"/>
    <n v="87"/>
    <n v="66"/>
    <s v="STABLE"/>
    <m/>
    <m/>
    <m/>
    <m/>
    <s v="REGULAR"/>
    <s v="MH14KT6733"/>
    <s v="ACCESS SPL ED DISC CBS BT BSVI"/>
    <d v="2023-04-11T00:00:00"/>
    <n v="36"/>
    <x v="0"/>
    <x v="0"/>
    <m/>
    <m/>
    <m/>
    <m/>
    <m/>
    <m/>
    <m/>
    <n v="1"/>
    <m/>
    <m/>
    <m/>
    <m/>
    <m/>
    <m/>
    <m/>
    <m/>
    <m/>
    <m/>
    <m/>
    <m/>
    <m/>
    <m/>
    <m/>
    <m/>
    <m/>
    <m/>
    <m/>
    <m/>
    <m/>
    <m/>
    <m/>
    <m/>
    <m/>
    <m/>
    <m/>
    <m/>
    <m/>
    <m/>
    <m/>
    <m/>
    <m/>
    <m/>
    <m/>
    <m/>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m/>
    <m/>
    <n v="-760"/>
    <n v="9362"/>
  </r>
  <r>
    <n v="140106553"/>
    <s v="LATABAI CHINTAMAN JOSHI"/>
    <m/>
    <x v="0"/>
    <m/>
    <m/>
    <m/>
    <m/>
    <n v="2978"/>
    <n v="5956"/>
    <n v="3365"/>
    <n v="8934"/>
    <x v="2"/>
    <x v="0"/>
    <x v="0"/>
    <x v="9"/>
    <n v="5811"/>
    <n v="387"/>
    <n v="0"/>
    <n v="3395"/>
    <s v="FLOW"/>
    <n v="1.9941287988951475E-2"/>
    <n v="1.9078612165608531E-3"/>
    <s v="FLOW"/>
    <s v="-"/>
    <s v="PTP"/>
    <s v="-"/>
    <m/>
    <m/>
    <m/>
    <m/>
    <s v="REPO"/>
    <s v="-"/>
    <s v="JUNNAR"/>
    <s v="-"/>
    <s v="-"/>
    <s v="-"/>
    <n v="9738"/>
    <n v="5811"/>
    <n v="115"/>
    <n v="125"/>
    <s v="FLOW"/>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m/>
    <m/>
    <n v="-2591"/>
    <n v="8934"/>
  </r>
  <r>
    <n v="138346312"/>
    <s v="AWEZ MUSTAQ SAIYYED"/>
    <m/>
    <x v="0"/>
    <m/>
    <m/>
    <m/>
    <m/>
    <n v="3035"/>
    <n v="5805"/>
    <n v="3309"/>
    <n v="8840"/>
    <x v="5"/>
    <x v="0"/>
    <x v="0"/>
    <x v="0"/>
    <n v="5750.43"/>
    <n v="539"/>
    <n v="0"/>
    <n v="1350"/>
    <s v="-"/>
    <n v="0.17681949801162125"/>
    <n v="2.7991107885132426E-3"/>
    <s v="FLOW"/>
    <s v="-"/>
    <s v="-"/>
    <s v="-"/>
    <m/>
    <m/>
    <m/>
    <m/>
    <s v="-"/>
    <s v="-"/>
    <s v="GHODEGAON"/>
    <s v="-"/>
    <s v="-"/>
    <s v="-"/>
    <n v="7694"/>
    <n v="5750.43"/>
    <n v="146"/>
    <n v="156"/>
    <s v="FLOW"/>
    <m/>
    <m/>
    <m/>
    <m/>
    <s v="NPA"/>
    <s v="MH12VE1690"/>
    <s v="ACCESS SPL ED DISC CBS"/>
    <d v="2023-02-13T00:00:00"/>
    <n v="36"/>
    <x v="0"/>
    <x v="0"/>
    <m/>
    <m/>
    <m/>
    <m/>
    <m/>
    <m/>
    <m/>
    <m/>
    <m/>
    <m/>
    <m/>
    <m/>
    <m/>
    <m/>
    <m/>
    <m/>
    <m/>
    <m/>
    <m/>
    <m/>
    <m/>
    <m/>
    <m/>
    <m/>
    <m/>
    <m/>
    <m/>
    <m/>
    <m/>
    <m/>
    <m/>
    <m/>
    <m/>
    <m/>
    <m/>
    <m/>
    <m/>
    <m/>
    <m/>
    <m/>
    <m/>
    <m/>
    <m/>
    <m/>
    <m/>
    <m/>
    <m/>
    <m/>
    <m/>
    <m/>
    <m/>
    <m/>
    <m/>
    <m/>
    <m/>
    <m/>
    <m/>
    <m/>
    <m/>
    <m/>
    <m/>
    <m/>
    <m/>
    <m/>
    <m/>
    <m/>
    <m/>
    <m/>
    <m/>
    <m/>
    <m/>
    <m/>
    <m/>
    <m/>
    <m/>
    <m/>
    <m/>
    <m/>
    <m/>
    <m/>
    <m/>
    <m/>
    <m/>
    <m/>
    <m/>
    <m/>
    <m/>
    <m/>
    <m/>
    <m/>
    <m/>
    <m/>
    <m/>
    <m/>
    <x v="3"/>
    <x v="1"/>
    <s v="DUWT0031"/>
    <s v="G2VkUOYUZz"/>
    <s v="Allocated"/>
    <e v="#N/A"/>
    <e v="#N/A"/>
    <e v="#N/A"/>
    <m/>
    <m/>
    <m/>
    <m/>
    <m/>
    <n v="-5796"/>
    <n v="8840"/>
  </r>
  <r>
    <n v="463492200"/>
    <s v="DILIP KUMAR"/>
    <m/>
    <x v="0"/>
    <m/>
    <m/>
    <m/>
    <m/>
    <n v="5741"/>
    <n v="5731"/>
    <n v="6373"/>
    <n v="11472"/>
    <x v="5"/>
    <x v="0"/>
    <x v="0"/>
    <x v="12"/>
    <n v="5633"/>
    <n v="642"/>
    <n v="0"/>
    <n v="0"/>
    <s v="-"/>
    <n v="1"/>
    <n v="2.7419499188226092E-3"/>
    <s v="FLOW"/>
    <s v="-"/>
    <s v="-"/>
    <s v="-"/>
    <m/>
    <m/>
    <m/>
    <m/>
    <s v="REPO"/>
    <s v="-"/>
    <s v="HINJEWADI"/>
    <s v="-"/>
    <s v="-"/>
    <s v="-"/>
    <n v="6373"/>
    <n v="5633"/>
    <n v="147"/>
    <n v="157"/>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x v="1"/>
    <x v="0"/>
    <s v="DUWT0030"/>
    <s v="G6wkpcNkBRlc"/>
    <s v="Allocated"/>
    <s v="Address Not Found (NC_ANF)"/>
    <s v="Address not found "/>
    <d v="2026-06-03T00:00:00"/>
    <m/>
    <m/>
    <m/>
    <m/>
    <m/>
    <n v="6373"/>
    <n v="11472"/>
  </r>
  <r>
    <n v="457235804"/>
    <s v="AASHA SAKHARAM PATOLE"/>
    <m/>
    <x v="0"/>
    <m/>
    <m/>
    <m/>
    <m/>
    <n v="6427"/>
    <n v="5536"/>
    <n v="6084"/>
    <n v="11963"/>
    <x v="1"/>
    <x v="0"/>
    <x v="0"/>
    <x v="2"/>
    <n v="5536"/>
    <n v="548"/>
    <n v="0"/>
    <n v="5400"/>
    <s v="18.05.26"/>
    <n v="3.1474529992765295E-2"/>
    <n v="1.4656630129703389E-3"/>
    <s v="FLOW"/>
    <s v="-"/>
    <s v="PAID"/>
    <s v="-"/>
    <m/>
    <m/>
    <m/>
    <m/>
    <s v="REPO"/>
    <s v="-"/>
    <s v="BHOR"/>
    <s v="-"/>
    <s v="-"/>
    <s v="-"/>
    <n v="11484"/>
    <n v="5536"/>
    <n v="88"/>
    <n v="98"/>
    <s v="FLOW"/>
    <m/>
    <m/>
    <m/>
    <m/>
    <s v="NPA"/>
    <s v="MH12VH6521"/>
    <s v="RE BULLET X 350 ES EFI JET BLACK"/>
    <d v="2023-03-15T00:00:00"/>
    <n v="36"/>
    <x v="0"/>
    <x v="0"/>
    <m/>
    <m/>
    <m/>
    <m/>
    <m/>
    <m/>
    <m/>
    <m/>
    <m/>
    <m/>
    <n v="1"/>
    <m/>
    <m/>
    <m/>
    <m/>
    <m/>
    <m/>
    <m/>
    <m/>
    <m/>
    <m/>
    <m/>
    <m/>
    <m/>
    <m/>
    <m/>
    <m/>
    <m/>
    <m/>
    <m/>
    <m/>
    <m/>
    <m/>
    <m/>
    <m/>
    <m/>
    <m/>
    <m/>
    <m/>
    <m/>
    <m/>
    <m/>
    <m/>
    <m/>
    <m/>
    <m/>
    <m/>
    <m/>
    <m/>
    <m/>
    <m/>
    <m/>
    <m/>
    <m/>
    <m/>
    <m/>
    <m/>
    <m/>
    <m/>
    <m/>
    <m/>
    <m/>
    <m/>
    <m/>
    <m/>
    <m/>
    <m/>
    <m/>
    <m/>
    <m/>
    <m/>
    <m/>
    <m/>
    <m/>
    <m/>
    <m/>
    <m/>
    <m/>
    <m/>
    <m/>
    <m/>
    <m/>
    <m/>
    <m/>
    <m/>
    <m/>
    <m/>
    <m/>
    <m/>
    <m/>
    <m/>
    <m/>
    <m/>
    <m/>
    <x v="1"/>
    <x v="0"/>
    <s v="DUWT0011"/>
    <s v="APBAHBd9_NJc"/>
    <s v="Allocated"/>
    <s v="Promise To Pay (PTP)"/>
    <s v="Customer home visit promise to pay amt. 6600 ptp date 15.06.2026"/>
    <d v="2026-06-15T00:00:00"/>
    <m/>
    <m/>
    <m/>
    <m/>
    <m/>
    <n v="6084"/>
    <n v="11963"/>
  </r>
  <r>
    <n v="137168563"/>
    <s v="BHARAT NAMDEO SATHE"/>
    <m/>
    <x v="0"/>
    <m/>
    <m/>
    <m/>
    <m/>
    <n v="3263"/>
    <n v="5293"/>
    <n v="-10301"/>
    <n v="8556"/>
    <x v="3"/>
    <x v="0"/>
    <x v="0"/>
    <x v="5"/>
    <n v="5234.25"/>
    <n v="721"/>
    <n v="0"/>
    <n v="4500"/>
    <s v="FLOW"/>
    <n v="1.8155740299291789E-2"/>
    <n v="2.198760108914333E-3"/>
    <s v="FLOW"/>
    <s v="-"/>
    <s v="LMCB"/>
    <s v="-"/>
    <m/>
    <m/>
    <m/>
    <m/>
    <s v="REPO"/>
    <s v="-"/>
    <s v="KHARADI"/>
    <s v="-"/>
    <s v="-"/>
    <s v="-"/>
    <n v="10514"/>
    <n v="5234.25"/>
    <n v="178"/>
    <n v="188"/>
    <s v="FLOW"/>
    <m/>
    <m/>
    <m/>
    <m/>
    <s v="NPA"/>
    <s v="MH12UZ0366"/>
    <s v="HONDA SHINE DISC BSVI"/>
    <d v="2022-12-21T00:00:00"/>
    <n v="36"/>
    <x v="0"/>
    <x v="0"/>
    <m/>
    <m/>
    <m/>
    <m/>
    <m/>
    <m/>
    <m/>
    <m/>
    <m/>
    <m/>
    <m/>
    <m/>
    <m/>
    <m/>
    <m/>
    <m/>
    <m/>
    <m/>
    <m/>
    <m/>
    <m/>
    <m/>
    <m/>
    <m/>
    <m/>
    <m/>
    <m/>
    <m/>
    <n v="1"/>
    <m/>
    <m/>
    <m/>
    <m/>
    <m/>
    <m/>
    <m/>
    <m/>
    <m/>
    <m/>
    <m/>
    <m/>
    <m/>
    <m/>
    <m/>
    <m/>
    <m/>
    <m/>
    <m/>
    <m/>
    <m/>
    <m/>
    <m/>
    <m/>
    <m/>
    <m/>
    <m/>
    <m/>
    <m/>
    <m/>
    <m/>
    <m/>
    <m/>
    <m/>
    <m/>
    <m/>
    <m/>
    <m/>
    <m/>
    <m/>
    <m/>
    <m/>
    <m/>
    <m/>
    <m/>
    <m/>
    <m/>
    <m/>
    <m/>
    <m/>
    <m/>
    <m/>
    <m/>
    <m/>
    <m/>
    <m/>
    <m/>
    <m/>
    <m/>
    <m/>
    <m/>
    <m/>
    <m/>
    <m/>
    <m/>
    <x v="1"/>
    <x v="0"/>
    <s v="ZBHT0012"/>
    <s v="GobkNFbFBXy7"/>
    <s v="Allocated"/>
    <e v="#N/A"/>
    <e v="#N/A"/>
    <e v="#N/A"/>
    <m/>
    <m/>
    <m/>
    <m/>
    <m/>
    <n v="-10301"/>
    <n v="8556"/>
  </r>
  <r>
    <n v="458301374"/>
    <s v="VINOD SHAMRAO SHIVDAS"/>
    <s v="ONLINE"/>
    <x v="5"/>
    <n v="2782"/>
    <m/>
    <m/>
    <m/>
    <n v="2682"/>
    <n v="2682"/>
    <n v="2773"/>
    <n v="2582"/>
    <x v="4"/>
    <x v="2"/>
    <x v="1"/>
    <x v="13"/>
    <n v="5225"/>
    <n v="91"/>
    <n v="0"/>
    <n v="2642"/>
    <s v="FLOW"/>
    <n v="1.2322372702697018E-2"/>
    <n v="1.1568744748218867E-3"/>
    <s v="RB"/>
    <s v="PAID"/>
    <s v="RTP"/>
    <s v="-"/>
    <m/>
    <m/>
    <m/>
    <m/>
    <s v="-"/>
    <s v="-"/>
    <s v="RAVET"/>
    <s v="-"/>
    <s v="-"/>
    <s v="-"/>
    <n v="5415"/>
    <n v="5225"/>
    <n v="57"/>
    <n v="6"/>
    <s v="STABLE"/>
    <m/>
    <m/>
    <m/>
    <m/>
    <s v="REGULAR"/>
    <s v="MH14KV9673"/>
    <s v="TVS SPORT ELS BSVI"/>
    <d v="2023-05-29T00:00:00"/>
    <n v="36"/>
    <x v="0"/>
    <x v="0"/>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m/>
    <m/>
    <n v="2773"/>
    <n v="5364"/>
  </r>
  <r>
    <n v="462480094"/>
    <s v="GOWARDHAN PRALHAD GOLE"/>
    <m/>
    <x v="0"/>
    <m/>
    <m/>
    <m/>
    <m/>
    <n v="5223"/>
    <n v="5167"/>
    <n v="5309"/>
    <n v="10390"/>
    <x v="4"/>
    <x v="0"/>
    <x v="0"/>
    <x v="3"/>
    <n v="5145"/>
    <n v="142"/>
    <n v="0"/>
    <n v="450"/>
    <s v="FLOW"/>
    <n v="0.10926582708603223"/>
    <n v="1.1391615642026042E-3"/>
    <s v="FLOW"/>
    <s v="-"/>
    <s v="NC"/>
    <s v="-"/>
    <m/>
    <m/>
    <m/>
    <m/>
    <s v="-"/>
    <s v="-"/>
    <s v="KURULI"/>
    <s v="-"/>
    <s v="-"/>
    <s v="-"/>
    <n v="5759"/>
    <n v="5145"/>
    <n v="57"/>
    <n v="67"/>
    <s v="FLOW"/>
    <m/>
    <m/>
    <m/>
    <m/>
    <s v="REGULAR"/>
    <s v="MH12WQ9206"/>
    <s v="FZS V4"/>
    <d v="2024-04-06T00:00:00"/>
    <n v="24"/>
    <x v="0"/>
    <x v="0"/>
    <m/>
    <m/>
    <m/>
    <m/>
    <m/>
    <m/>
    <m/>
    <m/>
    <m/>
    <m/>
    <n v="1"/>
    <m/>
    <m/>
    <m/>
    <m/>
    <m/>
    <m/>
    <m/>
    <m/>
    <m/>
    <m/>
    <m/>
    <m/>
    <m/>
    <m/>
    <m/>
    <m/>
    <m/>
    <m/>
    <m/>
    <m/>
    <m/>
    <m/>
    <m/>
    <m/>
    <m/>
    <m/>
    <m/>
    <m/>
    <m/>
    <m/>
    <m/>
    <m/>
    <m/>
    <m/>
    <m/>
    <m/>
    <m/>
    <m/>
    <m/>
    <m/>
    <m/>
    <m/>
    <m/>
    <m/>
    <m/>
    <m/>
    <m/>
    <m/>
    <m/>
    <m/>
    <m/>
    <m/>
    <m/>
    <m/>
    <m/>
    <m/>
    <m/>
    <m/>
    <m/>
    <m/>
    <m/>
    <m/>
    <m/>
    <m/>
    <m/>
    <m/>
    <m/>
    <m/>
    <m/>
    <m/>
    <m/>
    <m/>
    <m/>
    <m/>
    <m/>
    <m/>
    <m/>
    <m/>
    <m/>
    <m/>
    <m/>
    <m/>
    <m/>
    <x v="1"/>
    <x v="0"/>
    <s v="DUWT0017"/>
    <s v="k6BGDW5yyzm"/>
    <s v="Allocated"/>
    <s v="Shifted (NC_SFTD)"/>
    <s v="Customer shifted from residence as per neighbor "/>
    <d v="2026-06-04T00:00:00"/>
    <m/>
    <m/>
    <m/>
    <m/>
    <m/>
    <n v="5309"/>
    <n v="10390"/>
  </r>
  <r>
    <n v="460443378"/>
    <s v="SHITAL NAVNATH PAWAR"/>
    <m/>
    <x v="0"/>
    <m/>
    <m/>
    <m/>
    <m/>
    <n v="3174"/>
    <n v="5120"/>
    <n v="2063"/>
    <n v="8294"/>
    <x v="4"/>
    <x v="0"/>
    <x v="0"/>
    <x v="6"/>
    <n v="5073"/>
    <n v="117"/>
    <n v="0"/>
    <n v="1350"/>
    <s v="26.05.26"/>
    <n v="5.6743037560501716E-3"/>
    <n v="1.12321994464525E-3"/>
    <s v="FLOW"/>
    <s v="-"/>
    <s v="PTP"/>
    <s v="-"/>
    <m/>
    <m/>
    <m/>
    <m/>
    <s v="-"/>
    <s v="-"/>
    <s v="SHIRUR"/>
    <s v="-"/>
    <s v="-"/>
    <s v="-"/>
    <n v="6587"/>
    <n v="5073"/>
    <n v="57"/>
    <n v="67"/>
    <s v="FLOW"/>
    <m/>
    <m/>
    <m/>
    <m/>
    <s v="REGULAR"/>
    <m/>
    <s v="TVS SPORT ES"/>
    <d v="2023-11-02T00:00:00"/>
    <n v="30"/>
    <x v="0"/>
    <x v="0"/>
    <m/>
    <m/>
    <m/>
    <m/>
    <m/>
    <m/>
    <m/>
    <m/>
    <m/>
    <m/>
    <m/>
    <m/>
    <m/>
    <n v="1"/>
    <m/>
    <m/>
    <m/>
    <m/>
    <m/>
    <m/>
    <m/>
    <m/>
    <m/>
    <m/>
    <m/>
    <m/>
    <m/>
    <m/>
    <m/>
    <m/>
    <m/>
    <m/>
    <m/>
    <m/>
    <m/>
    <m/>
    <m/>
    <m/>
    <m/>
    <m/>
    <m/>
    <m/>
    <m/>
    <m/>
    <m/>
    <m/>
    <m/>
    <m/>
    <m/>
    <m/>
    <m/>
    <m/>
    <m/>
    <m/>
    <m/>
    <m/>
    <m/>
    <m/>
    <m/>
    <m/>
    <m/>
    <m/>
    <m/>
    <m/>
    <m/>
    <m/>
    <m/>
    <m/>
    <m/>
    <m/>
    <m/>
    <m/>
    <m/>
    <m/>
    <m/>
    <m/>
    <m/>
    <m/>
    <m/>
    <m/>
    <m/>
    <m/>
    <m/>
    <m/>
    <m/>
    <m/>
    <m/>
    <m/>
    <m/>
    <m/>
    <m/>
    <m/>
    <m/>
    <m/>
    <x v="1"/>
    <x v="0"/>
    <s v="ZBHT0024"/>
    <s v="GoiXCPAx9c"/>
    <s v="Allocated"/>
    <s v="Left Message (LMCB)"/>
    <s v="Meet husband "/>
    <d v="2026-06-05T00:00:00"/>
    <m/>
    <m/>
    <m/>
    <m/>
    <m/>
    <n v="2063"/>
    <n v="8294"/>
  </r>
  <r>
    <n v="458253431"/>
    <s v="YUVRAJ SHIVAJI KADAM"/>
    <m/>
    <x v="0"/>
    <m/>
    <m/>
    <m/>
    <m/>
    <n v="2543"/>
    <n v="2613"/>
    <n v="141"/>
    <n v="5156"/>
    <x v="4"/>
    <x v="0"/>
    <x v="0"/>
    <x v="14"/>
    <n v="5053"/>
    <n v="71"/>
    <n v="0"/>
    <n v="1350"/>
    <s v="-"/>
    <n v="1.6898449880746038E-2"/>
    <n v="1.1187917169904293E-3"/>
    <s v="FLOW"/>
    <s v="-"/>
    <s v="-"/>
    <s v="-"/>
    <m/>
    <m/>
    <m/>
    <m/>
    <m/>
    <m/>
    <s v="CHARHOLI"/>
    <m/>
    <m/>
    <m/>
    <n v="4034"/>
    <n v="5053"/>
    <n v="57"/>
    <n v="67"/>
    <s v="FLOW"/>
    <m/>
    <m/>
    <m/>
    <m/>
    <s v="-"/>
    <s v="MH14KV6925"/>
    <s v="BAJAJ CHETAK PREMIUM"/>
    <d v="2023-05-25T00:00:00"/>
    <n v="36"/>
    <x v="1"/>
    <x v="0"/>
    <m/>
    <m/>
    <m/>
    <m/>
    <m/>
    <m/>
    <m/>
    <m/>
    <m/>
    <m/>
    <m/>
    <m/>
    <m/>
    <m/>
    <m/>
    <m/>
    <m/>
    <m/>
    <m/>
    <m/>
    <m/>
    <m/>
    <m/>
    <m/>
    <m/>
    <m/>
    <m/>
    <m/>
    <m/>
    <m/>
    <m/>
    <n v="1"/>
    <m/>
    <m/>
    <m/>
    <m/>
    <m/>
    <m/>
    <m/>
    <m/>
    <m/>
    <m/>
    <m/>
    <m/>
    <m/>
    <m/>
    <m/>
    <m/>
    <m/>
    <m/>
    <m/>
    <m/>
    <m/>
    <m/>
    <m/>
    <m/>
    <m/>
    <m/>
    <m/>
    <m/>
    <m/>
    <m/>
    <m/>
    <m/>
    <m/>
    <m/>
    <m/>
    <m/>
    <m/>
    <m/>
    <m/>
    <m/>
    <m/>
    <m/>
    <m/>
    <m/>
    <m/>
    <m/>
    <m/>
    <m/>
    <m/>
    <m/>
    <m/>
    <m/>
    <m/>
    <m/>
    <m/>
    <m/>
    <m/>
    <m/>
    <m/>
    <m/>
    <m/>
    <m/>
    <x v="1"/>
    <x v="0"/>
    <s v="ZBHT0009"/>
    <s v="B2tGCsY_yS"/>
    <s v="Allocated"/>
    <m/>
    <m/>
    <m/>
    <m/>
    <m/>
    <m/>
    <m/>
    <m/>
    <n v="141"/>
    <n v="5156"/>
  </r>
  <r>
    <n v="462525757"/>
    <s v="SOMNATH LAXMAN MADGE"/>
    <s v="ONLINE"/>
    <x v="8"/>
    <n v="4979"/>
    <m/>
    <m/>
    <m/>
    <n v="4979"/>
    <n v="4979"/>
    <n v="5066"/>
    <n v="4979"/>
    <x v="4"/>
    <x v="1"/>
    <x v="1"/>
    <x v="10"/>
    <n v="4894"/>
    <n v="87"/>
    <n v="0"/>
    <n v="450"/>
    <s v="-"/>
    <n v="1.6923306266301952E-2"/>
    <n v="1.0835873071346055E-3"/>
    <s v="STABLE"/>
    <s v="PAID"/>
    <s v="-"/>
    <s v="-"/>
    <m/>
    <m/>
    <m/>
    <m/>
    <s v="-"/>
    <s v="-"/>
    <s v="RAJGURU NAGAR"/>
    <s v="-"/>
    <s v="-"/>
    <s v="-"/>
    <n v="5516"/>
    <n v="4894"/>
    <n v="57"/>
    <n v="37"/>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x v="1"/>
    <x v="0"/>
    <s v="ZBHT0010"/>
    <s v="B2ahBJtOB1"/>
    <s v="Allocated"/>
    <s v="Promise To Pay (PTP)"/>
    <s v="Ptp "/>
    <d v="2026-06-09T00:00:00"/>
    <m/>
    <m/>
    <m/>
    <m/>
    <m/>
    <n v="5066"/>
    <n v="9958"/>
  </r>
  <r>
    <n v="462832504"/>
    <s v="HEMANT DNYNESHWAR THORVE"/>
    <m/>
    <x v="0"/>
    <m/>
    <m/>
    <m/>
    <m/>
    <n v="4919"/>
    <n v="4919"/>
    <n v="5008"/>
    <n v="9838"/>
    <x v="0"/>
    <x v="0"/>
    <x v="0"/>
    <x v="10"/>
    <n v="4830"/>
    <n v="89"/>
    <n v="0"/>
    <n v="450"/>
    <s v="-"/>
    <n v="4.7706763061852444E-3"/>
    <n v="2.7087184904599204E-4"/>
    <s v="FLOW"/>
    <s v="-"/>
    <s v="-"/>
    <s v="-"/>
    <m/>
    <m/>
    <m/>
    <m/>
    <m/>
    <m/>
    <s v="RUPEENAGAR"/>
    <m/>
    <m/>
    <m/>
    <n v="5458"/>
    <n v="4830"/>
    <n v="27"/>
    <n v="37"/>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x v="3"/>
    <x v="1"/>
    <s v="ZBHT0010"/>
    <s v="k6B6TUNe_17"/>
    <s v="Allocated"/>
    <m/>
    <m/>
    <m/>
    <m/>
    <m/>
    <m/>
    <m/>
    <m/>
    <n v="5008"/>
    <n v="9838"/>
  </r>
  <r>
    <n v="461943547"/>
    <s v="MAYUR CHANDRAKANT SHITOLE"/>
    <m/>
    <x v="0"/>
    <m/>
    <m/>
    <m/>
    <m/>
    <n v="5816"/>
    <n v="4670.18"/>
    <n v="5159.18"/>
    <n v="10486.18"/>
    <x v="2"/>
    <x v="0"/>
    <x v="0"/>
    <x v="6"/>
    <n v="4670.18"/>
    <n v="489"/>
    <n v="0"/>
    <n v="4950"/>
    <s v="-"/>
    <n v="2.432812045737396E-2"/>
    <n v="1.5333084316568862E-3"/>
    <s v="FLOW"/>
    <s v="-"/>
    <s v="-"/>
    <s v="-"/>
    <m/>
    <m/>
    <m/>
    <m/>
    <s v="-"/>
    <s v="-"/>
    <s v="SHIRUR"/>
    <s v="-"/>
    <s v="-"/>
    <s v="-"/>
    <n v="10109.18"/>
    <n v="4670.18"/>
    <n v="116"/>
    <n v="126"/>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x v="1"/>
    <x v="0"/>
    <s v="ZBHT0024"/>
    <s v="A2lvWuqVsNIz"/>
    <s v="Allocated"/>
    <s v="Left Message (LMCB)"/>
    <s v="Meet mother "/>
    <d v="2026-06-06T00:00:00"/>
    <m/>
    <m/>
    <m/>
    <m/>
    <m/>
    <n v="5159.18"/>
    <n v="10486.18"/>
  </r>
  <r>
    <n v="140002557"/>
    <s v="PRIYANKA RAMESH KAPARE"/>
    <s v="ONLINE"/>
    <x v="2"/>
    <n v="1000"/>
    <m/>
    <m/>
    <m/>
    <n v="4537"/>
    <n v="4727"/>
    <n v="393"/>
    <n v="8264"/>
    <x v="1"/>
    <x v="1"/>
    <x v="1"/>
    <x v="2"/>
    <n v="4664.54"/>
    <n v="203"/>
    <n v="0"/>
    <n v="2250"/>
    <s v="FLOW"/>
    <n v="2.6519906815833348E-2"/>
    <n v="1.2349428740102357E-3"/>
    <s v="STABLE"/>
    <s v="PAID"/>
    <s v="PTP"/>
    <s v="-"/>
    <m/>
    <m/>
    <m/>
    <m/>
    <s v="-"/>
    <s v="-"/>
    <s v="BHOR"/>
    <s v="-"/>
    <s v="-"/>
    <s v="-"/>
    <n v="7180"/>
    <n v="4664.54"/>
    <n v="87"/>
    <n v="66"/>
    <s v="STABLE"/>
    <m/>
    <m/>
    <m/>
    <m/>
    <s v="REGULAR"/>
    <s v="MH12VJ0850"/>
    <s v="YAMAHA FZS WITH BLUETOOTH"/>
    <d v="2023-03-21T00:00:00"/>
    <n v="36"/>
    <x v="0"/>
    <x v="0"/>
    <m/>
    <m/>
    <m/>
    <m/>
    <m/>
    <m/>
    <m/>
    <m/>
    <m/>
    <m/>
    <m/>
    <m/>
    <m/>
    <m/>
    <m/>
    <m/>
    <m/>
    <m/>
    <m/>
    <m/>
    <m/>
    <m/>
    <n v="1"/>
    <m/>
    <m/>
    <m/>
    <m/>
    <m/>
    <m/>
    <m/>
    <m/>
    <m/>
    <m/>
    <m/>
    <m/>
    <m/>
    <m/>
    <m/>
    <m/>
    <m/>
    <m/>
    <m/>
    <m/>
    <m/>
    <m/>
    <m/>
    <m/>
    <m/>
    <m/>
    <m/>
    <m/>
    <m/>
    <m/>
    <m/>
    <m/>
    <m/>
    <m/>
    <m/>
    <m/>
    <m/>
    <m/>
    <m/>
    <m/>
    <m/>
    <m/>
    <m/>
    <m/>
    <m/>
    <m/>
    <m/>
    <m/>
    <m/>
    <m/>
    <m/>
    <m/>
    <m/>
    <m/>
    <m/>
    <m/>
    <m/>
    <m/>
    <m/>
    <m/>
    <m/>
    <m/>
    <m/>
    <m/>
    <m/>
    <m/>
    <m/>
    <m/>
    <m/>
    <m/>
    <m/>
    <x v="1"/>
    <x v="0"/>
    <s v="DUWT0011"/>
    <s v="k6j2US_IVc"/>
    <s v="Allocated"/>
    <s v="Promise To Pay (PTP)"/>
    <s v="Customer one emi clear next emi ptp date 15.06.2026"/>
    <d v="2026-06-15T00:00:00"/>
    <m/>
    <m/>
    <m/>
    <m/>
    <m/>
    <n v="-4144"/>
    <n v="9264"/>
  </r>
  <r>
    <n v="138395859"/>
    <s v="RUTVIK SUNIL SHELKE"/>
    <m/>
    <x v="0"/>
    <m/>
    <m/>
    <m/>
    <m/>
    <n v="3573"/>
    <n v="4699"/>
    <n v="2231"/>
    <n v="8272"/>
    <x v="5"/>
    <x v="0"/>
    <x v="0"/>
    <x v="9"/>
    <n v="4646.2"/>
    <n v="1105"/>
    <n v="0"/>
    <n v="5400"/>
    <s v="21.05.26"/>
    <n v="2.7300551205309168E-2"/>
    <n v="2.2616097484171142E-3"/>
    <s v="FLOW"/>
    <s v="-"/>
    <s v="PTP"/>
    <s v="-"/>
    <m/>
    <m/>
    <m/>
    <m/>
    <s v="-"/>
    <s v="-"/>
    <s v="JUNNAR"/>
    <s v="-"/>
    <s v="-"/>
    <s v="-"/>
    <n v="11204"/>
    <n v="4646.2"/>
    <n v="146"/>
    <n v="156"/>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x v="1"/>
    <x v="0"/>
    <s v="ZBHT0021"/>
    <s v="kocBsk4lBl87"/>
    <s v="Allocated"/>
    <s v="Promise To Pay (PTP)"/>
    <s v="Ptp"/>
    <d v="2026-06-26T00:00:00"/>
    <m/>
    <m/>
    <m/>
    <m/>
    <m/>
    <n v="-8488"/>
    <n v="8272"/>
  </r>
  <r>
    <n v="461495371"/>
    <s v="GOVIND LAXMAN SHERKAR"/>
    <m/>
    <x v="0"/>
    <m/>
    <m/>
    <m/>
    <m/>
    <n v="4828"/>
    <n v="4496.01"/>
    <n v="4975.01"/>
    <n v="9324.01"/>
    <x v="5"/>
    <x v="0"/>
    <x v="0"/>
    <x v="1"/>
    <n v="4496.01"/>
    <n v="479"/>
    <n v="0"/>
    <n v="3600"/>
    <s v="FLOW"/>
    <n v="4.4680840280164946E-2"/>
    <n v="2.1885024417762542E-3"/>
    <s v="FLOW"/>
    <s v="-"/>
    <s v="NC"/>
    <s v="-"/>
    <m/>
    <m/>
    <m/>
    <m/>
    <s v="-"/>
    <s v="-"/>
    <s v="CHIKHALI"/>
    <s v="-"/>
    <s v="-"/>
    <s v="-"/>
    <n v="8575.01"/>
    <n v="4496.01"/>
    <n v="147"/>
    <n v="157"/>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x v="1"/>
    <x v="0"/>
    <s v="ZBHT0011"/>
    <s v="B6Wtp2Xw4EIz"/>
    <s v="Allocated"/>
    <s v="Shifted (NC_SFTD)"/>
    <s v="Visit cm residence address cm shifted "/>
    <d v="2026-06-06T00:00:00"/>
    <m/>
    <m/>
    <m/>
    <m/>
    <m/>
    <n v="4975.01"/>
    <n v="9324.01"/>
  </r>
  <r>
    <n v="463259758"/>
    <s v="ARIFA MIRASAHAB SHAIKH"/>
    <s v="COLLECT"/>
    <x v="3"/>
    <n v="2600"/>
    <m/>
    <m/>
    <m/>
    <n v="2467"/>
    <n v="2074"/>
    <n v="2075"/>
    <n v="1941"/>
    <x v="0"/>
    <x v="1"/>
    <x v="1"/>
    <x v="5"/>
    <n v="4492"/>
    <n v="1"/>
    <n v="0"/>
    <n v="450"/>
    <s v="-"/>
    <n v="2.6001211012770093E-3"/>
    <n v="2.519164277255893E-4"/>
    <s v="STABLE"/>
    <s v="PAID"/>
    <s v="-"/>
    <s v="-"/>
    <m/>
    <m/>
    <m/>
    <m/>
    <s v="-"/>
    <s v="-"/>
    <s v="TADIWALA ROAD"/>
    <s v="-"/>
    <s v="-"/>
    <s v="-"/>
    <n v="2525"/>
    <n v="4492"/>
    <n v="26"/>
    <n v="5"/>
    <s v="STABLE"/>
    <m/>
    <m/>
    <m/>
    <m/>
    <s v="NPA"/>
    <s v="MH12UR3151"/>
    <s v="HONDA ACTIVA 6G DLX BS VI"/>
    <d v="2024-06-20T00:00:00"/>
    <n v="24"/>
    <x v="0"/>
    <x v="0"/>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m/>
    <m/>
    <n v="2075"/>
    <n v="4541"/>
  </r>
  <r>
    <n v="462896762"/>
    <s v="DATTA BHIMRAO BAGAL"/>
    <m/>
    <x v="0"/>
    <m/>
    <m/>
    <m/>
    <m/>
    <n v="4379"/>
    <n v="4490"/>
    <n v="411"/>
    <n v="8869"/>
    <x v="4"/>
    <x v="0"/>
    <x v="0"/>
    <x v="11"/>
    <n v="4409"/>
    <n v="300"/>
    <n v="0"/>
    <n v="2250"/>
    <s v="-"/>
    <n v="4.1394727218699641E-2"/>
    <n v="9.7620278650520538E-4"/>
    <s v="FLOW"/>
    <s v="-"/>
    <s v="-"/>
    <s v="-"/>
    <m/>
    <m/>
    <m/>
    <m/>
    <s v="-"/>
    <s v="-"/>
    <s v="PASHAN"/>
    <s v="-"/>
    <s v="-"/>
    <s v="-"/>
    <n v="7040"/>
    <n v="4409"/>
    <n v="57"/>
    <n v="67"/>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m/>
    <m/>
    <n v="411"/>
    <n v="8869"/>
  </r>
  <r>
    <n v="466623159"/>
    <s v="HEMRAJ MANOHAR KALOKAR"/>
    <m/>
    <x v="0"/>
    <m/>
    <m/>
    <m/>
    <s v="BANK RB 11"/>
    <n v="1141"/>
    <n v="1141"/>
    <n v="1151"/>
    <n v="2282"/>
    <x v="0"/>
    <x v="2"/>
    <x v="0"/>
    <x v="8"/>
    <n v="4350"/>
    <n v="10"/>
    <n v="0"/>
    <n v="900"/>
    <s v="-"/>
    <n v="4.6540788989412239E-2"/>
    <n v="2.4395290752589346E-4"/>
    <s v="RB"/>
    <s v="PAID"/>
    <s v="-"/>
    <s v="-"/>
    <m/>
    <m/>
    <m/>
    <m/>
    <s v="-"/>
    <s v="-"/>
    <s v="MANJARWADI"/>
    <s v="-"/>
    <s v="-"/>
    <s v="-"/>
    <n v="2051"/>
    <n v="4350"/>
    <n v="26"/>
    <n v="0"/>
    <s v="RB"/>
    <m/>
    <m/>
    <m/>
    <m/>
    <s v="REGULAR"/>
    <s v="MH15JZ2403"/>
    <s v="HF DELUXE DRS CS FI"/>
    <d v="2025-08-02T00:00:00"/>
    <n v="12"/>
    <x v="0"/>
    <x v="0"/>
    <m/>
    <m/>
    <m/>
    <m/>
    <m/>
    <m/>
    <m/>
    <m/>
    <m/>
    <m/>
    <n v="1"/>
    <m/>
    <m/>
    <m/>
    <m/>
    <m/>
    <m/>
    <m/>
    <m/>
    <m/>
    <m/>
    <m/>
    <m/>
    <m/>
    <m/>
    <m/>
    <m/>
    <m/>
    <m/>
    <m/>
    <m/>
    <m/>
    <m/>
    <m/>
    <m/>
    <m/>
    <m/>
    <m/>
    <m/>
    <m/>
    <m/>
    <m/>
    <m/>
    <m/>
    <m/>
    <m/>
    <m/>
    <m/>
    <m/>
    <m/>
    <m/>
    <m/>
    <m/>
    <m/>
    <m/>
    <m/>
    <m/>
    <m/>
    <m/>
    <m/>
    <m/>
    <m/>
    <m/>
    <m/>
    <m/>
    <m/>
    <m/>
    <m/>
    <m/>
    <m/>
    <m/>
    <m/>
    <m/>
    <m/>
    <m/>
    <m/>
    <m/>
    <m/>
    <m/>
    <m/>
    <m/>
    <m/>
    <m/>
    <m/>
    <m/>
    <m/>
    <m/>
    <m/>
    <m/>
    <m/>
    <m/>
    <m/>
    <m/>
    <m/>
    <x v="1"/>
    <x v="0"/>
    <s v="DUWT0029"/>
    <s v="BPg58B1Si97"/>
    <s v="Allocated"/>
    <s v="Shifted (NC_SFTD)"/>
    <s v="Shifted "/>
    <d v="2026-06-04T00:00:00"/>
    <m/>
    <m/>
    <m/>
    <m/>
    <m/>
    <n v="1151"/>
    <n v="2282"/>
  </r>
  <r>
    <n v="461449222"/>
    <s v="KHETARAM"/>
    <m/>
    <x v="0"/>
    <m/>
    <m/>
    <m/>
    <m/>
    <n v="3185"/>
    <n v="4287.91"/>
    <n v="-11303.09"/>
    <n v="7472.91"/>
    <x v="3"/>
    <x v="0"/>
    <x v="0"/>
    <x v="10"/>
    <n v="4235.6499999999996"/>
    <n v="334"/>
    <n v="0"/>
    <n v="900"/>
    <s v="FLOW"/>
    <n v="1.351169995856516E-2"/>
    <n v="1.7792765449344209E-3"/>
    <s v="FLOW"/>
    <s v="-"/>
    <s v="NC"/>
    <s v="-"/>
    <m/>
    <m/>
    <m/>
    <m/>
    <s v="-"/>
    <s v="-"/>
    <s v="KHALUMBARE"/>
    <s v="-"/>
    <s v="-"/>
    <s v="-"/>
    <n v="5521.91"/>
    <n v="4235.6499999999996"/>
    <n v="178"/>
    <n v="188"/>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x v="3"/>
    <x v="1"/>
    <s v="ZBHT0010"/>
    <s v="B2WgQULkEm"/>
    <s v="Allocated"/>
    <e v="#N/A"/>
    <e v="#N/A"/>
    <e v="#N/A"/>
    <m/>
    <m/>
    <m/>
    <m/>
    <m/>
    <n v="-11303.09"/>
    <n v="7472.91"/>
  </r>
  <r>
    <n v="460327068"/>
    <s v="AJIT SANJAY WAGHMARE"/>
    <m/>
    <x v="0"/>
    <m/>
    <m/>
    <m/>
    <m/>
    <n v="4573"/>
    <n v="4208"/>
    <n v="4277"/>
    <n v="8781"/>
    <x v="0"/>
    <x v="0"/>
    <x v="0"/>
    <x v="3"/>
    <n v="4208"/>
    <n v="69"/>
    <n v="0"/>
    <n v="4722.6400000000003"/>
    <s v="20.05.26"/>
    <n v="5.8486704337589708E-3"/>
    <n v="2.3598938732619762E-4"/>
    <s v="FLOW"/>
    <s v="-"/>
    <s v="PAID"/>
    <s v="-"/>
    <m/>
    <m/>
    <m/>
    <m/>
    <s v="-"/>
    <s v="-"/>
    <s v="CHAKAN"/>
    <s v="-"/>
    <s v="-"/>
    <s v="-"/>
    <n v="8999.64"/>
    <n v="4208"/>
    <n v="27"/>
    <n v="37"/>
    <s v="FLOW"/>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x v="1"/>
    <x v="0"/>
    <s v="DUWT0017"/>
    <s v="GoBXZZmcnpm"/>
    <s v="Allocated"/>
    <s v="Left Message (LMCB)"/>
    <s v="Customer not meet massage with wife "/>
    <d v="2026-06-03T00:00:00"/>
    <m/>
    <m/>
    <m/>
    <m/>
    <m/>
    <n v="4277"/>
    <n v="8781"/>
  </r>
  <r>
    <n v="460501590"/>
    <s v="SAGAR BHANUDAS BELE"/>
    <m/>
    <x v="0"/>
    <m/>
    <m/>
    <m/>
    <s v="BANK STABLE 11"/>
    <n v="3837"/>
    <n v="4211"/>
    <n v="487"/>
    <n v="8048"/>
    <x v="4"/>
    <x v="1"/>
    <x v="0"/>
    <x v="8"/>
    <n v="4153.8"/>
    <n v="113"/>
    <n v="0"/>
    <n v="6010.27"/>
    <s v="-"/>
    <n v="1"/>
    <n v="9.1969860162969435E-4"/>
    <s v="STABLE"/>
    <s v="PAID"/>
    <s v="-"/>
    <s v="-"/>
    <m/>
    <m/>
    <m/>
    <m/>
    <s v="-"/>
    <s v="-"/>
    <s v="GHODEGAON"/>
    <s v="-"/>
    <s v="-"/>
    <s v="-"/>
    <n v="10334.27"/>
    <n v="4153.8"/>
    <n v="57"/>
    <n v="37"/>
    <s v="STABLE"/>
    <m/>
    <m/>
    <m/>
    <m/>
    <s v="REGULAR"/>
    <m/>
    <s v="PASSION PLUS I3S DRS CAST"/>
    <d v="2023-11-06T00:00:00"/>
    <n v="30"/>
    <x v="0"/>
    <x v="0"/>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m/>
    <m/>
    <n v="487"/>
    <n v="8048"/>
  </r>
  <r>
    <n v="461282227"/>
    <s v="HARSHDIP DEEPAK SOLWANDE"/>
    <s v="COLLECT"/>
    <x v="5"/>
    <n v="5000"/>
    <m/>
    <m/>
    <m/>
    <n v="4535"/>
    <n v="4125"/>
    <n v="4679"/>
    <n v="3660"/>
    <x v="5"/>
    <x v="2"/>
    <x v="1"/>
    <x v="11"/>
    <n v="4125"/>
    <n v="554"/>
    <n v="0"/>
    <n v="2986"/>
    <s v="FLOW"/>
    <n v="3.1060079379774262E-2"/>
    <n v="2.0079075830185091E-3"/>
    <s v="RB"/>
    <s v="PAID"/>
    <s v="RTP"/>
    <s v="-"/>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x v="1"/>
    <x v="0"/>
    <s v="DUWT0023"/>
    <s v="A6mzjvL_OM7"/>
    <s v="Allocated"/>
    <s v="Payment (PAID)"/>
    <s v="Customer given PTP "/>
    <d v="2026-06-05T00:00:00"/>
    <m/>
    <m/>
    <m/>
    <m/>
    <m/>
    <n v="4679"/>
    <n v="8660"/>
  </r>
  <r>
    <n v="464698828"/>
    <s v="GAJANAN NINAJI MORE"/>
    <m/>
    <x v="0"/>
    <m/>
    <m/>
    <m/>
    <m/>
    <n v="2107"/>
    <n v="4214"/>
    <n v="2189"/>
    <n v="6321"/>
    <x v="4"/>
    <x v="0"/>
    <x v="0"/>
    <x v="12"/>
    <n v="4093"/>
    <n v="82"/>
    <n v="0"/>
    <n v="6750"/>
    <s v="FLOW"/>
    <n v="1.0537101254514888E-2"/>
    <n v="9.0623678955903961E-4"/>
    <s v="FLOW"/>
    <s v="-"/>
    <s v="PTP"/>
    <s v="-"/>
    <m/>
    <m/>
    <m/>
    <m/>
    <s v="-"/>
    <s v="-"/>
    <s v="MAAN"/>
    <s v="-"/>
    <s v="-"/>
    <s v="-"/>
    <n v="11046"/>
    <n v="4093"/>
    <n v="56"/>
    <n v="66"/>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x v="1"/>
    <x v="0"/>
    <s v="DUWT0030"/>
    <s v="BPXf5_woltm"/>
    <s v="Allocated"/>
    <s v="Address Not Found (NC_ANF)"/>
    <s v="Address not found "/>
    <d v="2026-06-04T00:00:00"/>
    <m/>
    <m/>
    <m/>
    <m/>
    <m/>
    <n v="2189"/>
    <n v="6321"/>
  </r>
  <r>
    <n v="462216543"/>
    <s v="GULFAM"/>
    <m/>
    <x v="0"/>
    <m/>
    <m/>
    <m/>
    <m/>
    <n v="4121"/>
    <n v="4112"/>
    <n v="4510"/>
    <n v="8233"/>
    <x v="1"/>
    <x v="0"/>
    <x v="0"/>
    <x v="1"/>
    <n v="4042"/>
    <n v="398"/>
    <n v="0"/>
    <n v="1769"/>
    <s v="STABLE"/>
    <n v="6.8179249690899371E-3"/>
    <n v="1.0701246203804388E-3"/>
    <s v="FLOW"/>
    <s v="-"/>
    <s v="PAID"/>
    <s v="-"/>
    <m/>
    <m/>
    <m/>
    <m/>
    <s v="-"/>
    <s v="-"/>
    <s v="THERGAON"/>
    <s v="-"/>
    <s v="-"/>
    <s v="-"/>
    <n v="6279"/>
    <n v="4042"/>
    <n v="88"/>
    <n v="98"/>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x v="1"/>
    <x v="0"/>
    <s v="ZBHT0011"/>
    <s v="APGX7f4Iu7"/>
    <s v="Allocated"/>
    <s v="Shifted (NC_SFTD)"/>
    <s v="Visit cm residence address cm shifted for a long time confirm with neighbour "/>
    <d v="2026-06-03T00:00:00"/>
    <m/>
    <m/>
    <m/>
    <m/>
    <m/>
    <n v="4510"/>
    <n v="8233"/>
  </r>
  <r>
    <n v="462670629"/>
    <s v="KRUSHNA VIKRAM BINDE"/>
    <m/>
    <x v="0"/>
    <m/>
    <m/>
    <m/>
    <m/>
    <n v="4029"/>
    <n v="3992"/>
    <n v="4063"/>
    <n v="8021"/>
    <x v="0"/>
    <x v="0"/>
    <x v="0"/>
    <x v="14"/>
    <n v="3960"/>
    <n v="71"/>
    <n v="0"/>
    <n v="5850"/>
    <s v="-"/>
    <n v="1.6219721854707173E-2"/>
    <n v="2.2208126754081335E-4"/>
    <s v="FLOW"/>
    <s v="-"/>
    <s v="-"/>
    <s v="-"/>
    <m/>
    <m/>
    <m/>
    <m/>
    <m/>
    <m/>
    <s v="MOSHI"/>
    <m/>
    <m/>
    <m/>
    <n v="9913"/>
    <n v="3960"/>
    <n v="27"/>
    <n v="37"/>
    <s v="FLOW"/>
    <m/>
    <m/>
    <m/>
    <m/>
    <s v="-"/>
    <s v="MH14LN1775"/>
    <s v="SPLENDOR PLUS BS6 I3S DRS CAST FI"/>
    <d v="2024-04-23T00:00:00"/>
    <n v="24"/>
    <x v="1"/>
    <x v="0"/>
    <m/>
    <m/>
    <m/>
    <m/>
    <m/>
    <m/>
    <m/>
    <m/>
    <m/>
    <m/>
    <m/>
    <m/>
    <m/>
    <m/>
    <m/>
    <m/>
    <m/>
    <m/>
    <m/>
    <m/>
    <m/>
    <m/>
    <m/>
    <m/>
    <m/>
    <m/>
    <m/>
    <m/>
    <m/>
    <m/>
    <m/>
    <n v="1"/>
    <m/>
    <m/>
    <m/>
    <m/>
    <m/>
    <m/>
    <m/>
    <m/>
    <m/>
    <m/>
    <m/>
    <m/>
    <m/>
    <m/>
    <m/>
    <m/>
    <m/>
    <m/>
    <m/>
    <m/>
    <m/>
    <m/>
    <m/>
    <m/>
    <m/>
    <m/>
    <m/>
    <m/>
    <m/>
    <m/>
    <m/>
    <m/>
    <m/>
    <m/>
    <m/>
    <m/>
    <m/>
    <m/>
    <m/>
    <m/>
    <m/>
    <m/>
    <m/>
    <m/>
    <m/>
    <m/>
    <m/>
    <m/>
    <m/>
    <m/>
    <m/>
    <m/>
    <m/>
    <m/>
    <m/>
    <m/>
    <m/>
    <m/>
    <m/>
    <m/>
    <m/>
    <m/>
    <x v="1"/>
    <x v="0"/>
    <s v="ZBHT0009"/>
    <s v="APzd1O2Zwc"/>
    <s v="Allocated"/>
    <m/>
    <m/>
    <m/>
    <m/>
    <m/>
    <m/>
    <m/>
    <m/>
    <n v="4063"/>
    <n v="8021"/>
  </r>
  <r>
    <n v="140313978"/>
    <s v="SACHIN NIVRUTTI WAGHMARE"/>
    <m/>
    <x v="0"/>
    <m/>
    <m/>
    <m/>
    <m/>
    <n v="3102"/>
    <n v="3985"/>
    <n v="1017"/>
    <n v="7087"/>
    <x v="1"/>
    <x v="0"/>
    <x v="0"/>
    <x v="7"/>
    <n v="3933.07"/>
    <n v="134"/>
    <n v="0"/>
    <n v="900"/>
    <s v="FLOW"/>
    <n v="1.1239985859532113E-2"/>
    <n v="1.0412852648885929E-3"/>
    <s v="FLOW"/>
    <s v="-"/>
    <s v="BPTP"/>
    <s v="-"/>
    <m/>
    <m/>
    <m/>
    <m/>
    <s v="-"/>
    <s v="-"/>
    <s v="MAVAL"/>
    <s v="-"/>
    <s v="-"/>
    <s v="-"/>
    <n v="5019"/>
    <n v="3933.07"/>
    <n v="88"/>
    <n v="98"/>
    <s v="FLOW"/>
    <m/>
    <m/>
    <m/>
    <m/>
    <s v="REGULAR"/>
    <s v="MH14KT5285"/>
    <s v="HONDA ACTIVA 6G DLX BS VI"/>
    <d v="2023-03-25T00:00:00"/>
    <n v="36"/>
    <x v="0"/>
    <x v="0"/>
    <m/>
    <m/>
    <m/>
    <m/>
    <m/>
    <m/>
    <m/>
    <m/>
    <m/>
    <m/>
    <n v="1"/>
    <m/>
    <m/>
    <m/>
    <m/>
    <m/>
    <m/>
    <m/>
    <m/>
    <m/>
    <m/>
    <m/>
    <m/>
    <m/>
    <m/>
    <m/>
    <m/>
    <m/>
    <m/>
    <m/>
    <m/>
    <m/>
    <m/>
    <m/>
    <m/>
    <m/>
    <m/>
    <m/>
    <m/>
    <m/>
    <m/>
    <m/>
    <m/>
    <m/>
    <m/>
    <m/>
    <m/>
    <m/>
    <m/>
    <m/>
    <m/>
    <m/>
    <m/>
    <m/>
    <m/>
    <m/>
    <m/>
    <m/>
    <m/>
    <m/>
    <m/>
    <m/>
    <m/>
    <m/>
    <m/>
    <m/>
    <m/>
    <m/>
    <m/>
    <m/>
    <m/>
    <m/>
    <m/>
    <m/>
    <m/>
    <m/>
    <m/>
    <m/>
    <m/>
    <m/>
    <m/>
    <m/>
    <m/>
    <m/>
    <m/>
    <m/>
    <m/>
    <m/>
    <m/>
    <m/>
    <m/>
    <m/>
    <m/>
    <m/>
    <x v="1"/>
    <x v="0"/>
    <s v="ZBHT0013"/>
    <s v="GPfzHUMX3m"/>
    <s v="Allocated"/>
    <s v="Promise To Pay (PTP)"/>
    <s v="Ptp"/>
    <d v="2026-06-12T00:00:00"/>
    <m/>
    <m/>
    <m/>
    <m/>
    <m/>
    <n v="-2085"/>
    <n v="7087"/>
  </r>
  <r>
    <n v="460504076"/>
    <s v="IMRAN RAFIK SHAIKH"/>
    <m/>
    <x v="0"/>
    <m/>
    <m/>
    <m/>
    <m/>
    <n v="3991"/>
    <n v="3910"/>
    <n v="3994"/>
    <n v="7901"/>
    <x v="0"/>
    <x v="0"/>
    <x v="0"/>
    <x v="17"/>
    <n v="3910"/>
    <n v="84"/>
    <n v="0"/>
    <n v="6256"/>
    <s v="08.05.26"/>
    <n v="6.5633325077410817E-3"/>
    <n v="2.1927721113246975E-4"/>
    <s v="FLOW"/>
    <s v="-"/>
    <s v="PTP"/>
    <s v="-"/>
    <m/>
    <m/>
    <m/>
    <m/>
    <s v="-"/>
    <s v="-"/>
    <s v="KALEWADI"/>
    <s v="-"/>
    <s v="-"/>
    <s v="-"/>
    <n v="10250"/>
    <n v="3910"/>
    <n v="27"/>
    <n v="37"/>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x v="0"/>
    <x v="0"/>
    <s v="ZBHT0015"/>
    <s v="GPOBotc4DJz"/>
    <s v="Allocated"/>
    <s v="Promise To Pay (PTP)"/>
    <s v="Visited at customer residence address. Customer promise to pay emi after 5/6 days. "/>
    <d v="2026-06-16T00:00:00"/>
    <m/>
    <m/>
    <m/>
    <m/>
    <m/>
    <n v="3994"/>
    <n v="7901"/>
  </r>
  <r>
    <n v="460451199"/>
    <s v="DIPAK BALASAHEB KATKE"/>
    <m/>
    <x v="0"/>
    <m/>
    <m/>
    <m/>
    <m/>
    <n v="3690"/>
    <n v="3690"/>
    <n v="3695"/>
    <n v="7380"/>
    <x v="0"/>
    <x v="0"/>
    <x v="0"/>
    <x v="9"/>
    <n v="3642"/>
    <n v="5"/>
    <n v="0"/>
    <n v="900"/>
    <s v="-"/>
    <n v="1.570642614323505E-3"/>
    <n v="2.0424746878374802E-4"/>
    <s v="FLOW"/>
    <s v="-"/>
    <s v="-"/>
    <s v="-"/>
    <m/>
    <m/>
    <m/>
    <m/>
    <s v="-"/>
    <s v="-"/>
    <s v="NARAYAN GAON"/>
    <s v="-"/>
    <s v="-"/>
    <s v="-"/>
    <n v="4595"/>
    <n v="3642"/>
    <n v="27"/>
    <n v="37"/>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x v="1"/>
    <x v="0"/>
    <s v="ZBHT0021"/>
    <s v="G2uOq3I9tc"/>
    <s v="Allocated"/>
    <e v="#N/A"/>
    <e v="#N/A"/>
    <e v="#N/A"/>
    <m/>
    <m/>
    <m/>
    <m/>
    <m/>
    <n v="3695"/>
    <n v="7380"/>
  </r>
  <r>
    <n v="465617157"/>
    <s v="GANESH SURYAKANT BARTAKKE"/>
    <m/>
    <x v="0"/>
    <m/>
    <m/>
    <m/>
    <m/>
    <n v="2793"/>
    <n v="3638.66"/>
    <n v="1084.6599999999999"/>
    <n v="6431.66"/>
    <x v="2"/>
    <x v="0"/>
    <x v="0"/>
    <x v="7"/>
    <n v="3583.66"/>
    <n v="239"/>
    <n v="0"/>
    <n v="900"/>
    <s v="FLOW"/>
    <n v="3.5462786764713157E-2"/>
    <n v="1.1765833638513969E-3"/>
    <s v="FLOW"/>
    <s v="-"/>
    <s v="BPTP"/>
    <s v="-"/>
    <m/>
    <m/>
    <m/>
    <m/>
    <s v="-"/>
    <s v="-"/>
    <s v="KHANDALA"/>
    <s v="-"/>
    <s v="-"/>
    <s v="-"/>
    <n v="4777.66"/>
    <n v="3583.66"/>
    <n v="115"/>
    <n v="125"/>
    <s v="FLOW"/>
    <m/>
    <m/>
    <m/>
    <m/>
    <s v="NPA"/>
    <s v="MH14KM5928"/>
    <s v="HONDA ACTIVA 6G DLX BS VI"/>
    <d v="2025-03-03T00:00:00"/>
    <n v="12"/>
    <x v="0"/>
    <x v="0"/>
    <m/>
    <m/>
    <m/>
    <m/>
    <m/>
    <m/>
    <m/>
    <m/>
    <m/>
    <m/>
    <n v="1"/>
    <m/>
    <m/>
    <m/>
    <m/>
    <m/>
    <m/>
    <m/>
    <m/>
    <m/>
    <m/>
    <m/>
    <m/>
    <m/>
    <m/>
    <m/>
    <m/>
    <m/>
    <m/>
    <m/>
    <m/>
    <m/>
    <m/>
    <m/>
    <m/>
    <m/>
    <m/>
    <m/>
    <m/>
    <m/>
    <m/>
    <m/>
    <m/>
    <m/>
    <m/>
    <m/>
    <m/>
    <m/>
    <m/>
    <m/>
    <m/>
    <m/>
    <m/>
    <m/>
    <m/>
    <m/>
    <m/>
    <m/>
    <m/>
    <m/>
    <m/>
    <m/>
    <m/>
    <m/>
    <m/>
    <m/>
    <m/>
    <m/>
    <m/>
    <m/>
    <m/>
    <m/>
    <m/>
    <m/>
    <m/>
    <m/>
    <m/>
    <m/>
    <m/>
    <m/>
    <m/>
    <m/>
    <m/>
    <m/>
    <m/>
    <m/>
    <m/>
    <m/>
    <m/>
    <m/>
    <m/>
    <m/>
    <m/>
    <m/>
    <x v="1"/>
    <x v="0"/>
    <s v="ZBHT0013"/>
    <s v="A6JWiHKJrnz"/>
    <s v="Allocated"/>
    <s v="Promise To Pay (PTP)"/>
    <s v="Ptp"/>
    <d v="2026-06-10T00:00:00"/>
    <m/>
    <m/>
    <m/>
    <m/>
    <m/>
    <n v="-4501.34"/>
    <n v="6431.66"/>
  </r>
  <r>
    <n v="466507861"/>
    <s v="VISHAL SANJAY SATPUTE"/>
    <m/>
    <x v="0"/>
    <m/>
    <m/>
    <m/>
    <s v="BANK STABLE 11"/>
    <n v="1349"/>
    <n v="922"/>
    <n v="946"/>
    <n v="2271"/>
    <x v="0"/>
    <x v="1"/>
    <x v="0"/>
    <x v="10"/>
    <n v="3541"/>
    <n v="24"/>
    <n v="0"/>
    <n v="1800"/>
    <s v="-"/>
    <n v="3.4975082402074432E-3"/>
    <n v="1.9858327483889395E-4"/>
    <s v="STABLE"/>
    <s v="PAID"/>
    <s v="-"/>
    <s v="-"/>
    <m/>
    <m/>
    <m/>
    <m/>
    <m/>
    <m/>
    <s v="BHAMBOLI"/>
    <m/>
    <m/>
    <m/>
    <n v="2746"/>
    <n v="3541"/>
    <n v="26"/>
    <n v="5"/>
    <s v="STABLE"/>
    <m/>
    <m/>
    <m/>
    <m/>
    <s v="-"/>
    <s v="MH14MA3136"/>
    <s v="TVS JUPITER 125 DRUM ALLOY"/>
    <d v="2025-07-14T00:00:00"/>
    <n v="12"/>
    <x v="1"/>
    <x v="0"/>
    <m/>
    <m/>
    <m/>
    <m/>
    <m/>
    <m/>
    <m/>
    <m/>
    <m/>
    <m/>
    <m/>
    <m/>
    <m/>
    <m/>
    <m/>
    <m/>
    <m/>
    <m/>
    <m/>
    <m/>
    <m/>
    <m/>
    <m/>
    <m/>
    <m/>
    <m/>
    <m/>
    <m/>
    <m/>
    <m/>
    <m/>
    <m/>
    <m/>
    <m/>
    <m/>
    <m/>
    <m/>
    <m/>
    <m/>
    <m/>
    <m/>
    <m/>
    <m/>
    <m/>
    <m/>
    <m/>
    <m/>
    <m/>
    <m/>
    <m/>
    <m/>
    <m/>
    <m/>
    <m/>
    <m/>
    <m/>
    <m/>
    <m/>
    <m/>
    <m/>
    <m/>
    <m/>
    <m/>
    <m/>
    <m/>
    <m/>
    <m/>
    <m/>
    <m/>
    <m/>
    <m/>
    <m/>
    <m/>
    <m/>
    <m/>
    <m/>
    <m/>
    <m/>
    <m/>
    <m/>
    <m/>
    <m/>
    <m/>
    <m/>
    <m/>
    <m/>
    <m/>
    <m/>
    <m/>
    <m/>
    <m/>
    <m/>
    <m/>
    <m/>
    <x v="3"/>
    <x v="1"/>
    <s v="ZBHT0010"/>
    <s v="koyDmnyU5jm"/>
    <s v="Allocated"/>
    <m/>
    <m/>
    <m/>
    <m/>
    <m/>
    <m/>
    <m/>
    <m/>
    <n v="946"/>
    <n v="2271"/>
  </r>
  <r>
    <n v="457439340"/>
    <s v="KUNAL SANJAY SHINDE"/>
    <m/>
    <x v="0"/>
    <m/>
    <m/>
    <m/>
    <m/>
    <n v="3679"/>
    <n v="3485.63"/>
    <n v="3709.63"/>
    <n v="7164.63"/>
    <x v="4"/>
    <x v="0"/>
    <x v="0"/>
    <x v="6"/>
    <n v="3485.63"/>
    <n v="224"/>
    <n v="0"/>
    <n v="5850"/>
    <s v="21.05.26"/>
    <n v="3.8987824563771261E-3"/>
    <n v="7.7175815802361968E-4"/>
    <s v="FLOW"/>
    <s v="-"/>
    <s v="BPTP"/>
    <s v="-"/>
    <m/>
    <m/>
    <m/>
    <m/>
    <s v="-"/>
    <s v="-"/>
    <s v="SHIRUR"/>
    <s v="-"/>
    <s v="-"/>
    <s v="-"/>
    <n v="9559.6299999999992"/>
    <n v="3485.63"/>
    <n v="57"/>
    <n v="67"/>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x v="1"/>
    <x v="0"/>
    <s v="ZBHT0024"/>
    <s v="B2RhoccsEJz"/>
    <s v="Allocated"/>
    <s v="Left Message (LMCB)"/>
    <s v="Meet wife "/>
    <d v="2026-06-05T00:00:00"/>
    <m/>
    <m/>
    <m/>
    <m/>
    <m/>
    <n v="3709.63"/>
    <n v="7164.63"/>
  </r>
  <r>
    <n v="457032374"/>
    <s v="ARBAAZ ASHPAK MANIYAR"/>
    <m/>
    <x v="0"/>
    <m/>
    <m/>
    <m/>
    <m/>
    <n v="3548"/>
    <n v="3447"/>
    <n v="3782"/>
    <n v="6995"/>
    <x v="1"/>
    <x v="0"/>
    <x v="0"/>
    <x v="14"/>
    <n v="3447"/>
    <n v="335"/>
    <n v="0"/>
    <n v="5400"/>
    <s v="FLOW"/>
    <n v="1.1496181113378625E-2"/>
    <n v="9.1259761663814269E-4"/>
    <s v="FLOW"/>
    <s v="-"/>
    <s v="PTP"/>
    <s v="-"/>
    <m/>
    <m/>
    <m/>
    <m/>
    <s v="-"/>
    <s v="-"/>
    <s v="BOPODI"/>
    <s v="-"/>
    <s v="-"/>
    <s v="-"/>
    <n v="9182"/>
    <n v="3447"/>
    <n v="88"/>
    <n v="98"/>
    <s v="FLOW"/>
    <m/>
    <m/>
    <m/>
    <m/>
    <s v="NPA"/>
    <s v="MH12VH1647"/>
    <s v="HONDA ACTIVA 6G DLX BS VI"/>
    <d v="2023-03-01T00:00:00"/>
    <n v="36"/>
    <x v="0"/>
    <x v="0"/>
    <m/>
    <m/>
    <m/>
    <m/>
    <m/>
    <m/>
    <m/>
    <m/>
    <m/>
    <m/>
    <n v="1"/>
    <m/>
    <m/>
    <m/>
    <m/>
    <m/>
    <m/>
    <m/>
    <m/>
    <m/>
    <m/>
    <m/>
    <m/>
    <m/>
    <m/>
    <m/>
    <m/>
    <m/>
    <m/>
    <m/>
    <m/>
    <m/>
    <m/>
    <m/>
    <m/>
    <m/>
    <m/>
    <m/>
    <m/>
    <m/>
    <m/>
    <m/>
    <m/>
    <m/>
    <m/>
    <m/>
    <m/>
    <m/>
    <m/>
    <m/>
    <m/>
    <m/>
    <m/>
    <m/>
    <m/>
    <m/>
    <m/>
    <m/>
    <m/>
    <m/>
    <m/>
    <m/>
    <m/>
    <m/>
    <m/>
    <m/>
    <m/>
    <m/>
    <m/>
    <m/>
    <m/>
    <m/>
    <m/>
    <m/>
    <m/>
    <m/>
    <m/>
    <m/>
    <m/>
    <m/>
    <m/>
    <m/>
    <m/>
    <m/>
    <m/>
    <m/>
    <m/>
    <m/>
    <m/>
    <m/>
    <m/>
    <m/>
    <m/>
    <m/>
    <x v="1"/>
    <x v="0"/>
    <s v="ZBHT0009"/>
    <s v="G6VwnRCF4z"/>
    <s v="Allocated"/>
    <s v="Shifted (NC_SFTD)"/>
    <s v="Customer shifted from address relative on address msg to him"/>
    <d v="2026-06-04T00:00:00"/>
    <m/>
    <m/>
    <m/>
    <m/>
    <m/>
    <n v="3782"/>
    <n v="6995"/>
  </r>
  <r>
    <n v="139178059"/>
    <s v="LATIKA BABAN ALHAT"/>
    <m/>
    <x v="0"/>
    <m/>
    <m/>
    <m/>
    <m/>
    <n v="3535"/>
    <n v="3441"/>
    <n v="3647"/>
    <n v="6976"/>
    <x v="1"/>
    <x v="0"/>
    <x v="0"/>
    <x v="5"/>
    <n v="3441"/>
    <n v="206"/>
    <n v="0"/>
    <n v="5703"/>
    <s v="FLOW"/>
    <n v="6.5501324312665817E-3"/>
    <n v="9.110091090373801E-4"/>
    <s v="FLOW"/>
    <s v="-"/>
    <s v="LMCB"/>
    <s v="-"/>
    <m/>
    <m/>
    <m/>
    <m/>
    <s v="-"/>
    <s v="-"/>
    <s v="YERWADA"/>
    <s v="-"/>
    <s v="-"/>
    <s v="-"/>
    <n v="9350"/>
    <n v="3441"/>
    <n v="87"/>
    <n v="97"/>
    <s v="FLOW"/>
    <m/>
    <m/>
    <m/>
    <m/>
    <s v="REGULAR"/>
    <s v="MH12VJ1059"/>
    <s v="HONDA ACTIVA 6G DLX BS VI"/>
    <d v="2023-03-16T00:00:00"/>
    <n v="36"/>
    <x v="0"/>
    <x v="0"/>
    <m/>
    <m/>
    <m/>
    <m/>
    <n v="1"/>
    <m/>
    <m/>
    <m/>
    <m/>
    <m/>
    <m/>
    <m/>
    <m/>
    <m/>
    <m/>
    <m/>
    <m/>
    <m/>
    <m/>
    <m/>
    <m/>
    <m/>
    <m/>
    <m/>
    <m/>
    <m/>
    <m/>
    <m/>
    <m/>
    <m/>
    <m/>
    <m/>
    <m/>
    <m/>
    <m/>
    <m/>
    <m/>
    <m/>
    <m/>
    <m/>
    <m/>
    <m/>
    <m/>
    <m/>
    <m/>
    <m/>
    <m/>
    <m/>
    <m/>
    <m/>
    <m/>
    <m/>
    <m/>
    <m/>
    <m/>
    <m/>
    <m/>
    <m/>
    <m/>
    <m/>
    <m/>
    <m/>
    <m/>
    <m/>
    <m/>
    <m/>
    <m/>
    <m/>
    <m/>
    <m/>
    <m/>
    <m/>
    <m/>
    <m/>
    <m/>
    <m/>
    <m/>
    <m/>
    <m/>
    <m/>
    <m/>
    <m/>
    <m/>
    <m/>
    <m/>
    <m/>
    <m/>
    <m/>
    <m/>
    <m/>
    <m/>
    <m/>
    <m/>
    <m/>
    <x v="1"/>
    <x v="0"/>
    <s v="ZBHT0012"/>
    <s v="A6uDgVBM3Rm"/>
    <s v="Allocated"/>
    <s v="Door Locked (NC_DL)"/>
    <s v="Nc"/>
    <d v="2026-06-02T00:00:00"/>
    <m/>
    <m/>
    <m/>
    <m/>
    <m/>
    <n v="3647"/>
    <n v="6976"/>
  </r>
  <r>
    <n v="465544507"/>
    <s v="SHASHIKANT LAXMAN KATTIMANI"/>
    <m/>
    <x v="0"/>
    <m/>
    <m/>
    <m/>
    <m/>
    <n v="1141"/>
    <n v="3314"/>
    <n v="-2119"/>
    <n v="4455"/>
    <x v="3"/>
    <x v="0"/>
    <x v="0"/>
    <x v="17"/>
    <n v="3258"/>
    <n v="272"/>
    <n v="0"/>
    <n v="3108"/>
    <s v="-"/>
    <n v="0.11279468390138048"/>
    <n v="1.3685934823218029E-3"/>
    <s v="FLOW"/>
    <s v="-"/>
    <s v="-"/>
    <s v="-"/>
    <m/>
    <m/>
    <m/>
    <m/>
    <s v="-"/>
    <s v="-"/>
    <s v="PIMPLE GURAV"/>
    <s v="-"/>
    <s v="-"/>
    <s v="-"/>
    <n v="6694"/>
    <n v="3258"/>
    <n v="177"/>
    <n v="187"/>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x v="1"/>
    <x v="0"/>
    <s v="ZBHT0015"/>
    <s v="B662OARe_z"/>
    <s v="Allocated"/>
    <s v="No Such Person (NC_NSP)"/>
    <s v="Visited at customer given address but no buddy know customer this areas."/>
    <d v="2026-06-05T00:00:00"/>
    <m/>
    <m/>
    <m/>
    <m/>
    <m/>
    <n v="-2119"/>
    <n v="4455"/>
  </r>
  <r>
    <n v="140403056"/>
    <s v="SATISH BALIRAM SHIRKE"/>
    <m/>
    <x v="0"/>
    <m/>
    <m/>
    <m/>
    <m/>
    <n v="3307"/>
    <n v="3286"/>
    <n v="3412"/>
    <n v="6593"/>
    <x v="4"/>
    <x v="0"/>
    <x v="0"/>
    <x v="6"/>
    <n v="3246.15"/>
    <n v="126"/>
    <n v="0"/>
    <n v="2082"/>
    <s v="FLOW"/>
    <n v="3.6309168416523291E-3"/>
    <n v="7.1873456008479761E-4"/>
    <s v="FLOW"/>
    <s v="-"/>
    <s v="PTP"/>
    <s v="-"/>
    <m/>
    <m/>
    <m/>
    <m/>
    <s v="-"/>
    <s v="-"/>
    <s v="NHAVARA"/>
    <s v="-"/>
    <s v="-"/>
    <s v="-"/>
    <n v="5494"/>
    <n v="3246.15"/>
    <n v="57"/>
    <n v="67"/>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x v="1"/>
    <x v="0"/>
    <s v="ZBHT0024"/>
    <s v="G6AhzaWCuEm"/>
    <s v="Allocated"/>
    <s v="Left Message (LMCB)"/>
    <s v="Meet wife "/>
    <d v="2026-06-05T00:00:00"/>
    <m/>
    <m/>
    <m/>
    <m/>
    <m/>
    <n v="3412"/>
    <n v="6593"/>
  </r>
  <r>
    <n v="457929229"/>
    <s v="RUPALI BHARAT VAIRAT"/>
    <m/>
    <x v="0"/>
    <m/>
    <m/>
    <m/>
    <m/>
    <n v="3341"/>
    <n v="3310"/>
    <n v="3341"/>
    <n v="6651"/>
    <x v="0"/>
    <x v="0"/>
    <x v="0"/>
    <x v="0"/>
    <n v="3245"/>
    <n v="31"/>
    <n v="0"/>
    <n v="6346"/>
    <s v="-"/>
    <n v="2.7492264655264243E-3"/>
    <n v="1.8198326090149982E-4"/>
    <s v="FLOW"/>
    <s v="-"/>
    <s v="-"/>
    <s v="-"/>
    <m/>
    <m/>
    <m/>
    <m/>
    <s v="-"/>
    <s v="-"/>
    <s v="DHAYARI"/>
    <s v="-"/>
    <s v="-"/>
    <s v="-"/>
    <n v="9687"/>
    <n v="3245"/>
    <n v="27"/>
    <n v="37"/>
    <s v="FLOW"/>
    <m/>
    <m/>
    <m/>
    <m/>
    <s v="REGULAR"/>
    <s v="MH12VM5150"/>
    <s v="SPLENDOR PLUS DRS CAST FI BLACK"/>
    <d v="2023-05-02T00:00:00"/>
    <n v="36"/>
    <x v="0"/>
    <x v="0"/>
    <m/>
    <m/>
    <m/>
    <m/>
    <m/>
    <m/>
    <m/>
    <m/>
    <m/>
    <m/>
    <m/>
    <m/>
    <m/>
    <m/>
    <m/>
    <m/>
    <m/>
    <m/>
    <m/>
    <m/>
    <m/>
    <m/>
    <m/>
    <m/>
    <m/>
    <m/>
    <m/>
    <m/>
    <m/>
    <m/>
    <m/>
    <n v="1"/>
    <m/>
    <m/>
    <m/>
    <m/>
    <m/>
    <m/>
    <m/>
    <m/>
    <m/>
    <m/>
    <m/>
    <m/>
    <m/>
    <m/>
    <m/>
    <m/>
    <m/>
    <m/>
    <m/>
    <m/>
    <m/>
    <m/>
    <m/>
    <m/>
    <m/>
    <m/>
    <m/>
    <m/>
    <m/>
    <m/>
    <m/>
    <m/>
    <m/>
    <m/>
    <m/>
    <m/>
    <m/>
    <m/>
    <m/>
    <m/>
    <m/>
    <m/>
    <m/>
    <m/>
    <m/>
    <m/>
    <m/>
    <m/>
    <m/>
    <m/>
    <m/>
    <m/>
    <m/>
    <m/>
    <m/>
    <m/>
    <m/>
    <m/>
    <m/>
    <m/>
    <m/>
    <m/>
    <x v="1"/>
    <x v="0"/>
    <s v="DUWT0031"/>
    <s v="B2qmH55vSz"/>
    <s v="Allocated"/>
    <e v="#N/A"/>
    <e v="#N/A"/>
    <e v="#N/A"/>
    <m/>
    <m/>
    <m/>
    <m/>
    <m/>
    <n v="3341"/>
    <n v="6651"/>
  </r>
  <r>
    <n v="138970894"/>
    <s v="RASHI SANTOSH MADDILI"/>
    <m/>
    <x v="0"/>
    <m/>
    <m/>
    <m/>
    <m/>
    <n v="3281"/>
    <n v="3193"/>
    <n v="3948"/>
    <n v="6474"/>
    <x v="2"/>
    <x v="0"/>
    <x v="0"/>
    <x v="7"/>
    <n v="3193"/>
    <n v="755"/>
    <n v="0"/>
    <n v="5850"/>
    <s v="FLOW"/>
    <n v="3.1596936690347049E-2"/>
    <n v="1.0483222964169342E-3"/>
    <s v="FLOW"/>
    <s v="-"/>
    <s v="NC"/>
    <s v="-"/>
    <m/>
    <m/>
    <m/>
    <m/>
    <s v="-"/>
    <s v="-"/>
    <s v="MAVAL"/>
    <s v="-"/>
    <s v="-"/>
    <s v="-"/>
    <n v="9798"/>
    <n v="3193"/>
    <n v="115"/>
    <n v="125"/>
    <s v="FLOW"/>
    <m/>
    <m/>
    <m/>
    <m/>
    <s v="NPA"/>
    <s v="MH14KR1802"/>
    <s v="HONDA SHINE DRUM BSVI"/>
    <d v="2023-02-23T00:00:00"/>
    <n v="36"/>
    <x v="0"/>
    <x v="0"/>
    <m/>
    <m/>
    <m/>
    <m/>
    <m/>
    <m/>
    <m/>
    <m/>
    <m/>
    <m/>
    <m/>
    <m/>
    <m/>
    <m/>
    <m/>
    <m/>
    <m/>
    <m/>
    <m/>
    <m/>
    <m/>
    <m/>
    <m/>
    <m/>
    <m/>
    <m/>
    <m/>
    <m/>
    <m/>
    <m/>
    <m/>
    <m/>
    <m/>
    <m/>
    <m/>
    <m/>
    <m/>
    <m/>
    <m/>
    <m/>
    <m/>
    <m/>
    <m/>
    <m/>
    <m/>
    <m/>
    <m/>
    <m/>
    <m/>
    <m/>
    <m/>
    <m/>
    <m/>
    <m/>
    <m/>
    <m/>
    <m/>
    <m/>
    <m/>
    <m/>
    <m/>
    <m/>
    <m/>
    <m/>
    <m/>
    <m/>
    <m/>
    <m/>
    <m/>
    <m/>
    <m/>
    <m/>
    <m/>
    <m/>
    <m/>
    <m/>
    <m/>
    <m/>
    <m/>
    <m/>
    <m/>
    <m/>
    <m/>
    <m/>
    <m/>
    <m/>
    <m/>
    <m/>
    <m/>
    <m/>
    <m/>
    <m/>
    <m/>
    <m/>
    <x v="3"/>
    <x v="1"/>
    <s v="ZBHT0013"/>
    <e v="#N/A"/>
    <e v="#N/A"/>
    <e v="#N/A"/>
    <e v="#N/A"/>
    <e v="#N/A"/>
    <m/>
    <m/>
    <m/>
    <m/>
    <m/>
    <n v="3948"/>
    <n v="6474"/>
  </r>
  <r>
    <n v="137603871"/>
    <s v="VIKAS DEEPAK JADHAV"/>
    <m/>
    <x v="0"/>
    <m/>
    <m/>
    <m/>
    <m/>
    <n v="3431"/>
    <n v="3095.05"/>
    <n v="3541.05"/>
    <n v="6526.05"/>
    <x v="5"/>
    <x v="0"/>
    <x v="0"/>
    <x v="0"/>
    <n v="3095.05"/>
    <n v="446"/>
    <n v="0"/>
    <n v="2250"/>
    <s v="-"/>
    <n v="9.5169437297883519E-2"/>
    <n v="1.5065634823809545E-3"/>
    <s v="FLOW"/>
    <s v="-"/>
    <s v="-"/>
    <s v="-"/>
    <m/>
    <m/>
    <m/>
    <m/>
    <s v="-"/>
    <s v="-"/>
    <s v="PARVATI"/>
    <s v="-"/>
    <s v="-"/>
    <s v="-"/>
    <n v="5791.05"/>
    <n v="3095.05"/>
    <n v="147"/>
    <n v="157"/>
    <s v="FLOW"/>
    <m/>
    <m/>
    <m/>
    <m/>
    <s v="NPA"/>
    <s v="MH12UZ2035"/>
    <s v="BS 6 ACCES DRUM CBS"/>
    <d v="2023-01-03T00:00:00"/>
    <n v="36"/>
    <x v="0"/>
    <x v="0"/>
    <m/>
    <m/>
    <m/>
    <m/>
    <m/>
    <m/>
    <m/>
    <m/>
    <m/>
    <m/>
    <m/>
    <m/>
    <m/>
    <n v="1"/>
    <m/>
    <m/>
    <m/>
    <m/>
    <m/>
    <m/>
    <m/>
    <m/>
    <m/>
    <m/>
    <m/>
    <m/>
    <m/>
    <m/>
    <m/>
    <m/>
    <m/>
    <m/>
    <m/>
    <m/>
    <m/>
    <m/>
    <m/>
    <m/>
    <m/>
    <m/>
    <m/>
    <m/>
    <m/>
    <m/>
    <m/>
    <m/>
    <m/>
    <m/>
    <m/>
    <m/>
    <m/>
    <m/>
    <m/>
    <m/>
    <m/>
    <m/>
    <m/>
    <m/>
    <m/>
    <m/>
    <m/>
    <m/>
    <m/>
    <m/>
    <m/>
    <m/>
    <m/>
    <m/>
    <m/>
    <m/>
    <m/>
    <m/>
    <m/>
    <m/>
    <m/>
    <m/>
    <m/>
    <m/>
    <m/>
    <m/>
    <m/>
    <m/>
    <m/>
    <m/>
    <m/>
    <m/>
    <m/>
    <m/>
    <m/>
    <m/>
    <m/>
    <m/>
    <m/>
    <m/>
    <x v="1"/>
    <x v="0"/>
    <s v="DUWT0031"/>
    <s v="B2P5apaBim"/>
    <s v="Allocated"/>
    <s v="Left Message (LMCB)"/>
    <s v="Left message customer mother "/>
    <d v="2026-06-05T00:00:00"/>
    <m/>
    <m/>
    <m/>
    <m/>
    <m/>
    <n v="3541.05"/>
    <n v="6526.05"/>
  </r>
  <r>
    <n v="117460395"/>
    <s v="KOMAL BHARAT RAWAL"/>
    <m/>
    <x v="0"/>
    <m/>
    <m/>
    <m/>
    <m/>
    <n v="3073"/>
    <n v="3058"/>
    <n v="3357"/>
    <n v="6131"/>
    <x v="1"/>
    <x v="0"/>
    <x v="0"/>
    <x v="0"/>
    <n v="3046.51"/>
    <n v="299"/>
    <n v="0"/>
    <n v="5850"/>
    <s v="13.05.26"/>
    <n v="0.12588130050058988"/>
    <n v="8.0656738179990376E-4"/>
    <s v="FLOW"/>
    <s v="-"/>
    <s v="PAID"/>
    <s v="-"/>
    <m/>
    <m/>
    <m/>
    <m/>
    <s v="-"/>
    <s v="-"/>
    <s v="DHANKWADI"/>
    <s v="-"/>
    <s v="-"/>
    <s v="-"/>
    <n v="9207"/>
    <n v="3046.51"/>
    <n v="87"/>
    <n v="97"/>
    <s v="FLOW"/>
    <m/>
    <m/>
    <m/>
    <m/>
    <s v="NPA"/>
    <s v="MH12TG2834"/>
    <s v="HONDA ACTIVA"/>
    <d v="2021-02-27T00:00:00"/>
    <n v="60"/>
    <x v="0"/>
    <x v="0"/>
    <m/>
    <m/>
    <m/>
    <m/>
    <m/>
    <m/>
    <m/>
    <n v="1"/>
    <m/>
    <m/>
    <m/>
    <m/>
    <m/>
    <m/>
    <m/>
    <m/>
    <m/>
    <m/>
    <m/>
    <m/>
    <m/>
    <m/>
    <m/>
    <m/>
    <m/>
    <m/>
    <m/>
    <m/>
    <m/>
    <m/>
    <m/>
    <m/>
    <m/>
    <m/>
    <m/>
    <m/>
    <m/>
    <m/>
    <m/>
    <m/>
    <m/>
    <m/>
    <m/>
    <m/>
    <m/>
    <m/>
    <m/>
    <m/>
    <m/>
    <m/>
    <m/>
    <m/>
    <m/>
    <m/>
    <m/>
    <m/>
    <m/>
    <m/>
    <m/>
    <m/>
    <m/>
    <m/>
    <m/>
    <m/>
    <m/>
    <m/>
    <m/>
    <m/>
    <m/>
    <m/>
    <m/>
    <m/>
    <m/>
    <m/>
    <m/>
    <m/>
    <m/>
    <m/>
    <m/>
    <m/>
    <m/>
    <m/>
    <m/>
    <m/>
    <m/>
    <m/>
    <m/>
    <m/>
    <m/>
    <m/>
    <m/>
    <m/>
    <m/>
    <m/>
    <x v="1"/>
    <x v="0"/>
    <s v="DUWT0031"/>
    <s v="A2ZiaxHHBp7"/>
    <s v="Allocated"/>
    <s v="Left Message (LMCB)"/>
    <s v="Left message customer mother "/>
    <d v="2026-06-03T00:00:00"/>
    <m/>
    <m/>
    <m/>
    <m/>
    <m/>
    <n v="3357"/>
    <n v="6131"/>
  </r>
  <r>
    <n v="140395188"/>
    <s v="ANITA LALCHAND DHANGAR"/>
    <m/>
    <x v="0"/>
    <m/>
    <m/>
    <m/>
    <m/>
    <n v="3885"/>
    <n v="3040"/>
    <n v="3228"/>
    <n v="6925"/>
    <x v="4"/>
    <x v="0"/>
    <x v="0"/>
    <x v="0"/>
    <n v="3040"/>
    <n v="188"/>
    <n v="0"/>
    <n v="6300"/>
    <s v="28.05.26"/>
    <n v="4.2345583139771763E-2"/>
    <n v="6.7309060353273409E-4"/>
    <s v="FLOW"/>
    <s v="-"/>
    <s v="PTP"/>
    <s v="-"/>
    <m/>
    <m/>
    <m/>
    <m/>
    <s v="-"/>
    <s v="-"/>
    <s v="YEVLEWADI"/>
    <s v="-"/>
    <s v="-"/>
    <s v="-"/>
    <n v="9528"/>
    <n v="3040"/>
    <n v="56"/>
    <n v="66"/>
    <s v="FLOW"/>
    <m/>
    <m/>
    <m/>
    <m/>
    <s v="REGULAR"/>
    <s v="MH12VJ4304"/>
    <s v="BAJAJ CHETAK PREMIUM"/>
    <d v="2023-03-28T00:00:00"/>
    <n v="36"/>
    <x v="0"/>
    <x v="0"/>
    <m/>
    <m/>
    <m/>
    <m/>
    <m/>
    <m/>
    <m/>
    <m/>
    <m/>
    <m/>
    <m/>
    <m/>
    <m/>
    <m/>
    <m/>
    <m/>
    <n v="1"/>
    <m/>
    <m/>
    <m/>
    <m/>
    <m/>
    <m/>
    <m/>
    <m/>
    <m/>
    <m/>
    <m/>
    <m/>
    <m/>
    <m/>
    <m/>
    <m/>
    <m/>
    <m/>
    <m/>
    <m/>
    <m/>
    <m/>
    <m/>
    <m/>
    <m/>
    <m/>
    <m/>
    <m/>
    <m/>
    <m/>
    <m/>
    <m/>
    <m/>
    <m/>
    <m/>
    <m/>
    <m/>
    <m/>
    <m/>
    <m/>
    <m/>
    <m/>
    <m/>
    <m/>
    <m/>
    <m/>
    <m/>
    <m/>
    <m/>
    <m/>
    <m/>
    <m/>
    <m/>
    <m/>
    <m/>
    <m/>
    <m/>
    <m/>
    <m/>
    <m/>
    <m/>
    <m/>
    <m/>
    <m/>
    <m/>
    <m/>
    <m/>
    <m/>
    <m/>
    <m/>
    <m/>
    <m/>
    <m/>
    <m/>
    <m/>
    <m/>
    <m/>
    <x v="1"/>
    <x v="0"/>
    <s v="DUWT0031"/>
    <s v="G2YHOmh4BPm"/>
    <s v="Allocated"/>
    <s v="Left Message (LMCB)"/>
    <s v="Left message customer husband "/>
    <d v="2026-06-06T00:00:00"/>
    <m/>
    <m/>
    <m/>
    <m/>
    <m/>
    <n v="3228"/>
    <n v="6925"/>
  </r>
  <r>
    <n v="461809379"/>
    <s v="BHUPENDRA VINAYAK KHARAT"/>
    <m/>
    <x v="0"/>
    <m/>
    <m/>
    <m/>
    <m/>
    <n v="1052"/>
    <n v="3156"/>
    <n v="-1857"/>
    <n v="4208"/>
    <x v="3"/>
    <x v="0"/>
    <x v="0"/>
    <x v="3"/>
    <n v="3036"/>
    <n v="247"/>
    <n v="0"/>
    <n v="1350"/>
    <s v="FLOW"/>
    <n v="1.7968852095750543E-2"/>
    <n v="1.2753375728449948E-3"/>
    <s v="FLOW"/>
    <s v="-"/>
    <s v="NC"/>
    <s v="-"/>
    <m/>
    <m/>
    <m/>
    <m/>
    <s v="-"/>
    <s v="-"/>
    <s v="CHAKAN"/>
    <s v="-"/>
    <s v="-"/>
    <s v="-"/>
    <n v="4753"/>
    <n v="3036"/>
    <n v="177"/>
    <n v="187"/>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x v="1"/>
    <x v="0"/>
    <s v="DUWT0017"/>
    <s v="k6FjYYlfNm"/>
    <s v="Allocated"/>
    <s v="Shifted (NC_SFTD)"/>
    <s v="Shifted customer from residence as per neighbor "/>
    <d v="2026-06-04T00:00:00"/>
    <m/>
    <m/>
    <m/>
    <m/>
    <m/>
    <n v="-1857"/>
    <n v="4208"/>
  </r>
  <r>
    <n v="457907674"/>
    <s v="SIDDHI ANIL MOTE"/>
    <s v="ONLINE"/>
    <x v="7"/>
    <n v="3666"/>
    <m/>
    <m/>
    <m/>
    <n v="3666"/>
    <n v="3001"/>
    <n v="3073"/>
    <n v="3001"/>
    <x v="0"/>
    <x v="2"/>
    <x v="1"/>
    <x v="4"/>
    <n v="3001"/>
    <n v="72"/>
    <n v="0"/>
    <n v="3600"/>
    <s v="16.05.26"/>
    <n v="6.0752982301346455E-3"/>
    <n v="1.6829946562878304E-4"/>
    <s v="RB"/>
    <s v="PAID"/>
    <s v="PAID"/>
    <s v="-"/>
    <m/>
    <m/>
    <m/>
    <m/>
    <s v="-"/>
    <s v="-"/>
    <s v="KASARWADI"/>
    <s v="-"/>
    <s v="-"/>
    <s v="-"/>
    <n v="6673"/>
    <n v="3001"/>
    <n v="27"/>
    <n v="0"/>
    <s v="RB"/>
    <m/>
    <m/>
    <m/>
    <m/>
    <s v="REGULAR"/>
    <s v="MH14KV0901"/>
    <s v="HONDA ACTIVA 6G H SMART"/>
    <d v="2023-04-29T00:00:00"/>
    <n v="36"/>
    <x v="0"/>
    <x v="0"/>
    <m/>
    <m/>
    <m/>
    <m/>
    <m/>
    <m/>
    <m/>
    <n v="1"/>
    <m/>
    <m/>
    <m/>
    <m/>
    <m/>
    <m/>
    <m/>
    <m/>
    <m/>
    <m/>
    <m/>
    <m/>
    <m/>
    <m/>
    <m/>
    <m/>
    <m/>
    <m/>
    <m/>
    <m/>
    <m/>
    <m/>
    <m/>
    <m/>
    <m/>
    <m/>
    <m/>
    <m/>
    <m/>
    <m/>
    <m/>
    <m/>
    <m/>
    <m/>
    <m/>
    <m/>
    <m/>
    <m/>
    <m/>
    <m/>
    <m/>
    <m/>
    <m/>
    <m/>
    <m/>
    <m/>
    <m/>
    <m/>
    <m/>
    <m/>
    <m/>
    <m/>
    <m/>
    <m/>
    <m/>
    <m/>
    <m/>
    <m/>
    <m/>
    <m/>
    <m/>
    <m/>
    <m/>
    <m/>
    <m/>
    <m/>
    <m/>
    <m/>
    <m/>
    <m/>
    <m/>
    <m/>
    <m/>
    <m/>
    <m/>
    <m/>
    <m/>
    <m/>
    <m/>
    <m/>
    <m/>
    <m/>
    <m/>
    <m/>
    <m/>
    <m/>
    <x v="1"/>
    <x v="0"/>
    <s v="DUWT0025"/>
    <s v="Go0fdbxk5m"/>
    <s v="Allocated"/>
    <s v="Promise To Pay (PTP)"/>
    <s v="Customer given ptp to online payment "/>
    <d v="2026-06-07T00:00:00"/>
    <m/>
    <m/>
    <m/>
    <m/>
    <m/>
    <n v="3073"/>
    <n v="6667"/>
  </r>
  <r>
    <n v="458076322"/>
    <s v="KHANDU BHAGWANT AWATE"/>
    <m/>
    <x v="0"/>
    <m/>
    <m/>
    <m/>
    <m/>
    <n v="2825"/>
    <n v="2969"/>
    <n v="259"/>
    <n v="5794"/>
    <x v="4"/>
    <x v="0"/>
    <x v="0"/>
    <x v="10"/>
    <n v="2914"/>
    <n v="115"/>
    <n v="0"/>
    <n v="450"/>
    <s v="-"/>
    <n v="1.0076525226809132E-2"/>
    <n v="6.4519276930736418E-4"/>
    <s v="FLOW"/>
    <s v="-"/>
    <s v="-"/>
    <s v="-"/>
    <m/>
    <m/>
    <m/>
    <m/>
    <s v="-"/>
    <s v="-"/>
    <s v="SHELGAON"/>
    <s v="-"/>
    <s v="-"/>
    <s v="-"/>
    <n v="3534"/>
    <n v="2914"/>
    <n v="57"/>
    <n v="67"/>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x v="3"/>
    <x v="1"/>
    <s v="ZBHT0010"/>
    <s v="APm7ePY-Zz"/>
    <s v="Allocated"/>
    <e v="#N/A"/>
    <e v="#N/A"/>
    <e v="#N/A"/>
    <m/>
    <m/>
    <m/>
    <m/>
    <m/>
    <n v="259"/>
    <n v="5794"/>
  </r>
  <r>
    <n v="465932490"/>
    <s v="SHUBHANGI RAHUL SONWANE"/>
    <m/>
    <x v="0"/>
    <m/>
    <m/>
    <m/>
    <m/>
    <n v="2198"/>
    <n v="2941"/>
    <n v="869"/>
    <n v="5139"/>
    <x v="1"/>
    <x v="0"/>
    <x v="0"/>
    <x v="6"/>
    <n v="2898"/>
    <n v="126"/>
    <n v="0"/>
    <n v="1948.37"/>
    <s v="FLOW"/>
    <n v="4.3888860139514778E-3"/>
    <n v="7.6724917116836021E-4"/>
    <s v="FLOW"/>
    <s v="-"/>
    <s v="PTP"/>
    <s v="-"/>
    <m/>
    <m/>
    <m/>
    <m/>
    <s v="-"/>
    <s v="-"/>
    <s v="SHIRUR"/>
    <s v="-"/>
    <s v="-"/>
    <s v="-"/>
    <n v="5015.37"/>
    <n v="2898"/>
    <n v="87"/>
    <n v="97"/>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x v="1"/>
    <x v="0"/>
    <s v="ZBHT0024"/>
    <s v="kPgMMd_LbN7"/>
    <s v="Allocated"/>
    <s v="Left Message (LMCB)"/>
    <s v="Meet mother in law "/>
    <d v="2026-06-05T00:00:00"/>
    <m/>
    <m/>
    <m/>
    <m/>
    <m/>
    <n v="-1329"/>
    <n v="5139"/>
  </r>
  <r>
    <n v="140185045"/>
    <s v="SUJIT MACHINDRA WAJE"/>
    <m/>
    <x v="0"/>
    <m/>
    <m/>
    <m/>
    <m/>
    <n v="3229"/>
    <n v="2885.66"/>
    <n v="3055.66"/>
    <n v="6114.66"/>
    <x v="4"/>
    <x v="0"/>
    <x v="0"/>
    <x v="7"/>
    <n v="2885.66"/>
    <n v="170"/>
    <n v="0"/>
    <n v="5850"/>
    <s v="29.05.26"/>
    <n v="7.8543797354683788E-3"/>
    <n v="6.3891797072048329E-4"/>
    <s v="FLOW"/>
    <s v="-"/>
    <s v="PTP"/>
    <s v="-"/>
    <m/>
    <m/>
    <m/>
    <m/>
    <s v="-"/>
    <s v="-"/>
    <s v="ADHALE BK"/>
    <s v="-"/>
    <s v="-"/>
    <s v="-"/>
    <n v="8905.66"/>
    <n v="2885.66"/>
    <n v="57"/>
    <n v="67"/>
    <s v="FLOW"/>
    <m/>
    <m/>
    <m/>
    <m/>
    <s v="NPA"/>
    <s v="MH14KT1712"/>
    <s v="SPLENDOR PLUS BS6 I3S DRS CAST FI"/>
    <d v="2023-03-21T00:00:00"/>
    <n v="36"/>
    <x v="0"/>
    <x v="0"/>
    <m/>
    <m/>
    <m/>
    <m/>
    <m/>
    <m/>
    <m/>
    <n v="1"/>
    <m/>
    <m/>
    <m/>
    <m/>
    <m/>
    <m/>
    <m/>
    <m/>
    <m/>
    <m/>
    <m/>
    <m/>
    <m/>
    <m/>
    <m/>
    <m/>
    <m/>
    <m/>
    <m/>
    <m/>
    <m/>
    <m/>
    <m/>
    <m/>
    <m/>
    <m/>
    <m/>
    <m/>
    <m/>
    <m/>
    <m/>
    <m/>
    <m/>
    <m/>
    <m/>
    <m/>
    <m/>
    <m/>
    <m/>
    <m/>
    <m/>
    <m/>
    <m/>
    <m/>
    <m/>
    <m/>
    <m/>
    <m/>
    <m/>
    <m/>
    <m/>
    <m/>
    <m/>
    <m/>
    <m/>
    <m/>
    <m/>
    <m/>
    <m/>
    <m/>
    <m/>
    <m/>
    <m/>
    <m/>
    <m/>
    <m/>
    <m/>
    <m/>
    <m/>
    <m/>
    <m/>
    <m/>
    <m/>
    <m/>
    <m/>
    <m/>
    <m/>
    <m/>
    <m/>
    <m/>
    <m/>
    <m/>
    <m/>
    <m/>
    <m/>
    <m/>
    <x v="1"/>
    <x v="0"/>
    <s v="ZBHT0013"/>
    <s v="B2zh1N4kXv7"/>
    <s v="Allocated"/>
    <s v="Promise To Pay (PTP)"/>
    <s v="Ptp "/>
    <d v="2026-06-10T00:00:00"/>
    <m/>
    <m/>
    <m/>
    <n v="0"/>
    <m/>
    <n v="3055.66"/>
    <n v="6114.66"/>
  </r>
  <r>
    <n v="140272079"/>
    <s v="SAIPRASAD SHIVAJI PANCHAL"/>
    <m/>
    <x v="0"/>
    <m/>
    <m/>
    <m/>
    <m/>
    <n v="2901"/>
    <n v="2847"/>
    <n v="3045"/>
    <n v="5748"/>
    <x v="4"/>
    <x v="0"/>
    <x v="0"/>
    <x v="14"/>
    <n v="2847"/>
    <n v="198"/>
    <n v="0"/>
    <n v="6300"/>
    <s v="26.05.26"/>
    <n v="9.5210541877070974E-3"/>
    <n v="6.3035820666371514E-4"/>
    <s v="FLOW"/>
    <s v="-"/>
    <s v="PTP"/>
    <s v="-"/>
    <m/>
    <m/>
    <m/>
    <m/>
    <s v="-"/>
    <s v="-"/>
    <s v="MOSHI"/>
    <s v="-"/>
    <s v="-"/>
    <s v="-"/>
    <n v="9345"/>
    <n v="2847"/>
    <n v="56"/>
    <n v="66"/>
    <s v="FLOW"/>
    <m/>
    <m/>
    <m/>
    <m/>
    <s v="REGULAR"/>
    <s v="MH14KT1223"/>
    <s v="SPLENDOR PLUS BS6 I3S DRS CAST FI"/>
    <d v="2023-03-24T00:00:00"/>
    <n v="36"/>
    <x v="0"/>
    <x v="0"/>
    <m/>
    <m/>
    <m/>
    <m/>
    <m/>
    <m/>
    <m/>
    <m/>
    <m/>
    <m/>
    <m/>
    <m/>
    <m/>
    <n v="1"/>
    <m/>
    <m/>
    <m/>
    <m/>
    <m/>
    <m/>
    <m/>
    <m/>
    <m/>
    <m/>
    <m/>
    <m/>
    <m/>
    <m/>
    <m/>
    <m/>
    <m/>
    <m/>
    <m/>
    <m/>
    <m/>
    <m/>
    <m/>
    <m/>
    <m/>
    <m/>
    <m/>
    <m/>
    <m/>
    <m/>
    <m/>
    <m/>
    <m/>
    <m/>
    <m/>
    <m/>
    <m/>
    <m/>
    <m/>
    <m/>
    <m/>
    <m/>
    <m/>
    <m/>
    <m/>
    <m/>
    <m/>
    <m/>
    <m/>
    <m/>
    <m/>
    <m/>
    <m/>
    <m/>
    <m/>
    <m/>
    <m/>
    <m/>
    <m/>
    <m/>
    <m/>
    <m/>
    <m/>
    <m/>
    <m/>
    <m/>
    <m/>
    <m/>
    <m/>
    <m/>
    <m/>
    <m/>
    <m/>
    <m/>
    <m/>
    <m/>
    <m/>
    <m/>
    <m/>
    <m/>
    <x v="1"/>
    <x v="0"/>
    <s v="ZBHT0009"/>
    <s v="BPkmtN7oDX7"/>
    <s v="Allocated"/>
    <s v="Promise To Pay (PTP)"/>
    <s v="Customer promise pay online 9345 on 12/06"/>
    <d v="2026-06-12T00:00:00"/>
    <m/>
    <m/>
    <m/>
    <m/>
    <m/>
    <n v="3045"/>
    <n v="5748"/>
  </r>
  <r>
    <n v="458109013"/>
    <s v="GANESH POPAT CHAVHAN"/>
    <m/>
    <x v="0"/>
    <m/>
    <m/>
    <m/>
    <m/>
    <n v="2917"/>
    <n v="2815"/>
    <n v="2893"/>
    <n v="5732"/>
    <x v="0"/>
    <x v="0"/>
    <x v="0"/>
    <x v="6"/>
    <n v="2815"/>
    <n v="78"/>
    <n v="0"/>
    <n v="0"/>
    <s v="28.05.26"/>
    <n v="1.7526220923088931E-3"/>
    <n v="1.5786837578974484E-4"/>
    <s v="FLOW"/>
    <s v="-"/>
    <s v="PTP"/>
    <s v="-"/>
    <m/>
    <m/>
    <m/>
    <m/>
    <s v="-"/>
    <s v="-"/>
    <s v="SHIRUR"/>
    <s v="-"/>
    <s v="-"/>
    <s v="-"/>
    <n v="2893"/>
    <n v="2815"/>
    <n v="27"/>
    <n v="37"/>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x v="1"/>
    <x v="0"/>
    <s v="ZBHT0024"/>
    <s v="GotyUNghbvNm"/>
    <s v="Allocated"/>
    <e v="#N/A"/>
    <e v="#N/A"/>
    <e v="#N/A"/>
    <m/>
    <m/>
    <m/>
    <m/>
    <m/>
    <n v="2893"/>
    <n v="5732"/>
  </r>
  <r>
    <n v="465618986"/>
    <s v="HARSHADA PRAMOD DESHMUKH"/>
    <m/>
    <x v="0"/>
    <m/>
    <m/>
    <m/>
    <s v="BANK RB 05"/>
    <n v="2369"/>
    <n v="2369"/>
    <n v="2479"/>
    <n v="4738"/>
    <x v="1"/>
    <x v="2"/>
    <x v="0"/>
    <x v="7"/>
    <n v="2323"/>
    <n v="110"/>
    <n v="0"/>
    <n v="900"/>
    <s v="FLOW"/>
    <n v="6.638703900945851E-3"/>
    <n v="6.1501719276193948E-4"/>
    <s v="RB"/>
    <s v="PAID"/>
    <s v="RTP"/>
    <s v="-"/>
    <m/>
    <m/>
    <m/>
    <m/>
    <s v="-"/>
    <s v="-"/>
    <s v="MAVAL"/>
    <s v="-"/>
    <s v="-"/>
    <s v="-"/>
    <n v="3379"/>
    <n v="2323"/>
    <n v="87"/>
    <n v="5"/>
    <s v="STABLE"/>
    <m/>
    <m/>
    <m/>
    <m/>
    <s v="REGULAR"/>
    <s v="MH14LH4413"/>
    <s v="HONDA ACTIVA STD"/>
    <d v="2025-03-03T00:00:00"/>
    <n v="12"/>
    <x v="0"/>
    <x v="0"/>
    <m/>
    <m/>
    <m/>
    <m/>
    <m/>
    <m/>
    <m/>
    <m/>
    <m/>
    <m/>
    <m/>
    <m/>
    <m/>
    <m/>
    <m/>
    <m/>
    <m/>
    <m/>
    <m/>
    <m/>
    <m/>
    <m/>
    <m/>
    <m/>
    <m/>
    <m/>
    <m/>
    <m/>
    <m/>
    <m/>
    <m/>
    <m/>
    <m/>
    <m/>
    <m/>
    <m/>
    <m/>
    <m/>
    <m/>
    <m/>
    <m/>
    <m/>
    <m/>
    <m/>
    <m/>
    <m/>
    <m/>
    <m/>
    <m/>
    <m/>
    <m/>
    <m/>
    <m/>
    <m/>
    <m/>
    <m/>
    <m/>
    <m/>
    <m/>
    <m/>
    <m/>
    <m/>
    <m/>
    <m/>
    <m/>
    <m/>
    <m/>
    <m/>
    <m/>
    <m/>
    <m/>
    <m/>
    <m/>
    <m/>
    <m/>
    <m/>
    <m/>
    <m/>
    <m/>
    <m/>
    <m/>
    <m/>
    <m/>
    <m/>
    <m/>
    <m/>
    <m/>
    <m/>
    <m/>
    <m/>
    <m/>
    <m/>
    <m/>
    <m/>
    <x v="3"/>
    <x v="1"/>
    <s v="ZBHT0013"/>
    <e v="#N/A"/>
    <e v="#N/A"/>
    <e v="#N/A"/>
    <e v="#N/A"/>
    <e v="#N/A"/>
    <m/>
    <m/>
    <m/>
    <m/>
    <m/>
    <n v="2479"/>
    <n v="4738"/>
  </r>
  <r>
    <n v="465129468"/>
    <s v="JYOTI SANDIP SAWATKAR"/>
    <m/>
    <x v="0"/>
    <m/>
    <m/>
    <m/>
    <m/>
    <n v="5390"/>
    <n v="2299"/>
    <n v="2866"/>
    <n v="7689"/>
    <x v="5"/>
    <x v="0"/>
    <x v="0"/>
    <x v="3"/>
    <n v="2299"/>
    <n v="567"/>
    <n v="0"/>
    <n v="900"/>
    <s v="23.05.26"/>
    <n v="3.6597207851127841E-2"/>
    <n v="1.1190738262689824E-3"/>
    <s v="FLOW"/>
    <s v="-"/>
    <s v="OS"/>
    <s v="-"/>
    <m/>
    <m/>
    <m/>
    <m/>
    <s v="-"/>
    <s v="-"/>
    <s v="KHARABWADI"/>
    <s v="-"/>
    <s v="-"/>
    <s v="-"/>
    <n v="3766"/>
    <n v="2299"/>
    <n v="147"/>
    <n v="157"/>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x v="1"/>
    <x v="0"/>
    <s v="DUWT0017"/>
    <s v="k6f4gYrGNc"/>
    <s v="Allocated"/>
    <s v="Left Message (LMCB)"/>
    <s v="Customer not meet massage with son "/>
    <d v="2026-06-04T00:00:00"/>
    <m/>
    <m/>
    <m/>
    <m/>
    <m/>
    <n v="2866"/>
    <n v="7689"/>
  </r>
  <r>
    <n v="137873997"/>
    <s v="LIMBAJI SHIVAJI MAKASARE"/>
    <m/>
    <x v="0"/>
    <m/>
    <m/>
    <m/>
    <m/>
    <n v="3202"/>
    <n v="2184"/>
    <n v="2659"/>
    <n v="5386"/>
    <x v="5"/>
    <x v="0"/>
    <x v="0"/>
    <x v="11"/>
    <n v="2184"/>
    <n v="475"/>
    <n v="0"/>
    <n v="1800"/>
    <s v="-"/>
    <n v="1.6444900209800481E-2"/>
    <n v="1.0630957966817998E-3"/>
    <s v="FLOW"/>
    <s v="-"/>
    <s v="-"/>
    <s v="-"/>
    <m/>
    <m/>
    <m/>
    <m/>
    <s v="-"/>
    <s v="-"/>
    <s v="BALEWADI"/>
    <s v="-"/>
    <s v="-"/>
    <s v="-"/>
    <n v="4459"/>
    <n v="2184"/>
    <n v="146"/>
    <n v="156"/>
    <s v="FLOW"/>
    <m/>
    <m/>
    <m/>
    <m/>
    <s v="NPA"/>
    <s v="MH22AZ9270"/>
    <s v="SPLENDOR PLUS I3S XTEC"/>
    <d v="2023-01-19T00:00:00"/>
    <n v="36"/>
    <x v="0"/>
    <x v="0"/>
    <m/>
    <m/>
    <m/>
    <m/>
    <m/>
    <m/>
    <m/>
    <m/>
    <m/>
    <m/>
    <n v="1"/>
    <m/>
    <m/>
    <m/>
    <m/>
    <m/>
    <n v="1"/>
    <m/>
    <m/>
    <m/>
    <m/>
    <m/>
    <n v="1"/>
    <m/>
    <m/>
    <m/>
    <m/>
    <m/>
    <m/>
    <m/>
    <m/>
    <m/>
    <m/>
    <m/>
    <m/>
    <m/>
    <m/>
    <m/>
    <m/>
    <m/>
    <m/>
    <m/>
    <m/>
    <m/>
    <m/>
    <m/>
    <m/>
    <m/>
    <m/>
    <m/>
    <m/>
    <m/>
    <m/>
    <m/>
    <m/>
    <m/>
    <m/>
    <m/>
    <m/>
    <m/>
    <m/>
    <m/>
    <m/>
    <m/>
    <m/>
    <m/>
    <m/>
    <m/>
    <m/>
    <m/>
    <m/>
    <m/>
    <m/>
    <m/>
    <m/>
    <m/>
    <m/>
    <m/>
    <m/>
    <m/>
    <m/>
    <m/>
    <m/>
    <m/>
    <m/>
    <m/>
    <m/>
    <m/>
    <m/>
    <m/>
    <m/>
    <m/>
    <m/>
    <m/>
    <x v="0"/>
    <x v="0"/>
    <s v="DUWT0023"/>
    <s v="B6yFwHqF4c"/>
    <s v="Allocated"/>
    <s v="Door Locked (NC_DL)"/>
    <s v="Customer house door lock "/>
    <d v="2026-06-08T00:00:00"/>
    <m/>
    <m/>
    <m/>
    <m/>
    <m/>
    <n v="2659"/>
    <n v="5386"/>
  </r>
  <r>
    <n v="458035947"/>
    <s v="BAPU KISAN BHUJBAL"/>
    <m/>
    <x v="0"/>
    <m/>
    <m/>
    <m/>
    <m/>
    <n v="3169"/>
    <n v="1847"/>
    <n v="1912"/>
    <n v="5016"/>
    <x v="0"/>
    <x v="0"/>
    <x v="0"/>
    <x v="6"/>
    <n v="1847"/>
    <n v="65"/>
    <n v="0"/>
    <n v="6300"/>
    <s v="25.05.26"/>
    <n v="1.1499442289500978E-3"/>
    <n v="1.0358184372421268E-4"/>
    <s v="FLOW"/>
    <s v="-"/>
    <s v="PTP"/>
    <s v="-"/>
    <m/>
    <m/>
    <m/>
    <m/>
    <s v="-"/>
    <s v="-"/>
    <s v="SHIRUR"/>
    <s v="-"/>
    <s v="-"/>
    <s v="-"/>
    <n v="8212"/>
    <n v="1847"/>
    <n v="27"/>
    <n v="37"/>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x v="1"/>
    <x v="0"/>
    <s v="ZBHT0024"/>
    <s v="GoAGkH7z_Ng7"/>
    <s v="Allocated"/>
    <s v="Door Locked (NC_DL)"/>
    <s v="Door lock "/>
    <d v="2026-06-05T00:00:00"/>
    <m/>
    <m/>
    <m/>
    <m/>
    <m/>
    <n v="1912"/>
    <n v="5016"/>
  </r>
  <r>
    <n v="461971285"/>
    <s v="PRAFUL BALU SONAWANE"/>
    <m/>
    <x v="0"/>
    <m/>
    <m/>
    <m/>
    <m/>
    <n v="5424"/>
    <n v="1808"/>
    <n v="1923"/>
    <n v="7232"/>
    <x v="2"/>
    <x v="0"/>
    <x v="0"/>
    <x v="16"/>
    <n v="1808"/>
    <n v="115"/>
    <n v="0"/>
    <n v="2700"/>
    <s v="-"/>
    <n v="6.1799289034727922E-2"/>
    <n v="5.9360059878541091E-4"/>
    <s v="FLOW"/>
    <s v="-"/>
    <s v="-"/>
    <s v="-"/>
    <m/>
    <m/>
    <m/>
    <m/>
    <s v="-"/>
    <s v="-"/>
    <s v="KESNAND"/>
    <s v="-"/>
    <s v="-"/>
    <s v="-"/>
    <n v="4623"/>
    <n v="1808"/>
    <n v="116"/>
    <n v="126"/>
    <s v="FLOW"/>
    <m/>
    <m/>
    <m/>
    <m/>
    <s v="NPA"/>
    <s v="MH12WM1787"/>
    <s v="BAJAJ PULSAR NS 125"/>
    <d v="2024-02-20T00:00:00"/>
    <n v="24"/>
    <x v="0"/>
    <x v="0"/>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m/>
    <m/>
    <n v="1923"/>
    <n v="7232"/>
  </r>
  <r>
    <n v="462905638"/>
    <s v="PRAMOD SHASHIKANT DOKE"/>
    <m/>
    <x v="0"/>
    <m/>
    <m/>
    <m/>
    <m/>
    <n v="1420"/>
    <n v="1767"/>
    <n v="440"/>
    <n v="3187"/>
    <x v="4"/>
    <x v="0"/>
    <x v="0"/>
    <x v="9"/>
    <n v="1738"/>
    <n v="93"/>
    <n v="0"/>
    <n v="5234"/>
    <s v="STABLE"/>
    <n v="7.66915122749884E-3"/>
    <n v="3.8481298320391179E-4"/>
    <s v="FLOW"/>
    <s v="-"/>
    <s v="PAID"/>
    <s v="-"/>
    <m/>
    <m/>
    <m/>
    <m/>
    <s v="-"/>
    <s v="-"/>
    <s v="OTUR"/>
    <s v="-"/>
    <s v="-"/>
    <s v="-"/>
    <n v="7094"/>
    <n v="1738"/>
    <n v="56"/>
    <n v="66"/>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x v="1"/>
    <x v="0"/>
    <s v="ZBHT0021"/>
    <s v="k2lNLBj_NM7"/>
    <s v="Allocated"/>
    <s v="Left Message (LMCB)"/>
    <s v="Lmcb father "/>
    <d v="2026-06-06T00:00:00"/>
    <m/>
    <m/>
    <m/>
    <m/>
    <m/>
    <n v="440"/>
    <n v="3187"/>
  </r>
  <r>
    <n v="140624071"/>
    <s v="SANTOSH BHAGWAN HARIHAR"/>
    <s v="ONLINE"/>
    <x v="1"/>
    <n v="1652"/>
    <m/>
    <m/>
    <s v="BANK RB 11"/>
    <n v="3235"/>
    <n v="1409"/>
    <n v="1606"/>
    <n v="2992"/>
    <x v="4"/>
    <x v="2"/>
    <x v="1"/>
    <x v="6"/>
    <n v="1409"/>
    <n v="197"/>
    <n v="0"/>
    <n v="0"/>
    <s v="STABLE"/>
    <n v="1.576009066090024E-3"/>
    <n v="3.1196863828211258E-4"/>
    <s v="RB"/>
    <s v="PAID"/>
    <s v="OS"/>
    <s v="-"/>
    <m/>
    <m/>
    <m/>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x v="1"/>
    <x v="0"/>
    <s v="ZBHT0024"/>
    <s v="B6qhsulGXt7"/>
    <s v="Allocated"/>
    <s v="Left Message (LMCB)"/>
    <s v="Meet son "/>
    <d v="2026-06-05T00:00:00"/>
    <m/>
    <m/>
    <m/>
    <m/>
    <m/>
    <n v="1606"/>
    <n v="4644"/>
  </r>
  <r>
    <n v="465414331"/>
    <s v="YOGESH SAHEBRAO WALHEKAR"/>
    <m/>
    <x v="0"/>
    <m/>
    <m/>
    <m/>
    <m/>
    <n v="3009"/>
    <n v="604"/>
    <n v="676"/>
    <n v="3613"/>
    <x v="2"/>
    <x v="0"/>
    <x v="0"/>
    <x v="5"/>
    <n v="604"/>
    <n v="72"/>
    <n v="0"/>
    <n v="4050"/>
    <s v="-"/>
    <n v="2.1818945021496537E-3"/>
    <n v="1.9830462481548017E-4"/>
    <s v="FLOW"/>
    <s v="-"/>
    <s v="-"/>
    <s v="-"/>
    <m/>
    <m/>
    <m/>
    <m/>
    <s v="REPO"/>
    <s v="-"/>
    <s v="YERWADA"/>
    <s v="-"/>
    <s v="-"/>
    <s v="-"/>
    <n v="4726"/>
    <n v="604"/>
    <n v="115"/>
    <n v="125"/>
    <s v="FLOW"/>
    <m/>
    <m/>
    <m/>
    <m/>
    <s v="NPA"/>
    <s v="MH12WV0314"/>
    <s v="HONDA ACTIVA 6G DLX BS VI"/>
    <d v="2025-02-04T00:00:00"/>
    <n v="12"/>
    <x v="0"/>
    <x v="0"/>
    <m/>
    <m/>
    <m/>
    <m/>
    <m/>
    <m/>
    <m/>
    <m/>
    <m/>
    <m/>
    <n v="1"/>
    <m/>
    <m/>
    <m/>
    <m/>
    <m/>
    <m/>
    <m/>
    <m/>
    <m/>
    <m/>
    <m/>
    <m/>
    <m/>
    <m/>
    <m/>
    <m/>
    <m/>
    <m/>
    <m/>
    <m/>
    <m/>
    <m/>
    <m/>
    <m/>
    <m/>
    <m/>
    <m/>
    <m/>
    <m/>
    <m/>
    <m/>
    <m/>
    <m/>
    <m/>
    <m/>
    <m/>
    <m/>
    <m/>
    <m/>
    <m/>
    <m/>
    <m/>
    <m/>
    <m/>
    <m/>
    <m/>
    <m/>
    <m/>
    <m/>
    <m/>
    <m/>
    <m/>
    <m/>
    <m/>
    <m/>
    <m/>
    <m/>
    <m/>
    <m/>
    <m/>
    <m/>
    <m/>
    <m/>
    <m/>
    <m/>
    <m/>
    <m/>
    <m/>
    <m/>
    <m/>
    <m/>
    <m/>
    <m/>
    <m/>
    <m/>
    <m/>
    <m/>
    <m/>
    <m/>
    <m/>
    <m/>
    <m/>
    <m/>
    <x v="1"/>
    <x v="0"/>
    <s v="ZBHT0012"/>
    <s v="G23A2kFC4OM7"/>
    <s v="Allocated"/>
    <s v="Left Message (LMCB)"/>
    <s v="Lm"/>
    <d v="2026-06-04T00:00:00"/>
    <m/>
    <m/>
    <m/>
    <m/>
    <m/>
    <n v="676"/>
    <n v="3613"/>
  </r>
  <r>
    <n v="462336291"/>
    <s v="SUNIL DAGADU BIBINAVARE"/>
    <s v="ONLINE"/>
    <x v="8"/>
    <n v="774"/>
    <m/>
    <m/>
    <m/>
    <n v="11738"/>
    <n v="443"/>
    <n v="769"/>
    <n v="11407"/>
    <x v="4"/>
    <x v="2"/>
    <x v="1"/>
    <x v="17"/>
    <n v="443"/>
    <n v="326"/>
    <n v="0"/>
    <n v="3150"/>
    <s v="-"/>
    <n v="3.1602570637274041E-3"/>
    <n v="9.8085242554276706E-5"/>
    <s v="RB"/>
    <s v="PAID"/>
    <s v="-"/>
    <s v="-"/>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x v="1"/>
    <x v="0"/>
    <s v="ZBHT0015"/>
    <s v="APkSnGeJAsm"/>
    <s v="Allocated"/>
    <s v="Shifted (NC_SFTD)"/>
    <s v="Visited at customer residence address. Customer is shiffted last 2/3 month ago. Customer is ranted this system address. Vehicle with him. Customer new address not available."/>
    <d v="2026-06-05T00:00:00"/>
    <m/>
    <m/>
    <m/>
    <m/>
    <m/>
    <n v="769"/>
    <n v="12181"/>
  </r>
  <r>
    <n v="462177974"/>
    <s v="RUPALI RAVINDRA BHUMKAR"/>
    <s v="ONLINE"/>
    <x v="2"/>
    <n v="5123"/>
    <m/>
    <m/>
    <s v="CBC COLL"/>
    <n v="5459"/>
    <n v="192"/>
    <n v="604"/>
    <n v="528"/>
    <x v="1"/>
    <x v="2"/>
    <x v="1"/>
    <x v="11"/>
    <n v="192"/>
    <n v="412"/>
    <n v="4500"/>
    <n v="4500"/>
    <s v="FLOW"/>
    <n v="1.8004889452792024E-3"/>
    <n v="5.0832243224404813E-5"/>
    <s v="RB"/>
    <s v="PAID"/>
    <s v="PTP"/>
    <s v="-"/>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m/>
    <m/>
    <n v="604"/>
    <n v="5651"/>
  </r>
  <r>
    <n v="458535525"/>
    <s v="MAYA MOHAN KARANDE"/>
    <s v="COLLECT"/>
    <x v="8"/>
    <n v="3540"/>
    <m/>
    <m/>
    <m/>
    <n v="4099"/>
    <n v="128"/>
    <n v="383"/>
    <n v="687"/>
    <x v="3"/>
    <x v="2"/>
    <x v="1"/>
    <x v="10"/>
    <n v="128"/>
    <n v="255"/>
    <n v="0"/>
    <n v="3146"/>
    <s v="FLOW"/>
    <n v="4.0831928858530342E-4"/>
    <n v="5.3769173031673042E-5"/>
    <s v="RB"/>
    <s v="PAID"/>
    <s v="PTP"/>
    <s v="-"/>
    <m/>
    <m/>
    <m/>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m/>
    <m/>
    <n v="383"/>
    <n v="4227"/>
  </r>
  <r>
    <n v="139918071"/>
    <s v="PRATHAMESH JAGANNATH SUPEKAR"/>
    <m/>
    <x v="0"/>
    <m/>
    <m/>
    <m/>
    <m/>
    <n v="5583"/>
    <n v="56"/>
    <n v="58"/>
    <n v="5639"/>
    <x v="4"/>
    <x v="0"/>
    <x v="0"/>
    <x v="13"/>
    <n v="56"/>
    <n v="2"/>
    <n v="0"/>
    <n v="5473"/>
    <s v="-"/>
    <n v="1.3206753518680056E-4"/>
    <n v="1.2399037433497733E-5"/>
    <s v="FLOW"/>
    <s v="-"/>
    <s v="-"/>
    <s v="-"/>
    <m/>
    <m/>
    <m/>
    <m/>
    <s v="-"/>
    <s v="-"/>
    <s v="TALEGAON DABADE"/>
    <s v="-"/>
    <s v="-"/>
    <s v="-"/>
    <n v="5531"/>
    <n v="56"/>
    <n v="56"/>
    <n v="66"/>
    <s v="FLOW"/>
    <m/>
    <m/>
    <m/>
    <m/>
    <s v="NPA"/>
    <s v="MH14KT3263"/>
    <s v="YAMAHA MT15"/>
    <d v="2023-03-28T00:00:00"/>
    <n v="36"/>
    <x v="0"/>
    <x v="0"/>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m/>
    <m/>
    <n v="58"/>
    <n v="5639"/>
  </r>
  <r>
    <n v="462460942"/>
    <s v="SAGAR MOSHERAM AHWAD"/>
    <s v="ONLINE"/>
    <x v="11"/>
    <n v="40"/>
    <m/>
    <m/>
    <m/>
    <n v="3980"/>
    <n v="22"/>
    <n v="40"/>
    <n v="3962"/>
    <x v="4"/>
    <x v="2"/>
    <x v="1"/>
    <x v="17"/>
    <n v="22"/>
    <n v="18"/>
    <n v="0"/>
    <n v="5397"/>
    <s v="-"/>
    <n v="1.5694278871783947E-4"/>
    <n v="4.8710504203026804E-6"/>
    <s v="RB"/>
    <s v="PAID"/>
    <s v="-"/>
    <s v="-"/>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m/>
    <m/>
    <n v="40"/>
    <n v="4002"/>
  </r>
  <r>
    <n v="463886389"/>
    <s v="ULHAS SHADANAN BADHE"/>
    <m/>
    <x v="0"/>
    <m/>
    <m/>
    <m/>
    <m/>
    <n v="2339"/>
    <n v="15"/>
    <n v="22"/>
    <n v="2354"/>
    <x v="1"/>
    <x v="0"/>
    <x v="0"/>
    <x v="9"/>
    <n v="15"/>
    <n v="7"/>
    <n v="0"/>
    <n v="450"/>
    <s v="FLOW"/>
    <n v="3.2776138970829236E-4"/>
    <n v="3.971269001906626E-6"/>
    <s v="FLOW"/>
    <s v="-"/>
    <s v="PTP"/>
    <s v="-"/>
    <m/>
    <m/>
    <m/>
    <m/>
    <s v="-"/>
    <s v="-"/>
    <s v="JUNNAR"/>
    <s v="-"/>
    <s v="-"/>
    <s v="-"/>
    <n v="472"/>
    <n v="15"/>
    <n v="87"/>
    <n v="97"/>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x v="1"/>
    <x v="0"/>
    <s v="ZBHT0021"/>
    <s v="k2Wi4Cd-oS"/>
    <s v="Allocated"/>
    <s v="Door Locked (NC_DL)"/>
    <s v="Door locked "/>
    <d v="2026-06-04T00:00:00"/>
    <m/>
    <m/>
    <m/>
    <m/>
    <m/>
    <n v="22"/>
    <n v="2354"/>
  </r>
  <r>
    <n v="135390694"/>
    <s v="RESHMA GANESH SHINDE"/>
    <m/>
    <x v="0"/>
    <m/>
    <m/>
    <m/>
    <m/>
    <n v="3192"/>
    <n v="0"/>
    <n v="142"/>
    <n v="3192"/>
    <x v="3"/>
    <x v="0"/>
    <x v="0"/>
    <x v="9"/>
    <n v="0.1"/>
    <n v="142"/>
    <n v="0"/>
    <n v="4050"/>
    <s v="FLOW"/>
    <n v="1"/>
    <n v="4.2007166430994564E-8"/>
    <s v="FLOW"/>
    <s v="-"/>
    <s v="PTP"/>
    <s v="-"/>
    <m/>
    <m/>
    <m/>
    <m/>
    <s v="-"/>
    <s v="-"/>
    <s v="JUNNAR"/>
    <s v="-"/>
    <s v="-"/>
    <s v="-"/>
    <n v="4192"/>
    <n v="0"/>
    <n v="177"/>
    <n v="187"/>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x v="1"/>
    <x v="0"/>
    <s v="ZBHT0021"/>
    <s v="A2jEC6IBQkL"/>
    <s v="Allocated"/>
    <s v="Left Message (LMCB)"/>
    <s v="Lmcb daughter "/>
    <d v="2026-06-05T00:00:00"/>
    <m/>
    <m/>
    <m/>
    <m/>
    <m/>
    <n v="142"/>
    <n v="3192"/>
  </r>
  <r>
    <n v="139133063"/>
    <s v="YOGESH BAJARANG DHALE"/>
    <m/>
    <x v="0"/>
    <m/>
    <m/>
    <m/>
    <m/>
    <n v="2977"/>
    <n v="0"/>
    <n v="52"/>
    <n v="2977"/>
    <x v="1"/>
    <x v="0"/>
    <x v="0"/>
    <x v="14"/>
    <n v="0"/>
    <n v="52"/>
    <n v="0"/>
    <n v="2250"/>
    <s v="FLOW"/>
    <n v="0"/>
    <n v="0"/>
    <s v="FLOW"/>
    <s v="-"/>
    <s v="NC"/>
    <s v="-"/>
    <m/>
    <m/>
    <m/>
    <m/>
    <s v="-"/>
    <s v="-"/>
    <s v="ALANDI DEVACHI"/>
    <s v="-"/>
    <s v="-"/>
    <s v="-"/>
    <n v="2302"/>
    <n v="0"/>
    <n v="87"/>
    <n v="97"/>
    <s v="FLOW"/>
    <m/>
    <m/>
    <m/>
    <m/>
    <s v="REGULAR"/>
    <s v="MH14KR4403"/>
    <s v="SPLENDOR PLUS BS6 I3S DRS CAST FI"/>
    <d v="2023-03-06T00:00:00"/>
    <n v="36"/>
    <x v="0"/>
    <x v="0"/>
    <m/>
    <m/>
    <m/>
    <m/>
    <n v="1"/>
    <m/>
    <m/>
    <m/>
    <m/>
    <m/>
    <m/>
    <m/>
    <m/>
    <m/>
    <m/>
    <m/>
    <m/>
    <m/>
    <m/>
    <m/>
    <m/>
    <m/>
    <m/>
    <m/>
    <m/>
    <m/>
    <m/>
    <m/>
    <m/>
    <m/>
    <m/>
    <m/>
    <m/>
    <m/>
    <m/>
    <m/>
    <m/>
    <m/>
    <m/>
    <m/>
    <m/>
    <m/>
    <m/>
    <m/>
    <m/>
    <m/>
    <m/>
    <m/>
    <m/>
    <m/>
    <m/>
    <m/>
    <m/>
    <m/>
    <m/>
    <m/>
    <m/>
    <m/>
    <m/>
    <m/>
    <m/>
    <m/>
    <m/>
    <m/>
    <m/>
    <m/>
    <m/>
    <m/>
    <m/>
    <m/>
    <m/>
    <m/>
    <m/>
    <m/>
    <m/>
    <m/>
    <m/>
    <m/>
    <m/>
    <m/>
    <m/>
    <m/>
    <m/>
    <m/>
    <m/>
    <m/>
    <m/>
    <m/>
    <m/>
    <m/>
    <m/>
    <m/>
    <m/>
    <m/>
    <x v="1"/>
    <x v="0"/>
    <s v="ZBHT0009"/>
    <s v="GoHNqQhXH37"/>
    <s v="Allocated"/>
    <s v="Shifted (NC_SFTD)"/>
    <s v="Customer shifted from address "/>
    <d v="2026-06-02T00:00:00"/>
    <m/>
    <m/>
    <m/>
    <m/>
    <m/>
    <n v="52"/>
    <n v="2977"/>
  </r>
  <r>
    <n v="460094851"/>
    <s v="KALURAM HIRAMAN SARODE"/>
    <m/>
    <x v="0"/>
    <m/>
    <m/>
    <m/>
    <m/>
    <n v="3576"/>
    <n v="0"/>
    <n v="33"/>
    <n v="3576"/>
    <x v="3"/>
    <x v="0"/>
    <x v="0"/>
    <x v="6"/>
    <n v="0"/>
    <n v="33"/>
    <n v="0"/>
    <n v="2210"/>
    <s v="FLOW"/>
    <n v="0"/>
    <n v="0"/>
    <s v="FLOW"/>
    <s v="-"/>
    <s v="NC"/>
    <s v="-"/>
    <m/>
    <m/>
    <m/>
    <m/>
    <s v="-"/>
    <s v="-"/>
    <s v="ANDHAL GAON"/>
    <s v="-"/>
    <s v="-"/>
    <s v="-"/>
    <n v="2243"/>
    <n v="0"/>
    <n v="178"/>
    <n v="188"/>
    <s v="FLOW"/>
    <m/>
    <m/>
    <m/>
    <m/>
    <s v="NPA"/>
    <s v="MH12WG2737"/>
    <m/>
    <d v="2023-10-11T00:00:00"/>
    <n v="24"/>
    <x v="0"/>
    <x v="0"/>
    <m/>
    <m/>
    <m/>
    <m/>
    <m/>
    <m/>
    <m/>
    <m/>
    <m/>
    <m/>
    <m/>
    <m/>
    <m/>
    <n v="1"/>
    <m/>
    <m/>
    <m/>
    <m/>
    <m/>
    <m/>
    <m/>
    <m/>
    <m/>
    <m/>
    <m/>
    <m/>
    <m/>
    <m/>
    <m/>
    <m/>
    <m/>
    <m/>
    <m/>
    <m/>
    <m/>
    <m/>
    <m/>
    <m/>
    <m/>
    <m/>
    <m/>
    <m/>
    <m/>
    <m/>
    <m/>
    <m/>
    <m/>
    <m/>
    <m/>
    <m/>
    <m/>
    <m/>
    <m/>
    <m/>
    <m/>
    <m/>
    <m/>
    <m/>
    <m/>
    <m/>
    <m/>
    <m/>
    <m/>
    <m/>
    <m/>
    <m/>
    <m/>
    <m/>
    <m/>
    <m/>
    <m/>
    <m/>
    <m/>
    <m/>
    <m/>
    <m/>
    <m/>
    <m/>
    <m/>
    <m/>
    <m/>
    <m/>
    <m/>
    <m/>
    <m/>
    <m/>
    <m/>
    <m/>
    <m/>
    <m/>
    <m/>
    <m/>
    <m/>
    <m/>
    <x v="1"/>
    <x v="0"/>
    <s v="ZBHT0024"/>
    <s v="APBLFIm6rR7"/>
    <s v="Allocated"/>
    <s v="Shifted (NC_SFTD)"/>
    <s v="Shift "/>
    <d v="2026-06-05T00:00:00"/>
    <m/>
    <m/>
    <m/>
    <m/>
    <m/>
    <n v="33"/>
    <n v="3576"/>
  </r>
  <r>
    <n v="135404351"/>
    <s v="MONIKA NITIN MORE"/>
    <m/>
    <x v="0"/>
    <m/>
    <m/>
    <m/>
    <m/>
    <n v="3001"/>
    <n v="0"/>
    <n v="2"/>
    <n v="3001"/>
    <x v="3"/>
    <x v="0"/>
    <x v="0"/>
    <x v="15"/>
    <n v="0"/>
    <n v="2"/>
    <n v="0"/>
    <n v="1507"/>
    <s v="-"/>
    <n v="0"/>
    <n v="0"/>
    <s v="FLOW"/>
    <s v="-"/>
    <s v="-"/>
    <s v="-"/>
    <m/>
    <m/>
    <m/>
    <m/>
    <s v="-"/>
    <s v="-"/>
    <s v="BHAWANI PETH"/>
    <s v="-"/>
    <s v="-"/>
    <s v="-"/>
    <n v="1509"/>
    <n v="0"/>
    <n v="178"/>
    <n v="188"/>
    <s v="FLOW"/>
    <m/>
    <m/>
    <m/>
    <m/>
    <s v="NPA"/>
    <s v="MH12UX2200"/>
    <s v="HONDA ACTIVA 6G DLX BS VI"/>
    <d v="2022-10-26T00:00:00"/>
    <n v="36"/>
    <x v="0"/>
    <x v="0"/>
    <m/>
    <m/>
    <m/>
    <m/>
    <m/>
    <m/>
    <m/>
    <m/>
    <m/>
    <m/>
    <m/>
    <m/>
    <m/>
    <n v="1"/>
    <m/>
    <m/>
    <m/>
    <m/>
    <m/>
    <m/>
    <m/>
    <m/>
    <m/>
    <m/>
    <m/>
    <m/>
    <m/>
    <m/>
    <m/>
    <m/>
    <m/>
    <m/>
    <m/>
    <m/>
    <m/>
    <m/>
    <m/>
    <m/>
    <m/>
    <m/>
    <m/>
    <m/>
    <m/>
    <m/>
    <m/>
    <m/>
    <m/>
    <m/>
    <m/>
    <m/>
    <m/>
    <m/>
    <m/>
    <m/>
    <m/>
    <m/>
    <m/>
    <m/>
    <m/>
    <m/>
    <m/>
    <m/>
    <m/>
    <m/>
    <m/>
    <m/>
    <m/>
    <m/>
    <m/>
    <m/>
    <m/>
    <m/>
    <m/>
    <m/>
    <m/>
    <m/>
    <m/>
    <m/>
    <m/>
    <m/>
    <m/>
    <m/>
    <m/>
    <m/>
    <m/>
    <m/>
    <m/>
    <m/>
    <m/>
    <m/>
    <m/>
    <m/>
    <m/>
    <m/>
    <x v="1"/>
    <x v="0"/>
    <s v="DUWT0014"/>
    <s v="k6EL5LAlhbL"/>
    <s v="Allocated"/>
    <s v="Address Not Found (NC_ANF)"/>
    <s v="Short address "/>
    <d v="2026-06-05T00:00:00"/>
    <m/>
    <m/>
    <m/>
    <m/>
    <m/>
    <n v="2"/>
    <n v="3001"/>
  </r>
  <r>
    <n v="140151772"/>
    <s v="AKSHAY SAMPAT KINDRE"/>
    <s v="ONLINE"/>
    <x v="3"/>
    <n v="1907"/>
    <m/>
    <m/>
    <s v="CBC COLL"/>
    <n v="3633"/>
    <n v="0"/>
    <n v="101"/>
    <n v="1726"/>
    <x v="4"/>
    <x v="2"/>
    <x v="1"/>
    <x v="2"/>
    <n v="0"/>
    <n v="101"/>
    <n v="1800"/>
    <n v="1800"/>
    <s v="-"/>
    <n v="0"/>
    <n v="0"/>
    <s v="RB"/>
    <s v="PAID"/>
    <s v="-"/>
    <s v="-"/>
    <m/>
    <m/>
    <m/>
    <m/>
    <s v="-"/>
    <s v="-"/>
    <s v="BHOR"/>
    <s v="-"/>
    <s v="-"/>
    <s v="-"/>
    <n v="1901"/>
    <n v="0"/>
    <n v="56"/>
    <n v="0"/>
    <s v="RB"/>
    <m/>
    <m/>
    <m/>
    <m/>
    <s v="REGULAR"/>
    <s v="MH12VK6376"/>
    <s v="BAJAJ CHETAK PREMIUM"/>
    <d v="2023-04-06T00:00:00"/>
    <n v="36"/>
    <x v="0"/>
    <x v="0"/>
    <m/>
    <m/>
    <m/>
    <m/>
    <m/>
    <m/>
    <m/>
    <m/>
    <m/>
    <m/>
    <n v="1"/>
    <m/>
    <m/>
    <m/>
    <m/>
    <m/>
    <m/>
    <m/>
    <m/>
    <m/>
    <m/>
    <m/>
    <m/>
    <m/>
    <m/>
    <m/>
    <m/>
    <m/>
    <m/>
    <m/>
    <m/>
    <m/>
    <m/>
    <m/>
    <m/>
    <m/>
    <m/>
    <m/>
    <m/>
    <m/>
    <m/>
    <m/>
    <m/>
    <m/>
    <m/>
    <m/>
    <m/>
    <m/>
    <m/>
    <m/>
    <m/>
    <m/>
    <m/>
    <m/>
    <m/>
    <m/>
    <m/>
    <m/>
    <m/>
    <m/>
    <m/>
    <m/>
    <m/>
    <m/>
    <m/>
    <m/>
    <m/>
    <m/>
    <m/>
    <m/>
    <m/>
    <m/>
    <m/>
    <m/>
    <m/>
    <m/>
    <m/>
    <m/>
    <m/>
    <m/>
    <m/>
    <m/>
    <m/>
    <m/>
    <m/>
    <m/>
    <m/>
    <m/>
    <m/>
    <m/>
    <m/>
    <m/>
    <m/>
    <m/>
    <x v="1"/>
    <x v="0"/>
    <s v="DUWT0011"/>
    <s v="GP4k0GHkuhN7"/>
    <s v="Allocated"/>
    <s v="Entry Restricted (NC_ER)"/>
    <s v="Entry restricted in shogini company "/>
    <d v="2026-06-04T00:00:00"/>
    <m/>
    <m/>
    <m/>
    <m/>
    <m/>
    <n v="101"/>
    <n v="3633"/>
  </r>
  <r>
    <n v="461261729"/>
    <s v="SUDHAKAR KISHAN SAWRE"/>
    <m/>
    <x v="0"/>
    <m/>
    <m/>
    <m/>
    <m/>
    <n v="4531"/>
    <n v="0"/>
    <n v="46"/>
    <n v="4531"/>
    <x v="2"/>
    <x v="0"/>
    <x v="0"/>
    <x v="10"/>
    <n v="0"/>
    <n v="46"/>
    <n v="0"/>
    <n v="3570"/>
    <s v="FLOW"/>
    <n v="0"/>
    <n v="0"/>
    <s v="FLOW"/>
    <s v="-"/>
    <s v="NC"/>
    <s v="-"/>
    <m/>
    <m/>
    <m/>
    <m/>
    <s v="-"/>
    <s v="-"/>
    <s v="BHOSE"/>
    <s v="-"/>
    <s v="-"/>
    <s v="-"/>
    <n v="3616"/>
    <n v="0"/>
    <n v="116"/>
    <n v="126"/>
    <s v="FLOW"/>
    <m/>
    <m/>
    <m/>
    <m/>
    <s v="NPA"/>
    <s v="MH14LG8826"/>
    <m/>
    <d v="2023-12-26T00:00:00"/>
    <n v="24"/>
    <x v="0"/>
    <x v="0"/>
    <m/>
    <m/>
    <m/>
    <m/>
    <m/>
    <m/>
    <m/>
    <m/>
    <m/>
    <m/>
    <m/>
    <m/>
    <m/>
    <m/>
    <m/>
    <m/>
    <m/>
    <m/>
    <m/>
    <m/>
    <m/>
    <m/>
    <m/>
    <m/>
    <m/>
    <m/>
    <m/>
    <m/>
    <m/>
    <m/>
    <m/>
    <m/>
    <m/>
    <m/>
    <m/>
    <m/>
    <m/>
    <m/>
    <m/>
    <m/>
    <m/>
    <m/>
    <m/>
    <m/>
    <m/>
    <m/>
    <m/>
    <m/>
    <m/>
    <m/>
    <m/>
    <m/>
    <m/>
    <m/>
    <m/>
    <m/>
    <m/>
    <m/>
    <m/>
    <m/>
    <m/>
    <m/>
    <m/>
    <m/>
    <m/>
    <m/>
    <m/>
    <m/>
    <m/>
    <m/>
    <m/>
    <m/>
    <m/>
    <m/>
    <m/>
    <m/>
    <m/>
    <m/>
    <m/>
    <m/>
    <m/>
    <m/>
    <m/>
    <m/>
    <m/>
    <m/>
    <m/>
    <m/>
    <m/>
    <m/>
    <m/>
    <m/>
    <m/>
    <m/>
    <x v="3"/>
    <x v="1"/>
    <s v="ZBHT0010"/>
    <s v="BoHbedPqhD7"/>
    <s v="Allocated"/>
    <e v="#N/A"/>
    <e v="#N/A"/>
    <e v="#N/A"/>
    <m/>
    <m/>
    <m/>
    <m/>
    <m/>
    <n v="46"/>
    <n v="4531"/>
  </r>
  <r>
    <n v="463177975"/>
    <s v="RUTUJA ANANTHA BURSE"/>
    <m/>
    <x v="0"/>
    <m/>
    <m/>
    <m/>
    <m/>
    <n v="3391"/>
    <n v="0"/>
    <n v="32"/>
    <n v="3391"/>
    <x v="3"/>
    <x v="0"/>
    <x v="0"/>
    <x v="10"/>
    <n v="0"/>
    <n v="32"/>
    <n v="0"/>
    <n v="2691"/>
    <s v="FLOW"/>
    <n v="0"/>
    <n v="0"/>
    <s v="FLOW"/>
    <s v="-"/>
    <s v="LMCB"/>
    <s v="-"/>
    <m/>
    <m/>
    <m/>
    <m/>
    <s v="-"/>
    <s v="-"/>
    <s v="CHAS"/>
    <s v="-"/>
    <s v="-"/>
    <s v="-"/>
    <n v="2723"/>
    <n v="0"/>
    <n v="178"/>
    <n v="188"/>
    <s v="FLOW"/>
    <m/>
    <m/>
    <m/>
    <m/>
    <s v="NPA"/>
    <s v="MH14LQ8368"/>
    <m/>
    <d v="2024-06-11T00:00:00"/>
    <n v="18"/>
    <x v="0"/>
    <x v="0"/>
    <m/>
    <m/>
    <m/>
    <m/>
    <m/>
    <m/>
    <m/>
    <m/>
    <m/>
    <m/>
    <m/>
    <m/>
    <m/>
    <m/>
    <m/>
    <m/>
    <m/>
    <m/>
    <m/>
    <m/>
    <m/>
    <m/>
    <m/>
    <m/>
    <m/>
    <m/>
    <m/>
    <m/>
    <m/>
    <m/>
    <m/>
    <m/>
    <m/>
    <m/>
    <m/>
    <m/>
    <m/>
    <m/>
    <m/>
    <m/>
    <m/>
    <m/>
    <m/>
    <m/>
    <m/>
    <m/>
    <m/>
    <m/>
    <m/>
    <m/>
    <m/>
    <m/>
    <m/>
    <m/>
    <m/>
    <m/>
    <m/>
    <m/>
    <m/>
    <m/>
    <m/>
    <m/>
    <m/>
    <m/>
    <m/>
    <m/>
    <m/>
    <m/>
    <m/>
    <m/>
    <m/>
    <m/>
    <m/>
    <m/>
    <m/>
    <m/>
    <m/>
    <m/>
    <m/>
    <m/>
    <m/>
    <m/>
    <m/>
    <m/>
    <m/>
    <m/>
    <m/>
    <m/>
    <m/>
    <m/>
    <m/>
    <m/>
    <m/>
    <m/>
    <x v="3"/>
    <x v="1"/>
    <s v="ZBHT0010"/>
    <s v="G2tez0LAEz"/>
    <s v="Allocated"/>
    <e v="#N/A"/>
    <e v="#N/A"/>
    <e v="#N/A"/>
    <m/>
    <m/>
    <m/>
    <m/>
    <m/>
    <n v="32"/>
    <n v="3391"/>
  </r>
  <r>
    <n v="123556600"/>
    <s v="DILIP AMBADAS MANKAR"/>
    <m/>
    <x v="0"/>
    <m/>
    <m/>
    <m/>
    <m/>
    <n v="6149"/>
    <n v="0"/>
    <n v="10"/>
    <n v="6149"/>
    <x v="3"/>
    <x v="0"/>
    <x v="0"/>
    <x v="1"/>
    <n v="0"/>
    <n v="10"/>
    <n v="0"/>
    <n v="1510"/>
    <s v="FLOW"/>
    <n v="0"/>
    <n v="0"/>
    <s v="FLOW"/>
    <s v="-"/>
    <s v="NC"/>
    <s v="-"/>
    <m/>
    <m/>
    <m/>
    <m/>
    <s v="-"/>
    <s v="-"/>
    <s v="CHIKHALI"/>
    <s v="-"/>
    <s v="-"/>
    <s v="-"/>
    <n v="1520"/>
    <n v="0"/>
    <n v="177"/>
    <n v="187"/>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x v="1"/>
    <x v="0"/>
    <s v="ZBHT0011"/>
    <s v="koDqYYbunm"/>
    <s v="Allocated"/>
    <s v="Shifted (NC_SFTD)"/>
    <s v="Visit cm residence address cm shifted from a long time "/>
    <d v="2026-06-05T00:00:00"/>
    <m/>
    <m/>
    <m/>
    <m/>
    <m/>
    <n v="10"/>
    <n v="6149"/>
  </r>
  <r>
    <n v="136841301"/>
    <s v="DEVKATE APPASAHEB RAMA"/>
    <m/>
    <x v="0"/>
    <m/>
    <m/>
    <m/>
    <m/>
    <n v="5778"/>
    <n v="0"/>
    <n v="27"/>
    <n v="5778"/>
    <x v="2"/>
    <x v="0"/>
    <x v="0"/>
    <x v="1"/>
    <n v="0"/>
    <n v="27"/>
    <n v="0"/>
    <n v="2677"/>
    <s v="FLOW"/>
    <n v="0"/>
    <n v="0"/>
    <s v="FLOW"/>
    <s v="-"/>
    <s v="NC"/>
    <s v="-"/>
    <m/>
    <m/>
    <m/>
    <m/>
    <s v="REPO"/>
    <s v="-"/>
    <s v="CHIKHALI"/>
    <s v="-"/>
    <s v="-"/>
    <s v="-"/>
    <n v="2704"/>
    <n v="0"/>
    <n v="115"/>
    <n v="125"/>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x v="1"/>
    <x v="0"/>
    <s v="ZBHT0011"/>
    <s v="BoynAYWoic"/>
    <s v="Allocated"/>
    <s v="Shifted (NC_SFTD)"/>
    <s v="Visit cm residence address cm shifted fro a long time "/>
    <d v="2026-06-05T00:00:00"/>
    <m/>
    <m/>
    <m/>
    <m/>
    <m/>
    <n v="27"/>
    <n v="5778"/>
  </r>
  <r>
    <n v="137201869"/>
    <s v="MAHATAB HAKANI SHAIKH"/>
    <m/>
    <x v="0"/>
    <m/>
    <m/>
    <m/>
    <m/>
    <n v="3534"/>
    <n v="0"/>
    <n v="21"/>
    <n v="3534"/>
    <x v="5"/>
    <x v="0"/>
    <x v="0"/>
    <x v="1"/>
    <n v="0"/>
    <n v="21"/>
    <n v="0"/>
    <n v="2009"/>
    <s v="FLOW"/>
    <n v="0"/>
    <n v="0"/>
    <s v="FLOW"/>
    <s v="-"/>
    <s v="RTP"/>
    <s v="-"/>
    <m/>
    <m/>
    <m/>
    <m/>
    <s v="-"/>
    <s v="-"/>
    <s v="CHINCHWAD"/>
    <s v="-"/>
    <s v="-"/>
    <s v="-"/>
    <n v="2030"/>
    <n v="0"/>
    <n v="146"/>
    <n v="156"/>
    <s v="FLOW"/>
    <m/>
    <m/>
    <m/>
    <m/>
    <s v="NPA"/>
    <s v="MH24BQ9907"/>
    <s v="SPLENDOR PLUS I3S XTEC"/>
    <d v="2022-12-27T00:00:00"/>
    <n v="30"/>
    <x v="0"/>
    <x v="0"/>
    <m/>
    <m/>
    <m/>
    <m/>
    <m/>
    <m/>
    <m/>
    <m/>
    <m/>
    <m/>
    <n v="1"/>
    <m/>
    <m/>
    <m/>
    <m/>
    <m/>
    <m/>
    <m/>
    <m/>
    <m/>
    <m/>
    <m/>
    <m/>
    <m/>
    <m/>
    <m/>
    <m/>
    <m/>
    <m/>
    <m/>
    <m/>
    <m/>
    <m/>
    <m/>
    <m/>
    <m/>
    <m/>
    <m/>
    <m/>
    <m/>
    <m/>
    <m/>
    <m/>
    <m/>
    <m/>
    <m/>
    <m/>
    <m/>
    <m/>
    <m/>
    <m/>
    <m/>
    <m/>
    <m/>
    <m/>
    <m/>
    <m/>
    <m/>
    <m/>
    <m/>
    <m/>
    <m/>
    <m/>
    <m/>
    <m/>
    <m/>
    <m/>
    <m/>
    <m/>
    <m/>
    <m/>
    <m/>
    <m/>
    <m/>
    <m/>
    <m/>
    <m/>
    <m/>
    <m/>
    <m/>
    <m/>
    <m/>
    <m/>
    <m/>
    <m/>
    <m/>
    <m/>
    <m/>
    <m/>
    <m/>
    <m/>
    <m/>
    <m/>
    <m/>
    <x v="1"/>
    <x v="0"/>
    <s v="ZBHT0011"/>
    <s v="BoZdAFhMrm"/>
    <s v="Allocated"/>
    <s v="Door Locked (NC_DL)"/>
    <s v="Visit cm residence address door lock room owner sd cm gone to the village "/>
    <d v="2026-06-04T00:00:00"/>
    <m/>
    <m/>
    <m/>
    <m/>
    <m/>
    <n v="21"/>
    <n v="3534"/>
  </r>
  <r>
    <n v="459302420"/>
    <s v="JYOTI MRUTYUNJAY GUPTA"/>
    <m/>
    <x v="0"/>
    <m/>
    <m/>
    <m/>
    <m/>
    <n v="4543"/>
    <n v="0"/>
    <n v="123"/>
    <n v="4543"/>
    <x v="5"/>
    <x v="0"/>
    <x v="0"/>
    <x v="14"/>
    <n v="0"/>
    <n v="123"/>
    <n v="0"/>
    <n v="2250"/>
    <s v="FLOW"/>
    <n v="0"/>
    <n v="0"/>
    <s v="FLOW"/>
    <s v="-"/>
    <s v="NC"/>
    <s v="-"/>
    <m/>
    <m/>
    <m/>
    <m/>
    <s v="-"/>
    <s v="-"/>
    <s v="DAPODI"/>
    <s v="-"/>
    <s v="-"/>
    <s v="-"/>
    <n v="2373"/>
    <n v="0"/>
    <n v="147"/>
    <n v="157"/>
    <s v="FLOW"/>
    <m/>
    <m/>
    <m/>
    <m/>
    <s v="NPA"/>
    <s v="MH14KY6451"/>
    <m/>
    <d v="2023-08-08T00:00:00"/>
    <n v="24"/>
    <x v="0"/>
    <x v="0"/>
    <m/>
    <m/>
    <m/>
    <m/>
    <m/>
    <m/>
    <m/>
    <m/>
    <m/>
    <m/>
    <n v="1"/>
    <m/>
    <m/>
    <m/>
    <m/>
    <m/>
    <m/>
    <m/>
    <m/>
    <m/>
    <m/>
    <m/>
    <m/>
    <m/>
    <m/>
    <m/>
    <m/>
    <m/>
    <m/>
    <m/>
    <m/>
    <m/>
    <m/>
    <m/>
    <m/>
    <m/>
    <m/>
    <m/>
    <m/>
    <m/>
    <m/>
    <m/>
    <m/>
    <m/>
    <m/>
    <m/>
    <m/>
    <m/>
    <m/>
    <m/>
    <m/>
    <m/>
    <m/>
    <m/>
    <m/>
    <m/>
    <m/>
    <m/>
    <m/>
    <m/>
    <m/>
    <m/>
    <m/>
    <m/>
    <m/>
    <m/>
    <m/>
    <m/>
    <m/>
    <m/>
    <m/>
    <m/>
    <m/>
    <m/>
    <m/>
    <m/>
    <m/>
    <m/>
    <m/>
    <m/>
    <m/>
    <m/>
    <m/>
    <m/>
    <m/>
    <m/>
    <m/>
    <m/>
    <m/>
    <m/>
    <m/>
    <m/>
    <m/>
    <m/>
    <x v="1"/>
    <x v="0"/>
    <s v="ZBHT0009"/>
    <s v="G2oHsatSpOMm"/>
    <s v="Allocated"/>
    <s v="Door Locked (NC_DL)"/>
    <s v="Door lock "/>
    <d v="2026-06-04T00:00:00"/>
    <m/>
    <m/>
    <m/>
    <m/>
    <m/>
    <n v="123"/>
    <n v="4543"/>
  </r>
  <r>
    <n v="135144145"/>
    <s v="JAYSHRI GULAB BHALERAO"/>
    <m/>
    <x v="0"/>
    <m/>
    <m/>
    <m/>
    <m/>
    <n v="2691"/>
    <n v="0"/>
    <n v="30"/>
    <n v="2691"/>
    <x v="3"/>
    <x v="0"/>
    <x v="0"/>
    <x v="15"/>
    <n v="0"/>
    <n v="30"/>
    <n v="0"/>
    <n v="1319"/>
    <s v="-"/>
    <n v="0"/>
    <n v="0"/>
    <s v="FLOW"/>
    <s v="-"/>
    <s v="-"/>
    <s v="-"/>
    <m/>
    <m/>
    <m/>
    <m/>
    <s v="-"/>
    <s v="-"/>
    <s v="GANJ PATH"/>
    <s v="-"/>
    <s v="-"/>
    <s v="-"/>
    <n v="1349"/>
    <n v="0"/>
    <n v="177"/>
    <n v="187"/>
    <s v="FLOW"/>
    <m/>
    <m/>
    <m/>
    <m/>
    <s v="NPA"/>
    <s v="MH12UV7396"/>
    <s v="SPLENDOR PLUS I3S BS6 FI DRUM SELF"/>
    <d v="2022-11-11T00:00:00"/>
    <n v="36"/>
    <x v="0"/>
    <x v="0"/>
    <m/>
    <m/>
    <m/>
    <m/>
    <m/>
    <m/>
    <m/>
    <m/>
    <m/>
    <m/>
    <m/>
    <m/>
    <m/>
    <n v="1"/>
    <m/>
    <m/>
    <m/>
    <m/>
    <m/>
    <m/>
    <m/>
    <m/>
    <m/>
    <m/>
    <m/>
    <m/>
    <m/>
    <m/>
    <m/>
    <m/>
    <m/>
    <m/>
    <m/>
    <m/>
    <m/>
    <m/>
    <m/>
    <m/>
    <m/>
    <m/>
    <m/>
    <m/>
    <m/>
    <m/>
    <m/>
    <m/>
    <m/>
    <m/>
    <m/>
    <m/>
    <m/>
    <m/>
    <m/>
    <m/>
    <m/>
    <m/>
    <m/>
    <m/>
    <m/>
    <m/>
    <m/>
    <m/>
    <m/>
    <m/>
    <m/>
    <m/>
    <m/>
    <m/>
    <m/>
    <m/>
    <m/>
    <m/>
    <m/>
    <m/>
    <m/>
    <m/>
    <m/>
    <m/>
    <m/>
    <m/>
    <m/>
    <m/>
    <m/>
    <m/>
    <m/>
    <m/>
    <m/>
    <m/>
    <m/>
    <m/>
    <m/>
    <m/>
    <m/>
    <m/>
    <x v="1"/>
    <x v="0"/>
    <s v="DUWT0014"/>
    <s v="k6uRQEkLRz"/>
    <s v="Allocated"/>
    <s v="Address Not Found (NC_ANF)"/>
    <s v="Short address "/>
    <d v="2026-06-05T00:00:00"/>
    <m/>
    <m/>
    <m/>
    <m/>
    <m/>
    <n v="30"/>
    <n v="2691"/>
  </r>
  <r>
    <n v="453957819"/>
    <s v="GANESH SURYABHAN CHAVHAN"/>
    <m/>
    <x v="0"/>
    <m/>
    <m/>
    <m/>
    <m/>
    <n v="3619"/>
    <n v="0"/>
    <n v="6"/>
    <n v="3619"/>
    <x v="3"/>
    <x v="0"/>
    <x v="0"/>
    <x v="12"/>
    <n v="0"/>
    <n v="6"/>
    <n v="0"/>
    <n v="1800"/>
    <s v="-"/>
    <n v="0"/>
    <n v="0"/>
    <s v="FLOW"/>
    <s v="-"/>
    <s v="-"/>
    <s v="-"/>
    <m/>
    <m/>
    <m/>
    <m/>
    <s v="-"/>
    <s v="-"/>
    <s v="HINJEWADI"/>
    <s v="-"/>
    <s v="-"/>
    <s v="-"/>
    <n v="1806"/>
    <n v="0"/>
    <n v="178"/>
    <n v="188"/>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x v="1"/>
    <x v="0"/>
    <s v="DUWT0030"/>
    <s v="kPIZVkGLKz"/>
    <s v="Allocated"/>
    <s v="Door Locked (NC_DL)"/>
    <s v="Door lock "/>
    <d v="2026-06-04T00:00:00"/>
    <m/>
    <m/>
    <m/>
    <m/>
    <m/>
    <n v="6"/>
    <n v="3619"/>
  </r>
  <r>
    <n v="462178191"/>
    <s v="SHUBHAM PANDURANG PAWAR"/>
    <m/>
    <x v="0"/>
    <m/>
    <m/>
    <m/>
    <m/>
    <n v="4421"/>
    <n v="0"/>
    <n v="22"/>
    <n v="4421"/>
    <x v="4"/>
    <x v="0"/>
    <x v="0"/>
    <x v="12"/>
    <n v="0"/>
    <n v="22"/>
    <n v="0"/>
    <n v="4004"/>
    <s v="-"/>
    <n v="0"/>
    <n v="0"/>
    <s v="FLOW"/>
    <s v="-"/>
    <s v="-"/>
    <s v="-"/>
    <m/>
    <m/>
    <m/>
    <m/>
    <s v="-"/>
    <s v="-"/>
    <s v="HINJEWADI"/>
    <s v="-"/>
    <s v="-"/>
    <s v="-"/>
    <n v="4026"/>
    <n v="0"/>
    <n v="57"/>
    <n v="67"/>
    <s v="FLOW"/>
    <m/>
    <m/>
    <m/>
    <m/>
    <s v="REGULAR"/>
    <s v="MH14LK1575"/>
    <m/>
    <d v="2024-03-11T00:00:00"/>
    <n v="24"/>
    <x v="0"/>
    <x v="0"/>
    <m/>
    <m/>
    <m/>
    <m/>
    <m/>
    <m/>
    <m/>
    <n v="1"/>
    <m/>
    <m/>
    <m/>
    <m/>
    <m/>
    <m/>
    <m/>
    <m/>
    <m/>
    <m/>
    <m/>
    <m/>
    <m/>
    <m/>
    <m/>
    <m/>
    <m/>
    <m/>
    <m/>
    <m/>
    <m/>
    <m/>
    <m/>
    <m/>
    <m/>
    <m/>
    <m/>
    <m/>
    <m/>
    <m/>
    <m/>
    <m/>
    <m/>
    <m/>
    <m/>
    <m/>
    <m/>
    <m/>
    <m/>
    <m/>
    <m/>
    <m/>
    <m/>
    <m/>
    <m/>
    <m/>
    <m/>
    <m/>
    <m/>
    <m/>
    <m/>
    <m/>
    <m/>
    <m/>
    <m/>
    <m/>
    <m/>
    <m/>
    <m/>
    <m/>
    <m/>
    <m/>
    <m/>
    <m/>
    <m/>
    <m/>
    <m/>
    <m/>
    <m/>
    <m/>
    <m/>
    <m/>
    <m/>
    <m/>
    <m/>
    <m/>
    <m/>
    <m/>
    <m/>
    <m/>
    <m/>
    <m/>
    <m/>
    <m/>
    <m/>
    <m/>
    <x v="1"/>
    <x v="0"/>
    <s v="DUWT0030"/>
    <s v="B2tGCM8OG1"/>
    <s v="Allocated"/>
    <s v="Door Locked (NC_DL)"/>
    <s v="Door lock "/>
    <d v="2026-06-03T00:00:00"/>
    <m/>
    <m/>
    <m/>
    <m/>
    <m/>
    <n v="22"/>
    <n v="4421"/>
  </r>
  <r>
    <n v="463322332"/>
    <s v="LATABAI CHINTAMAN JOSHI"/>
    <m/>
    <x v="0"/>
    <m/>
    <m/>
    <m/>
    <m/>
    <n v="1442"/>
    <n v="0"/>
    <n v="65"/>
    <n v="1442"/>
    <x v="5"/>
    <x v="0"/>
    <x v="0"/>
    <x v="9"/>
    <n v="0"/>
    <n v="65"/>
    <n v="0"/>
    <n v="2700"/>
    <s v="FLOW"/>
    <n v="0"/>
    <n v="0"/>
    <s v="FLOW"/>
    <s v="-"/>
    <s v="PTP"/>
    <s v="-"/>
    <m/>
    <m/>
    <m/>
    <m/>
    <s v="REPO"/>
    <s v="-"/>
    <s v="JUNNAR"/>
    <s v="-"/>
    <s v="-"/>
    <s v="-"/>
    <n v="2765"/>
    <n v="0"/>
    <n v="146"/>
    <n v="156"/>
    <s v="FLOW"/>
    <m/>
    <m/>
    <m/>
    <m/>
    <s v="NPA"/>
    <s v="MH14KT1594"/>
    <m/>
    <d v="2024-06-27T00:00:00"/>
    <n v="18"/>
    <x v="0"/>
    <x v="0"/>
    <m/>
    <m/>
    <m/>
    <m/>
    <m/>
    <m/>
    <m/>
    <m/>
    <m/>
    <m/>
    <m/>
    <m/>
    <m/>
    <m/>
    <m/>
    <m/>
    <m/>
    <m/>
    <m/>
    <m/>
    <m/>
    <m/>
    <m/>
    <m/>
    <m/>
    <m/>
    <m/>
    <m/>
    <m/>
    <m/>
    <m/>
    <n v="1"/>
    <m/>
    <m/>
    <m/>
    <m/>
    <m/>
    <m/>
    <m/>
    <m/>
    <m/>
    <m/>
    <m/>
    <m/>
    <m/>
    <m/>
    <m/>
    <m/>
    <m/>
    <m/>
    <m/>
    <m/>
    <m/>
    <m/>
    <m/>
    <m/>
    <m/>
    <m/>
    <m/>
    <m/>
    <m/>
    <m/>
    <m/>
    <m/>
    <m/>
    <m/>
    <m/>
    <m/>
    <m/>
    <m/>
    <m/>
    <m/>
    <m/>
    <m/>
    <m/>
    <m/>
    <m/>
    <m/>
    <m/>
    <m/>
    <m/>
    <m/>
    <m/>
    <m/>
    <m/>
    <m/>
    <m/>
    <m/>
    <m/>
    <m/>
    <m/>
    <m/>
    <m/>
    <m/>
    <x v="1"/>
    <x v="0"/>
    <s v="ZBHT0021"/>
    <s v="G2TyAYSC_OJz"/>
    <s v="Allocated"/>
    <e v="#N/A"/>
    <e v="#N/A"/>
    <e v="#N/A"/>
    <m/>
    <m/>
    <m/>
    <m/>
    <m/>
    <n v="65"/>
    <n v="1442"/>
  </r>
  <r>
    <n v="460241672"/>
    <s v="AMOL NARAYAN POTE"/>
    <m/>
    <x v="0"/>
    <m/>
    <m/>
    <m/>
    <m/>
    <n v="4574"/>
    <n v="0"/>
    <n v="6"/>
    <n v="4574"/>
    <x v="2"/>
    <x v="0"/>
    <x v="0"/>
    <x v="6"/>
    <n v="0"/>
    <n v="6"/>
    <n v="0"/>
    <n v="445"/>
    <s v="FLOW"/>
    <n v="0"/>
    <n v="0"/>
    <s v="FLOW"/>
    <s v="-"/>
    <s v="LMCB"/>
    <s v="-"/>
    <m/>
    <m/>
    <m/>
    <m/>
    <s v="-"/>
    <s v="-"/>
    <s v="KAREGAON"/>
    <s v="-"/>
    <s v="-"/>
    <s v="-"/>
    <n v="451"/>
    <n v="0"/>
    <n v="116"/>
    <n v="126"/>
    <s v="FLOW"/>
    <m/>
    <m/>
    <m/>
    <m/>
    <s v="NPA"/>
    <s v="MH16DH4828"/>
    <m/>
    <d v="2023-10-21T00:00:00"/>
    <n v="24"/>
    <x v="0"/>
    <x v="0"/>
    <m/>
    <m/>
    <m/>
    <m/>
    <m/>
    <m/>
    <m/>
    <m/>
    <m/>
    <m/>
    <n v="1"/>
    <m/>
    <m/>
    <m/>
    <m/>
    <m/>
    <m/>
    <m/>
    <m/>
    <m/>
    <m/>
    <m/>
    <m/>
    <m/>
    <m/>
    <m/>
    <m/>
    <m/>
    <m/>
    <m/>
    <m/>
    <m/>
    <m/>
    <m/>
    <m/>
    <m/>
    <m/>
    <m/>
    <m/>
    <m/>
    <m/>
    <m/>
    <m/>
    <m/>
    <m/>
    <m/>
    <m/>
    <m/>
    <m/>
    <m/>
    <m/>
    <m/>
    <m/>
    <m/>
    <m/>
    <m/>
    <m/>
    <m/>
    <m/>
    <m/>
    <m/>
    <m/>
    <m/>
    <m/>
    <m/>
    <m/>
    <m/>
    <m/>
    <m/>
    <m/>
    <m/>
    <m/>
    <m/>
    <m/>
    <m/>
    <m/>
    <m/>
    <m/>
    <m/>
    <m/>
    <m/>
    <m/>
    <m/>
    <m/>
    <m/>
    <m/>
    <m/>
    <m/>
    <m/>
    <m/>
    <m/>
    <m/>
    <m/>
    <m/>
    <x v="1"/>
    <x v="0"/>
    <s v="ZBHT0024"/>
    <s v="GPG1l6EfVm"/>
    <s v="Allocated"/>
    <s v="Left Message (LMCB)"/>
    <s v="Met brother "/>
    <d v="2026-06-04T00:00:00"/>
    <m/>
    <m/>
    <m/>
    <m/>
    <m/>
    <n v="6"/>
    <n v="4574"/>
  </r>
  <r>
    <n v="456338926"/>
    <s v="SANDIP BALU HULAVALE"/>
    <m/>
    <x v="0"/>
    <m/>
    <m/>
    <m/>
    <m/>
    <n v="3359"/>
    <n v="0"/>
    <n v="18"/>
    <n v="3359"/>
    <x v="1"/>
    <x v="0"/>
    <x v="0"/>
    <x v="7"/>
    <n v="0"/>
    <n v="18"/>
    <n v="0"/>
    <n v="3996"/>
    <s v="FLOW"/>
    <n v="0"/>
    <n v="0"/>
    <s v="FLOW"/>
    <s v="-"/>
    <s v="NC"/>
    <s v="-"/>
    <m/>
    <m/>
    <m/>
    <m/>
    <s v="-"/>
    <s v="-"/>
    <s v="KARLA"/>
    <s v="-"/>
    <s v="-"/>
    <s v="-"/>
    <n v="4014"/>
    <n v="0"/>
    <n v="88"/>
    <n v="98"/>
    <s v="FLOW"/>
    <m/>
    <m/>
    <m/>
    <m/>
    <s v="REGULAR"/>
    <s v="MH14KP3148"/>
    <m/>
    <d v="2023-01-11T00:00:00"/>
    <n v="36"/>
    <x v="0"/>
    <x v="0"/>
    <m/>
    <m/>
    <m/>
    <m/>
    <m/>
    <m/>
    <m/>
    <m/>
    <m/>
    <m/>
    <n v="1"/>
    <m/>
    <m/>
    <m/>
    <m/>
    <m/>
    <m/>
    <m/>
    <m/>
    <m/>
    <m/>
    <m/>
    <m/>
    <m/>
    <m/>
    <m/>
    <m/>
    <m/>
    <m/>
    <m/>
    <m/>
    <m/>
    <m/>
    <m/>
    <m/>
    <m/>
    <m/>
    <m/>
    <m/>
    <m/>
    <m/>
    <m/>
    <m/>
    <m/>
    <m/>
    <m/>
    <m/>
    <m/>
    <m/>
    <m/>
    <m/>
    <m/>
    <m/>
    <m/>
    <m/>
    <m/>
    <m/>
    <m/>
    <m/>
    <m/>
    <m/>
    <m/>
    <m/>
    <m/>
    <m/>
    <m/>
    <m/>
    <m/>
    <m/>
    <m/>
    <m/>
    <m/>
    <m/>
    <m/>
    <m/>
    <m/>
    <m/>
    <m/>
    <m/>
    <m/>
    <m/>
    <m/>
    <m/>
    <m/>
    <m/>
    <m/>
    <m/>
    <m/>
    <m/>
    <m/>
    <m/>
    <m/>
    <m/>
    <m/>
    <x v="1"/>
    <x v="0"/>
    <s v="ZBHT0013"/>
    <s v="GoZXcL8yc7"/>
    <s v="Allocated"/>
    <s v="Promise To Pay (PTP)"/>
    <s v="Ptp"/>
    <d v="2026-06-05T00:00:00"/>
    <m/>
    <m/>
    <m/>
    <m/>
    <m/>
    <n v="18"/>
    <n v="3359"/>
  </r>
  <r>
    <n v="462011491"/>
    <s v="RAHUL HIRA CHAVAN"/>
    <m/>
    <x v="0"/>
    <m/>
    <m/>
    <m/>
    <m/>
    <n v="3778"/>
    <n v="0"/>
    <n v="9"/>
    <n v="3778"/>
    <x v="1"/>
    <x v="0"/>
    <x v="0"/>
    <x v="10"/>
    <n v="0"/>
    <n v="9"/>
    <n v="0"/>
    <n v="893"/>
    <s v="FLOW"/>
    <n v="0"/>
    <n v="0"/>
    <s v="FLOW"/>
    <s v="-"/>
    <s v="PTP"/>
    <s v="-"/>
    <m/>
    <m/>
    <m/>
    <m/>
    <s v="-"/>
    <s v="-"/>
    <s v="KHALUMBARE"/>
    <s v="-"/>
    <s v="-"/>
    <s v="-"/>
    <n v="902"/>
    <n v="0"/>
    <n v="88"/>
    <n v="98"/>
    <s v="FLOW"/>
    <m/>
    <m/>
    <m/>
    <m/>
    <s v="REGULAR"/>
    <s v="MH14LK0545"/>
    <m/>
    <d v="2024-02-23T00:00:00"/>
    <n v="24"/>
    <x v="0"/>
    <x v="0"/>
    <m/>
    <m/>
    <m/>
    <m/>
    <m/>
    <m/>
    <m/>
    <m/>
    <m/>
    <m/>
    <m/>
    <m/>
    <m/>
    <m/>
    <m/>
    <m/>
    <m/>
    <m/>
    <m/>
    <m/>
    <m/>
    <m/>
    <m/>
    <m/>
    <m/>
    <m/>
    <m/>
    <m/>
    <m/>
    <m/>
    <m/>
    <m/>
    <m/>
    <m/>
    <m/>
    <m/>
    <m/>
    <m/>
    <m/>
    <m/>
    <m/>
    <m/>
    <m/>
    <m/>
    <m/>
    <m/>
    <m/>
    <m/>
    <m/>
    <m/>
    <m/>
    <m/>
    <m/>
    <m/>
    <m/>
    <m/>
    <m/>
    <m/>
    <m/>
    <m/>
    <m/>
    <m/>
    <m/>
    <m/>
    <m/>
    <m/>
    <m/>
    <m/>
    <m/>
    <m/>
    <m/>
    <m/>
    <m/>
    <m/>
    <m/>
    <m/>
    <m/>
    <m/>
    <m/>
    <m/>
    <m/>
    <m/>
    <m/>
    <m/>
    <m/>
    <m/>
    <m/>
    <m/>
    <m/>
    <m/>
    <m/>
    <m/>
    <m/>
    <m/>
    <x v="3"/>
    <x v="1"/>
    <s v="ZBHT0010"/>
    <s v="B6SfsJj5JL7"/>
    <s v="Allocated"/>
    <e v="#N/A"/>
    <e v="#N/A"/>
    <e v="#N/A"/>
    <m/>
    <m/>
    <m/>
    <m/>
    <m/>
    <n v="9"/>
    <n v="3778"/>
  </r>
  <r>
    <n v="136892187"/>
    <s v="KARAN UTTAM LOHAR"/>
    <m/>
    <x v="0"/>
    <m/>
    <m/>
    <m/>
    <m/>
    <n v="2794"/>
    <n v="0"/>
    <n v="5"/>
    <n v="2794"/>
    <x v="2"/>
    <x v="0"/>
    <x v="0"/>
    <x v="7"/>
    <n v="0"/>
    <n v="5"/>
    <n v="0"/>
    <n v="450"/>
    <s v="FLOW"/>
    <n v="0"/>
    <n v="0"/>
    <s v="FLOW"/>
    <s v="-"/>
    <s v="PTP"/>
    <s v="-"/>
    <m/>
    <m/>
    <m/>
    <m/>
    <s v="-"/>
    <s v="-"/>
    <s v="KUSGAON"/>
    <s v="-"/>
    <s v="-"/>
    <s v="-"/>
    <n v="455"/>
    <n v="0"/>
    <n v="115"/>
    <n v="125"/>
    <s v="FLOW"/>
    <m/>
    <m/>
    <m/>
    <m/>
    <s v="NPA"/>
    <s v="MH14KM2722"/>
    <s v="SPLENDOR PLUS BS6 I3S DRS CAST FI"/>
    <d v="2022-12-27T00:00:00"/>
    <n v="36"/>
    <x v="0"/>
    <x v="0"/>
    <m/>
    <m/>
    <m/>
    <m/>
    <m/>
    <m/>
    <m/>
    <m/>
    <m/>
    <m/>
    <n v="1"/>
    <m/>
    <m/>
    <m/>
    <m/>
    <m/>
    <m/>
    <m/>
    <m/>
    <m/>
    <m/>
    <m/>
    <m/>
    <m/>
    <m/>
    <m/>
    <m/>
    <m/>
    <m/>
    <m/>
    <m/>
    <m/>
    <m/>
    <m/>
    <m/>
    <m/>
    <m/>
    <m/>
    <m/>
    <m/>
    <m/>
    <m/>
    <m/>
    <m/>
    <m/>
    <m/>
    <m/>
    <m/>
    <m/>
    <m/>
    <m/>
    <m/>
    <m/>
    <m/>
    <m/>
    <m/>
    <m/>
    <m/>
    <m/>
    <m/>
    <m/>
    <m/>
    <m/>
    <m/>
    <m/>
    <m/>
    <m/>
    <m/>
    <m/>
    <m/>
    <m/>
    <m/>
    <m/>
    <m/>
    <m/>
    <m/>
    <m/>
    <m/>
    <m/>
    <m/>
    <m/>
    <m/>
    <m/>
    <m/>
    <m/>
    <m/>
    <m/>
    <m/>
    <m/>
    <m/>
    <m/>
    <m/>
    <m/>
    <m/>
    <x v="1"/>
    <x v="0"/>
    <s v="ZBHT0013"/>
    <s v="BP_qi7K3c7"/>
    <s v="Allocated"/>
    <s v="Promise To Pay (PTP)"/>
    <s v="Ptp"/>
    <d v="2026-06-08T00:00:00"/>
    <m/>
    <m/>
    <m/>
    <m/>
    <m/>
    <n v="5"/>
    <n v="2794"/>
  </r>
  <r>
    <n v="462252637"/>
    <s v="SHAKUNTI DEVI"/>
    <m/>
    <x v="0"/>
    <m/>
    <m/>
    <m/>
    <s v="BANK RB 05"/>
    <n v="2640"/>
    <n v="0"/>
    <n v="43"/>
    <n v="2640"/>
    <x v="4"/>
    <x v="2"/>
    <x v="0"/>
    <x v="12"/>
    <n v="0"/>
    <n v="43"/>
    <n v="0"/>
    <n v="900"/>
    <s v="-"/>
    <n v="0"/>
    <n v="0"/>
    <s v="RB"/>
    <s v="PAID"/>
    <s v="-"/>
    <s v="-"/>
    <m/>
    <m/>
    <m/>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x v="1"/>
    <x v="0"/>
    <s v="DUWT0030"/>
    <s v="APY1joKDr7"/>
    <s v="Allocated"/>
    <s v="Address Not Found (NC_ANF)"/>
    <s v="Address not found "/>
    <d v="2026-06-04T00:00:00"/>
    <m/>
    <m/>
    <m/>
    <m/>
    <m/>
    <n v="43"/>
    <n v="2640"/>
  </r>
  <r>
    <n v="134196820"/>
    <s v="VISHAL VITTHAL MAKAR"/>
    <m/>
    <x v="0"/>
    <m/>
    <m/>
    <m/>
    <m/>
    <n v="3506"/>
    <n v="0"/>
    <n v="126"/>
    <n v="3506"/>
    <x v="3"/>
    <x v="0"/>
    <x v="0"/>
    <x v="12"/>
    <n v="0"/>
    <n v="126"/>
    <n v="0"/>
    <n v="3600"/>
    <s v="FLOW"/>
    <n v="0"/>
    <n v="0"/>
    <s v="FLOW"/>
    <s v="-"/>
    <s v="PTP"/>
    <s v="-"/>
    <m/>
    <m/>
    <m/>
    <m/>
    <s v="-"/>
    <s v="-"/>
    <s v="MULSHI"/>
    <s v="-"/>
    <s v="-"/>
    <s v="-"/>
    <n v="3726"/>
    <n v="0"/>
    <n v="177"/>
    <n v="187"/>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x v="1"/>
    <x v="0"/>
    <s v="DUWT0030"/>
    <s v="kPMAI2DWAlym"/>
    <s v="Allocated"/>
    <s v="Left Message (LMCB)"/>
    <s v="Left message to wife "/>
    <d v="2026-06-04T00:00:00"/>
    <m/>
    <m/>
    <m/>
    <m/>
    <m/>
    <n v="126"/>
    <n v="3506"/>
  </r>
  <r>
    <n v="136056637"/>
    <s v="LALITA RAHIDAS PAPAL"/>
    <m/>
    <x v="0"/>
    <m/>
    <m/>
    <m/>
    <m/>
    <n v="3440"/>
    <n v="0"/>
    <n v="6"/>
    <n v="3440"/>
    <x v="5"/>
    <x v="0"/>
    <x v="0"/>
    <x v="12"/>
    <n v="0"/>
    <n v="6"/>
    <n v="0"/>
    <n v="450"/>
    <s v="FLOW"/>
    <n v="0"/>
    <n v="0"/>
    <s v="FLOW"/>
    <s v="-"/>
    <s v="NC"/>
    <s v="-"/>
    <m/>
    <m/>
    <m/>
    <m/>
    <s v="-"/>
    <s v="-"/>
    <s v="MULSHI"/>
    <s v="-"/>
    <s v="-"/>
    <s v="-"/>
    <n v="456"/>
    <n v="0"/>
    <n v="146"/>
    <n v="156"/>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x v="1"/>
    <x v="0"/>
    <s v="DUWT0030"/>
    <s v="AoWMmpfI3z"/>
    <s v="Allocated"/>
    <s v="Address Not Found (NC_ANF)"/>
    <s v="Address not found "/>
    <d v="2026-06-04T00:00:00"/>
    <m/>
    <m/>
    <m/>
    <m/>
    <m/>
    <n v="6"/>
    <n v="3440"/>
  </r>
  <r>
    <n v="463281658"/>
    <s v="NITIN SANJAY TELANGE"/>
    <s v="ONLINE"/>
    <x v="11"/>
    <n v="1489"/>
    <m/>
    <m/>
    <s v="CBC COLL"/>
    <n v="5449"/>
    <n v="0"/>
    <n v="47"/>
    <n v="3960"/>
    <x v="2"/>
    <x v="2"/>
    <x v="1"/>
    <x v="3"/>
    <n v="0"/>
    <n v="47"/>
    <n v="1441.52"/>
    <n v="1441.52"/>
    <s v="FLOW"/>
    <n v="0"/>
    <n v="0"/>
    <s v="RB"/>
    <s v="PAID"/>
    <s v="PTP"/>
    <s v="-"/>
    <m/>
    <m/>
    <m/>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x v="1"/>
    <x v="0"/>
    <s v="DUWT0017"/>
    <s v="A62dzLNLcz"/>
    <s v="Allocated"/>
    <s v="Promise To Pay (PTP)"/>
    <s v="Customer pay online "/>
    <d v="2026-06-03T00:00:00"/>
    <m/>
    <m/>
    <m/>
    <m/>
    <m/>
    <n v="47"/>
    <n v="5449"/>
  </r>
  <r>
    <n v="456772826"/>
    <s v="AKASH BABURAO GHADGE"/>
    <s v="ONLINE"/>
    <x v="6"/>
    <n v="2003"/>
    <m/>
    <m/>
    <m/>
    <n v="3269"/>
    <n v="0"/>
    <n v="25"/>
    <n v="1266"/>
    <x v="4"/>
    <x v="2"/>
    <x v="1"/>
    <x v="9"/>
    <n v="0"/>
    <n v="25"/>
    <n v="0"/>
    <n v="4487"/>
    <s v="-"/>
    <n v="0"/>
    <n v="0"/>
    <s v="RB"/>
    <s v="PAID"/>
    <s v="-"/>
    <s v="-"/>
    <m/>
    <m/>
    <m/>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m/>
    <m/>
    <n v="25"/>
    <n v="3269"/>
  </r>
  <r>
    <n v="135236443"/>
    <s v="REKHA PANDURANG GAIKWAD"/>
    <m/>
    <x v="0"/>
    <m/>
    <m/>
    <m/>
    <m/>
    <n v="3294"/>
    <n v="0"/>
    <n v="40"/>
    <n v="3294"/>
    <x v="3"/>
    <x v="0"/>
    <x v="0"/>
    <x v="17"/>
    <n v="0"/>
    <n v="40"/>
    <n v="0"/>
    <n v="900"/>
    <s v="-"/>
    <n v="0"/>
    <n v="0"/>
    <s v="FLOW"/>
    <s v="-"/>
    <s v="-"/>
    <s v="-"/>
    <m/>
    <m/>
    <m/>
    <m/>
    <s v="-"/>
    <s v="-"/>
    <s v="PIMPLE GURAV"/>
    <s v="-"/>
    <s v="-"/>
    <s v="-"/>
    <n v="940"/>
    <n v="0"/>
    <n v="177"/>
    <n v="187"/>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x v="1"/>
    <x v="0"/>
    <s v="ZBHT0015"/>
    <s v="k6-FzEG3nz"/>
    <s v="Allocated"/>
    <s v="Shifted (NC_SFTD)"/>
    <s v="Visited at customer residence address. Customer is shifted other place. Vehicle status not available."/>
    <d v="2026-06-05T00:00:00"/>
    <m/>
    <m/>
    <m/>
    <m/>
    <m/>
    <n v="40"/>
    <n v="3294"/>
  </r>
  <r>
    <n v="462075900"/>
    <s v="AJIT TUKARAM BHISE"/>
    <m/>
    <x v="0"/>
    <m/>
    <m/>
    <m/>
    <m/>
    <n v="4345"/>
    <n v="0"/>
    <n v="6"/>
    <n v="4345"/>
    <x v="4"/>
    <x v="0"/>
    <x v="0"/>
    <x v="17"/>
    <n v="0"/>
    <n v="6"/>
    <n v="0"/>
    <n v="450"/>
    <s v="-"/>
    <n v="0"/>
    <n v="0"/>
    <s v="FLOW"/>
    <s v="-"/>
    <s v="-"/>
    <s v="-"/>
    <m/>
    <m/>
    <m/>
    <m/>
    <s v="-"/>
    <s v="-"/>
    <s v="PIMPLE SAUDAGAR"/>
    <s v="-"/>
    <s v="-"/>
    <s v="-"/>
    <n v="456"/>
    <n v="0"/>
    <n v="57"/>
    <n v="67"/>
    <s v="FLOW"/>
    <m/>
    <m/>
    <m/>
    <m/>
    <s v="REGULAR"/>
    <s v="MH14LK0305"/>
    <m/>
    <d v="2024-02-29T00:00:00"/>
    <n v="24"/>
    <x v="0"/>
    <x v="0"/>
    <m/>
    <m/>
    <m/>
    <m/>
    <m/>
    <m/>
    <m/>
    <m/>
    <m/>
    <m/>
    <m/>
    <m/>
    <m/>
    <n v="1"/>
    <m/>
    <m/>
    <n v="1"/>
    <m/>
    <m/>
    <m/>
    <m/>
    <m/>
    <m/>
    <m/>
    <m/>
    <m/>
    <m/>
    <m/>
    <m/>
    <m/>
    <m/>
    <n v="1"/>
    <m/>
    <m/>
    <m/>
    <m/>
    <m/>
    <m/>
    <m/>
    <m/>
    <m/>
    <m/>
    <m/>
    <m/>
    <m/>
    <m/>
    <m/>
    <m/>
    <m/>
    <m/>
    <m/>
    <m/>
    <m/>
    <m/>
    <m/>
    <m/>
    <m/>
    <m/>
    <m/>
    <m/>
    <m/>
    <m/>
    <m/>
    <m/>
    <m/>
    <m/>
    <m/>
    <m/>
    <m/>
    <m/>
    <m/>
    <m/>
    <m/>
    <m/>
    <m/>
    <m/>
    <m/>
    <m/>
    <m/>
    <m/>
    <m/>
    <m/>
    <m/>
    <m/>
    <m/>
    <m/>
    <m/>
    <m/>
    <m/>
    <m/>
    <m/>
    <m/>
    <m/>
    <m/>
    <x v="0"/>
    <x v="0"/>
    <s v="ZBHT0015"/>
    <s v="k6qu3rzbA9"/>
    <s v="Allocated"/>
    <s v="Address Not Found (NC_ANF)"/>
    <s v="Visited at customer given address but address not found due to short address."/>
    <d v="2026-06-06T00:00:00"/>
    <m/>
    <m/>
    <m/>
    <m/>
    <m/>
    <n v="6"/>
    <n v="4345"/>
  </r>
  <r>
    <n v="461562384"/>
    <s v="KRUSHNA RAMESHWAR KHADE"/>
    <m/>
    <x v="0"/>
    <m/>
    <m/>
    <m/>
    <m/>
    <n v="5554"/>
    <n v="0"/>
    <n v="213"/>
    <n v="5554"/>
    <x v="5"/>
    <x v="0"/>
    <x v="0"/>
    <x v="12"/>
    <n v="0"/>
    <n v="213"/>
    <n v="0"/>
    <n v="4500"/>
    <s v="FLOW"/>
    <n v="0"/>
    <n v="0"/>
    <s v="FLOW"/>
    <s v="-"/>
    <s v="RTP"/>
    <s v="-"/>
    <m/>
    <m/>
    <m/>
    <m/>
    <s v="-"/>
    <s v="-"/>
    <s v="PIRANGUT"/>
    <s v="-"/>
    <s v="-"/>
    <s v="-"/>
    <n v="4713"/>
    <n v="0"/>
    <n v="147"/>
    <n v="157"/>
    <s v="FLOW"/>
    <m/>
    <m/>
    <m/>
    <m/>
    <s v="NPA"/>
    <s v="MH21CB5557"/>
    <m/>
    <d v="2024-01-18T00:00:00"/>
    <n v="24"/>
    <x v="0"/>
    <x v="0"/>
    <m/>
    <m/>
    <m/>
    <m/>
    <m/>
    <m/>
    <m/>
    <n v="1"/>
    <m/>
    <m/>
    <m/>
    <m/>
    <m/>
    <m/>
    <m/>
    <m/>
    <m/>
    <m/>
    <m/>
    <m/>
    <m/>
    <m/>
    <m/>
    <m/>
    <m/>
    <m/>
    <m/>
    <m/>
    <m/>
    <m/>
    <m/>
    <m/>
    <m/>
    <m/>
    <m/>
    <m/>
    <m/>
    <m/>
    <m/>
    <m/>
    <m/>
    <m/>
    <m/>
    <m/>
    <m/>
    <m/>
    <m/>
    <m/>
    <m/>
    <m/>
    <m/>
    <m/>
    <m/>
    <m/>
    <m/>
    <m/>
    <m/>
    <m/>
    <m/>
    <m/>
    <m/>
    <m/>
    <m/>
    <m/>
    <m/>
    <m/>
    <m/>
    <m/>
    <m/>
    <m/>
    <m/>
    <m/>
    <m/>
    <m/>
    <m/>
    <m/>
    <m/>
    <m/>
    <m/>
    <m/>
    <m/>
    <m/>
    <m/>
    <m/>
    <m/>
    <m/>
    <m/>
    <m/>
    <m/>
    <m/>
    <m/>
    <m/>
    <m/>
    <m/>
    <x v="1"/>
    <x v="0"/>
    <s v="DUWT0030"/>
    <s v="BPi8jq6Lnz"/>
    <s v="Allocated"/>
    <s v="Door Locked (NC_DL)"/>
    <s v="Door lock "/>
    <d v="2026-06-03T00:00:00"/>
    <m/>
    <m/>
    <m/>
    <m/>
    <m/>
    <n v="213"/>
    <n v="5554"/>
  </r>
  <r>
    <n v="135424700"/>
    <s v="GAJANAN BANSI KUMBHAR"/>
    <m/>
    <x v="0"/>
    <m/>
    <m/>
    <m/>
    <m/>
    <n v="3249"/>
    <n v="0"/>
    <n v="149"/>
    <n v="3249"/>
    <x v="5"/>
    <x v="0"/>
    <x v="0"/>
    <x v="12"/>
    <n v="0"/>
    <n v="149"/>
    <n v="0"/>
    <n v="900"/>
    <s v="FLOW"/>
    <n v="0"/>
    <n v="0"/>
    <s v="FLOW"/>
    <s v="-"/>
    <s v="NC"/>
    <s v="-"/>
    <m/>
    <m/>
    <m/>
    <m/>
    <s v="-"/>
    <s v="-"/>
    <s v="PUNWALE"/>
    <s v="-"/>
    <s v="-"/>
    <s v="-"/>
    <n v="1049"/>
    <n v="0"/>
    <n v="146"/>
    <n v="156"/>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x v="1"/>
    <x v="0"/>
    <s v="DUWT0030"/>
    <s v="GPGqCO41R4c"/>
    <s v="Allocated"/>
    <s v="Shifted (NC_SFTD)"/>
    <s v="We had visited to customer but customer shifted "/>
    <d v="2026-06-03T00:00:00"/>
    <m/>
    <m/>
    <m/>
    <m/>
    <m/>
    <n v="149"/>
    <n v="3249"/>
  </r>
  <r>
    <n v="456721727"/>
    <s v="ABHIJIT RAMESH GORE"/>
    <m/>
    <x v="0"/>
    <m/>
    <m/>
    <m/>
    <m/>
    <n v="3794"/>
    <n v="0"/>
    <n v="23"/>
    <n v="3794"/>
    <x v="4"/>
    <x v="0"/>
    <x v="0"/>
    <x v="10"/>
    <n v="0"/>
    <n v="23"/>
    <n v="0"/>
    <n v="2082.71"/>
    <s v="-"/>
    <n v="0"/>
    <n v="0"/>
    <s v="FLOW"/>
    <s v="-"/>
    <s v="-"/>
    <s v="-"/>
    <m/>
    <m/>
    <m/>
    <m/>
    <s v="-"/>
    <s v="-"/>
    <s v="RAJGURU NAGAR "/>
    <s v="-"/>
    <s v="-"/>
    <s v="-"/>
    <n v="2105.71"/>
    <n v="0"/>
    <n v="57"/>
    <n v="67"/>
    <s v="FLOW"/>
    <m/>
    <m/>
    <m/>
    <m/>
    <s v="REGULAR"/>
    <s v="MH14KP8052"/>
    <m/>
    <d v="2023-02-07T00:00:00"/>
    <n v="36"/>
    <x v="0"/>
    <x v="0"/>
    <m/>
    <m/>
    <m/>
    <m/>
    <m/>
    <m/>
    <m/>
    <m/>
    <m/>
    <m/>
    <m/>
    <m/>
    <m/>
    <m/>
    <m/>
    <m/>
    <m/>
    <m/>
    <m/>
    <m/>
    <m/>
    <m/>
    <m/>
    <m/>
    <m/>
    <m/>
    <m/>
    <m/>
    <m/>
    <m/>
    <m/>
    <m/>
    <m/>
    <m/>
    <m/>
    <m/>
    <m/>
    <m/>
    <m/>
    <m/>
    <m/>
    <m/>
    <m/>
    <m/>
    <m/>
    <m/>
    <m/>
    <m/>
    <m/>
    <m/>
    <m/>
    <m/>
    <m/>
    <m/>
    <m/>
    <m/>
    <m/>
    <m/>
    <m/>
    <m/>
    <m/>
    <m/>
    <m/>
    <m/>
    <m/>
    <m/>
    <m/>
    <m/>
    <m/>
    <m/>
    <m/>
    <m/>
    <m/>
    <m/>
    <m/>
    <m/>
    <m/>
    <m/>
    <m/>
    <m/>
    <m/>
    <m/>
    <m/>
    <m/>
    <m/>
    <m/>
    <m/>
    <m/>
    <m/>
    <m/>
    <m/>
    <m/>
    <m/>
    <m/>
    <x v="3"/>
    <x v="1"/>
    <s v="ZBHT0010"/>
    <s v="k20dN98Ok9"/>
    <s v="Allocated"/>
    <e v="#N/A"/>
    <e v="#N/A"/>
    <e v="#N/A"/>
    <m/>
    <m/>
    <m/>
    <m/>
    <m/>
    <n v="23"/>
    <n v="3794"/>
  </r>
  <r>
    <n v="138861451"/>
    <s v="GANESH DATTATRAY BENAKE"/>
    <s v="ONLINE"/>
    <x v="7"/>
    <n v="38"/>
    <m/>
    <m/>
    <m/>
    <n v="3037"/>
    <n v="0"/>
    <n v="38"/>
    <n v="2999"/>
    <x v="4"/>
    <x v="2"/>
    <x v="1"/>
    <x v="6"/>
    <n v="0"/>
    <n v="38"/>
    <n v="0"/>
    <n v="3787"/>
    <s v="-"/>
    <n v="0"/>
    <n v="0"/>
    <s v="RB"/>
    <s v="PAID"/>
    <s v="-"/>
    <s v="-"/>
    <m/>
    <m/>
    <m/>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x v="1"/>
    <x v="0"/>
    <s v="ZBHT0024"/>
    <s v="A6WosjtNkS"/>
    <s v="Allocated"/>
    <s v="Left Message (LMCB)"/>
    <s v="Meet son"/>
    <d v="2026-06-06T00:00:00"/>
    <m/>
    <m/>
    <m/>
    <m/>
    <m/>
    <n v="38"/>
    <n v="3037"/>
  </r>
  <r>
    <n v="137963404"/>
    <s v="MAYUR HARIDAS MANMODE"/>
    <m/>
    <x v="0"/>
    <m/>
    <m/>
    <m/>
    <m/>
    <n v="5976"/>
    <n v="0"/>
    <n v="139.58000000000001"/>
    <n v="5976"/>
    <x v="4"/>
    <x v="0"/>
    <x v="0"/>
    <x v="11"/>
    <n v="0"/>
    <n v="139.58000000000001"/>
    <n v="0"/>
    <n v="3150"/>
    <s v="02.05.26"/>
    <n v="0"/>
    <n v="0"/>
    <s v="FLOW"/>
    <s v="-"/>
    <s v="PAID"/>
    <s v="-"/>
    <m/>
    <m/>
    <m/>
    <m/>
    <s v="-"/>
    <s v="-"/>
    <s v="SUS"/>
    <s v="-"/>
    <s v="-"/>
    <s v="-"/>
    <n v="3289.58"/>
    <n v="0"/>
    <n v="56"/>
    <n v="66"/>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x v="1"/>
    <x v="0"/>
    <s v="DUWT0023"/>
    <s v="G64yySkqQNz"/>
    <s v="Allocated"/>
    <s v="Door Locked (NC_DL)"/>
    <s v="Door lock "/>
    <d v="2026-06-04T00:00:00"/>
    <m/>
    <m/>
    <m/>
    <m/>
    <m/>
    <n v="139.58000000000001"/>
    <n v="5976"/>
  </r>
  <r>
    <n v="454518679"/>
    <s v="SHESHRAV RAMNATH RANMALE"/>
    <m/>
    <x v="0"/>
    <m/>
    <m/>
    <m/>
    <m/>
    <n v="3135"/>
    <n v="0"/>
    <n v="2"/>
    <n v="3135"/>
    <x v="4"/>
    <x v="0"/>
    <x v="0"/>
    <x v="1"/>
    <n v="0"/>
    <n v="2"/>
    <n v="0"/>
    <n v="3121.26"/>
    <s v="-"/>
    <n v="0"/>
    <n v="0"/>
    <s v="FLOW"/>
    <s v="-"/>
    <s v="-"/>
    <s v="-"/>
    <m/>
    <m/>
    <m/>
    <m/>
    <s v="-"/>
    <s v="-"/>
    <s v="THERGAON"/>
    <s v="-"/>
    <s v="-"/>
    <s v="-"/>
    <n v="3123.26"/>
    <n v="0"/>
    <n v="57"/>
    <n v="67"/>
    <s v="FLOW"/>
    <m/>
    <m/>
    <m/>
    <m/>
    <s v="NPA"/>
    <s v="MH16DB1209"/>
    <m/>
    <d v="2022-08-28T00:00:00"/>
    <n v="42"/>
    <x v="0"/>
    <x v="0"/>
    <m/>
    <m/>
    <m/>
    <m/>
    <m/>
    <m/>
    <m/>
    <n v="1"/>
    <m/>
    <m/>
    <m/>
    <m/>
    <m/>
    <m/>
    <m/>
    <m/>
    <m/>
    <m/>
    <m/>
    <m/>
    <m/>
    <m/>
    <m/>
    <m/>
    <m/>
    <m/>
    <m/>
    <m/>
    <m/>
    <m/>
    <m/>
    <m/>
    <m/>
    <m/>
    <m/>
    <m/>
    <m/>
    <m/>
    <m/>
    <m/>
    <m/>
    <m/>
    <m/>
    <m/>
    <m/>
    <m/>
    <m/>
    <m/>
    <m/>
    <m/>
    <m/>
    <m/>
    <m/>
    <m/>
    <m/>
    <m/>
    <m/>
    <m/>
    <m/>
    <m/>
    <m/>
    <m/>
    <m/>
    <m/>
    <m/>
    <m/>
    <m/>
    <m/>
    <m/>
    <m/>
    <m/>
    <m/>
    <m/>
    <m/>
    <m/>
    <m/>
    <m/>
    <m/>
    <m/>
    <m/>
    <m/>
    <m/>
    <m/>
    <m/>
    <m/>
    <m/>
    <m/>
    <m/>
    <m/>
    <m/>
    <m/>
    <m/>
    <m/>
    <m/>
    <x v="1"/>
    <x v="0"/>
    <s v="ZBHT0011"/>
    <s v="G2yHsQ9bkb"/>
    <s v="Allocated"/>
    <s v="Address Not Found (NC_ANF)"/>
    <s v="Visit cm residence address cm short address not found "/>
    <d v="2026-06-03T00:00:00"/>
    <m/>
    <m/>
    <m/>
    <m/>
    <m/>
    <n v="2"/>
    <n v="3135"/>
  </r>
  <r>
    <n v="461234688"/>
    <s v="VILAKSHI DINESH SHINDE"/>
    <m/>
    <x v="0"/>
    <m/>
    <m/>
    <m/>
    <m/>
    <n v="4992"/>
    <n v="0"/>
    <n v="3"/>
    <n v="4992"/>
    <x v="2"/>
    <x v="0"/>
    <x v="0"/>
    <x v="1"/>
    <n v="0"/>
    <n v="3"/>
    <n v="0"/>
    <n v="4050"/>
    <s v="FLOW"/>
    <n v="0"/>
    <n v="0"/>
    <s v="FLOW"/>
    <s v="-"/>
    <s v="RTP"/>
    <s v="-"/>
    <m/>
    <m/>
    <m/>
    <m/>
    <s v="-"/>
    <s v="-"/>
    <s v="WALHEKARWADI"/>
    <s v="-"/>
    <s v="-"/>
    <s v="-"/>
    <n v="4053"/>
    <n v="0"/>
    <n v="116"/>
    <n v="126"/>
    <s v="FLOW"/>
    <m/>
    <m/>
    <m/>
    <m/>
    <s v="NPA"/>
    <s v="MH14LG4276"/>
    <m/>
    <d v="2023-12-26T00:00:00"/>
    <n v="24"/>
    <x v="0"/>
    <x v="0"/>
    <m/>
    <m/>
    <m/>
    <m/>
    <m/>
    <m/>
    <m/>
    <m/>
    <m/>
    <m/>
    <n v="1"/>
    <m/>
    <m/>
    <m/>
    <m/>
    <m/>
    <m/>
    <m/>
    <m/>
    <m/>
    <m/>
    <m/>
    <m/>
    <m/>
    <m/>
    <m/>
    <m/>
    <m/>
    <m/>
    <m/>
    <m/>
    <m/>
    <m/>
    <m/>
    <m/>
    <m/>
    <m/>
    <m/>
    <m/>
    <m/>
    <m/>
    <m/>
    <m/>
    <m/>
    <m/>
    <m/>
    <m/>
    <m/>
    <m/>
    <m/>
    <m/>
    <m/>
    <m/>
    <m/>
    <m/>
    <m/>
    <m/>
    <m/>
    <m/>
    <m/>
    <m/>
    <m/>
    <m/>
    <m/>
    <m/>
    <m/>
    <m/>
    <m/>
    <m/>
    <m/>
    <m/>
    <m/>
    <m/>
    <m/>
    <m/>
    <m/>
    <m/>
    <m/>
    <m/>
    <m/>
    <m/>
    <m/>
    <m/>
    <m/>
    <m/>
    <m/>
    <m/>
    <m/>
    <m/>
    <m/>
    <m/>
    <m/>
    <m/>
    <m/>
    <x v="1"/>
    <x v="0"/>
    <s v="ZBHT0011"/>
    <s v="G6tk52nL7z"/>
    <s v="Allocated"/>
    <s v="Refuse To Pay (RTP)"/>
    <s v="Visit cm residence address cm not able to pay finance problem "/>
    <d v="2026-06-04T00:00:00"/>
    <m/>
    <m/>
    <m/>
    <m/>
    <m/>
    <n v="3"/>
    <n v="4992"/>
  </r>
  <r>
    <n v="135494657"/>
    <s v="SIRMAKUMARI RAMAVTAR MOURYA"/>
    <m/>
    <x v="0"/>
    <m/>
    <m/>
    <m/>
    <m/>
    <n v="3189"/>
    <n v="0"/>
    <n v="23"/>
    <n v="3189"/>
    <x v="3"/>
    <x v="0"/>
    <x v="0"/>
    <x v="5"/>
    <n v="0"/>
    <n v="23"/>
    <n v="0"/>
    <n v="2697"/>
    <s v="-"/>
    <n v="0"/>
    <n v="0"/>
    <s v="FLOW"/>
    <s v="-"/>
    <s v="-"/>
    <s v="-"/>
    <m/>
    <m/>
    <m/>
    <m/>
    <s v="-"/>
    <s v="-"/>
    <s v="YERWADA"/>
    <s v="-"/>
    <s v="-"/>
    <s v="-"/>
    <n v="2720"/>
    <n v="0"/>
    <n v="177"/>
    <n v="187"/>
    <s v="FLOW"/>
    <m/>
    <m/>
    <m/>
    <m/>
    <s v="NPA"/>
    <s v="MH12UV3696"/>
    <s v="HONDA ACTIVA 6G STD BS VI"/>
    <d v="2022-10-31T00:00:00"/>
    <n v="36"/>
    <x v="0"/>
    <x v="0"/>
    <m/>
    <m/>
    <m/>
    <m/>
    <m/>
    <m/>
    <m/>
    <m/>
    <m/>
    <m/>
    <n v="1"/>
    <m/>
    <m/>
    <m/>
    <m/>
    <m/>
    <m/>
    <m/>
    <m/>
    <m/>
    <m/>
    <m/>
    <m/>
    <m/>
    <m/>
    <m/>
    <m/>
    <m/>
    <m/>
    <m/>
    <m/>
    <m/>
    <m/>
    <m/>
    <m/>
    <m/>
    <m/>
    <m/>
    <m/>
    <m/>
    <m/>
    <m/>
    <m/>
    <m/>
    <m/>
    <m/>
    <m/>
    <m/>
    <m/>
    <m/>
    <m/>
    <m/>
    <m/>
    <m/>
    <m/>
    <m/>
    <m/>
    <m/>
    <m/>
    <m/>
    <m/>
    <m/>
    <m/>
    <m/>
    <m/>
    <m/>
    <m/>
    <m/>
    <m/>
    <m/>
    <m/>
    <m/>
    <m/>
    <m/>
    <m/>
    <m/>
    <m/>
    <m/>
    <m/>
    <m/>
    <m/>
    <m/>
    <m/>
    <m/>
    <m/>
    <m/>
    <m/>
    <m/>
    <m/>
    <m/>
    <m/>
    <m/>
    <m/>
    <m/>
    <x v="1"/>
    <x v="0"/>
    <s v="ZBHT0012"/>
    <s v="B6OWeNGLnc"/>
    <s v="Allocated"/>
    <s v="No Such Person (NC_NSP)"/>
    <s v="Nc"/>
    <d v="2026-06-04T00:00:00"/>
    <m/>
    <m/>
    <m/>
    <m/>
    <m/>
    <n v="23"/>
    <n v="3189"/>
  </r>
  <r>
    <n v="463182764"/>
    <s v="NILAM RAJU GAIKWAD"/>
    <m/>
    <x v="0"/>
    <m/>
    <m/>
    <m/>
    <m/>
    <n v="1668"/>
    <n v="0"/>
    <n v="133"/>
    <n v="1668"/>
    <x v="2"/>
    <x v="0"/>
    <x v="0"/>
    <x v="5"/>
    <n v="0"/>
    <n v="133"/>
    <n v="0"/>
    <n v="4500"/>
    <s v="-"/>
    <n v="0"/>
    <n v="0"/>
    <s v="FLOW"/>
    <s v="-"/>
    <s v="-"/>
    <s v="-"/>
    <m/>
    <m/>
    <m/>
    <m/>
    <s v="-"/>
    <s v="-"/>
    <s v="YERWADA"/>
    <s v="-"/>
    <s v="-"/>
    <s v="-"/>
    <n v="4633"/>
    <n v="0"/>
    <n v="115"/>
    <n v="125"/>
    <s v="FLOW"/>
    <m/>
    <m/>
    <m/>
    <m/>
    <s v="NPA"/>
    <s v="MH12WB5598"/>
    <m/>
    <d v="2024-06-12T00:00:00"/>
    <n v="18"/>
    <x v="0"/>
    <x v="0"/>
    <m/>
    <m/>
    <m/>
    <m/>
    <m/>
    <m/>
    <m/>
    <m/>
    <m/>
    <m/>
    <m/>
    <m/>
    <m/>
    <n v="1"/>
    <m/>
    <m/>
    <m/>
    <m/>
    <m/>
    <m/>
    <m/>
    <m/>
    <m/>
    <m/>
    <m/>
    <m/>
    <m/>
    <m/>
    <m/>
    <m/>
    <m/>
    <m/>
    <m/>
    <m/>
    <m/>
    <m/>
    <m/>
    <m/>
    <m/>
    <m/>
    <m/>
    <m/>
    <m/>
    <m/>
    <m/>
    <m/>
    <m/>
    <m/>
    <m/>
    <m/>
    <m/>
    <m/>
    <m/>
    <m/>
    <m/>
    <m/>
    <m/>
    <m/>
    <m/>
    <m/>
    <m/>
    <m/>
    <m/>
    <m/>
    <m/>
    <m/>
    <m/>
    <m/>
    <m/>
    <m/>
    <m/>
    <m/>
    <m/>
    <m/>
    <m/>
    <m/>
    <m/>
    <m/>
    <m/>
    <m/>
    <m/>
    <m/>
    <m/>
    <m/>
    <m/>
    <m/>
    <m/>
    <m/>
    <m/>
    <m/>
    <m/>
    <m/>
    <m/>
    <m/>
    <x v="1"/>
    <x v="0"/>
    <s v="ZBHT0012"/>
    <s v="koQfwGzTtpz"/>
    <s v="Allocated"/>
    <s v="Shifted (NC_SFTD)"/>
    <s v="Nc"/>
    <d v="2026-06-05T00:00:00"/>
    <m/>
    <m/>
    <m/>
    <m/>
    <m/>
    <n v="133"/>
    <n v="16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093">
      <pivotArea type="all" dataOnly="0" outline="0" fieldPosition="0"/>
    </format>
    <format dxfId="1092">
      <pivotArea outline="0" collapsedLevelsAreSubtotals="1" fieldPosition="0"/>
    </format>
    <format dxfId="1091">
      <pivotArea dataOnly="0" labelOnly="1" grandRow="1" outline="0" fieldPosition="0"/>
    </format>
    <format dxfId="1090">
      <pivotArea dataOnly="0" labelOnly="1" outline="0" fieldPosition="0">
        <references count="1">
          <reference field="12" count="4">
            <x v="0"/>
            <x v="1"/>
            <x v="2"/>
            <x v="4"/>
          </reference>
        </references>
      </pivotArea>
    </format>
    <format dxfId="1089">
      <pivotArea dataOnly="0" labelOnly="1" grandCol="1" outline="0" fieldPosition="0"/>
    </format>
    <format dxfId="1088">
      <pivotArea type="all" dataOnly="0" outline="0" fieldPosition="0"/>
    </format>
    <format dxfId="1087">
      <pivotArea outline="0" collapsedLevelsAreSubtotals="1" fieldPosition="0"/>
    </format>
    <format dxfId="1086">
      <pivotArea dataOnly="0" labelOnly="1" grandRow="1" outline="0" fieldPosition="0"/>
    </format>
    <format dxfId="1085">
      <pivotArea dataOnly="0" labelOnly="1" outline="0" fieldPosition="0">
        <references count="1">
          <reference field="12" count="4">
            <x v="0"/>
            <x v="1"/>
            <x v="2"/>
            <x v="4"/>
          </reference>
        </references>
      </pivotArea>
    </format>
    <format dxfId="1084">
      <pivotArea dataOnly="0" labelOnly="1" grandCol="1" outline="0" fieldPosition="0"/>
    </format>
    <format dxfId="1083">
      <pivotArea type="all" dataOnly="0" outline="0" fieldPosition="0"/>
    </format>
    <format dxfId="1082">
      <pivotArea type="origin" dataOnly="0" labelOnly="1" outline="0" fieldPosition="0"/>
    </format>
    <format dxfId="1081">
      <pivotArea type="origin" dataOnly="0" labelOnly="1" outline="0" fieldPosition="0"/>
    </format>
    <format dxfId="1080">
      <pivotArea type="all" dataOnly="0" outline="0" fieldPosition="0"/>
    </format>
    <format dxfId="1079">
      <pivotArea outline="0" collapsedLevelsAreSubtotals="1" fieldPosition="0">
        <references count="1">
          <reference field="12" count="2" selected="0">
            <x v="1"/>
            <x v="2"/>
          </reference>
        </references>
      </pivotArea>
    </format>
    <format dxfId="1078">
      <pivotArea grandCol="1" outline="0" collapsedLevelsAreSubtotals="1" fieldPosition="0"/>
    </format>
    <format dxfId="1077">
      <pivotArea type="topRight" dataOnly="0" labelOnly="1" outline="0" offset="D1" fieldPosition="0"/>
    </format>
    <format dxfId="1076">
      <pivotArea dataOnly="0" labelOnly="1" outline="0" fieldPosition="0">
        <references count="1">
          <reference field="12" count="0"/>
        </references>
      </pivotArea>
    </format>
    <format dxfId="1075">
      <pivotArea dataOnly="0" labelOnly="1" outline="0" fieldPosition="0">
        <references count="1">
          <reference field="12" count="0"/>
        </references>
      </pivotArea>
    </format>
    <format dxfId="1074">
      <pivotArea dataOnly="0" labelOnly="1" outline="0" fieldPosition="0">
        <references count="1">
          <reference field="12" count="4">
            <x v="0"/>
            <x v="1"/>
            <x v="2"/>
            <x v="3"/>
          </reference>
        </references>
      </pivotArea>
    </format>
    <format dxfId="1073">
      <pivotArea outline="0" collapsedLevelsAreSubtotals="1" fieldPosition="0"/>
    </format>
    <format dxfId="1072">
      <pivotArea dataOnly="0" labelOnly="1" outline="0" fieldPosition="0">
        <references count="1">
          <reference field="12" count="2">
            <x v="0"/>
            <x v="4"/>
          </reference>
        </references>
      </pivotArea>
    </format>
    <format dxfId="1071">
      <pivotArea dataOnly="0" labelOnly="1" grandCol="1" outline="0" fieldPosition="0"/>
    </format>
    <format dxfId="1070">
      <pivotArea dataOnly="0" labelOnly="1" grandRow="1" outline="0" fieldPosition="0"/>
    </format>
    <format dxfId="1069">
      <pivotArea dataOnly="0" grandCol="1" outline="0" axis="axisCol" fieldPosition="0"/>
    </format>
    <format dxfId="1068">
      <pivotArea type="all" dataOnly="0" outline="0" fieldPosition="0"/>
    </format>
    <format dxfId="1067">
      <pivotArea outline="0" collapsedLevelsAreSubtotals="1" fieldPosition="0"/>
    </format>
    <format dxfId="1066">
      <pivotArea dataOnly="0" labelOnly="1" grandRow="1" outline="0" fieldPosition="0"/>
    </format>
    <format dxfId="1065">
      <pivotArea dataOnly="0" labelOnly="1" outline="0" fieldPosition="0">
        <references count="1">
          <reference field="12" count="2">
            <x v="0"/>
            <x v="4"/>
          </reference>
        </references>
      </pivotArea>
    </format>
    <format dxfId="1064">
      <pivotArea dataOnly="0" labelOnly="1" grandCol="1" outline="0" fieldPosition="0"/>
    </format>
    <format dxfId="1063">
      <pivotArea outline="0" collapsedLevelsAreSubtotals="1" fieldPosition="0"/>
    </format>
    <format dxfId="1062">
      <pivotArea dataOnly="0" labelOnly="1" grandRow="1" outline="0" fieldPosition="0"/>
    </format>
    <format dxfId="1061">
      <pivotArea dataOnly="0" labelOnly="1" outline="0" fieldPosition="0">
        <references count="1">
          <reference field="12" count="5">
            <x v="0"/>
            <x v="1"/>
            <x v="2"/>
            <x v="3"/>
            <x v="4"/>
          </reference>
        </references>
      </pivotArea>
    </format>
    <format dxfId="1060">
      <pivotArea dataOnly="0" labelOnly="1" grandCol="1" outline="0" fieldPosition="0"/>
    </format>
    <format dxfId="1059">
      <pivotArea outline="0" collapsedLevelsAreSubtotals="1" fieldPosition="0"/>
    </format>
    <format dxfId="1058">
      <pivotArea dataOnly="0" labelOnly="1" grandRow="1" outline="0" fieldPosition="0"/>
    </format>
    <format dxfId="1057">
      <pivotArea dataOnly="0" labelOnly="1" outline="0" fieldPosition="0">
        <references count="1">
          <reference field="12" count="0"/>
        </references>
      </pivotArea>
    </format>
    <format dxfId="1056">
      <pivotArea dataOnly="0" labelOnly="1" grandCol="1" outline="0" fieldPosition="0"/>
    </format>
    <format dxfId="1055">
      <pivotArea dataOnly="0" labelOnly="1" outline="0" fieldPosition="0">
        <references count="1">
          <reference field="12" count="5">
            <x v="0"/>
            <x v="1"/>
            <x v="2"/>
            <x v="3"/>
            <x v="4"/>
          </reference>
        </references>
      </pivotArea>
    </format>
    <format dxfId="1054">
      <pivotArea dataOnly="0" labelOnly="1" outline="0" fieldPosition="0">
        <references count="1">
          <reference field="12" count="4">
            <x v="0"/>
            <x v="1"/>
            <x v="3"/>
            <x v="4"/>
          </reference>
        </references>
      </pivotArea>
    </format>
    <format dxfId="1053">
      <pivotArea dataOnly="0" labelOnly="1" grandRow="1" outline="0" fieldPosition="0"/>
    </format>
    <format dxfId="1052">
      <pivotArea dataOnly="0" labelOnly="1" grandRow="1" outline="0" fieldPosition="0"/>
    </format>
    <format dxfId="1051">
      <pivotArea outline="0" collapsedLevelsAreSubtotals="1" fieldPosition="0"/>
    </format>
    <format dxfId="1050">
      <pivotArea dataOnly="0" labelOnly="1" outline="0" fieldPosition="0">
        <references count="1">
          <reference field="12" count="4">
            <x v="0"/>
            <x v="1"/>
            <x v="2"/>
            <x v="5"/>
          </reference>
        </references>
      </pivotArea>
    </format>
    <format dxfId="1049">
      <pivotArea dataOnly="0" labelOnly="1" grandCol="1" outline="0" fieldPosition="0"/>
    </format>
    <format dxfId="1048">
      <pivotArea dataOnly="0" labelOnly="1" outline="0" fieldPosition="0">
        <references count="1">
          <reference field="12" count="4">
            <x v="0"/>
            <x v="1"/>
            <x v="3"/>
            <x v="5"/>
          </reference>
        </references>
      </pivotArea>
    </format>
    <format dxfId="1047">
      <pivotArea type="all" dataOnly="0" outline="0" fieldPosition="0"/>
    </format>
    <format dxfId="1046">
      <pivotArea outline="0" collapsedLevelsAreSubtotals="1" fieldPosition="0"/>
    </format>
    <format dxfId="1045">
      <pivotArea dataOnly="0" labelOnly="1" grandRow="1" outline="0" fieldPosition="0"/>
    </format>
    <format dxfId="1044">
      <pivotArea dataOnly="0" labelOnly="1" outline="0" fieldPosition="0">
        <references count="1">
          <reference field="12" count="4">
            <x v="0"/>
            <x v="1"/>
            <x v="2"/>
            <x v="4"/>
          </reference>
        </references>
      </pivotArea>
    </format>
    <format dxfId="1043">
      <pivotArea dataOnly="0" labelOnly="1" grandCol="1" outline="0" fieldPosition="0"/>
    </format>
    <format dxfId="1042">
      <pivotArea outline="0" collapsedLevelsAreSubtotals="1" fieldPosition="0"/>
    </format>
    <format dxfId="1041">
      <pivotArea dataOnly="0" labelOnly="1" grandRow="1" outline="0" fieldPosition="0"/>
    </format>
    <format dxfId="1040">
      <pivotArea dataOnly="0" labelOnly="1" outline="0" fieldPosition="0">
        <references count="1">
          <reference field="12" count="4">
            <x v="0"/>
            <x v="1"/>
            <x v="2"/>
            <x v="4"/>
          </reference>
        </references>
      </pivotArea>
    </format>
    <format dxfId="1039">
      <pivotArea dataOnly="0" labelOnly="1" grandCol="1" outline="0" fieldPosition="0"/>
    </format>
    <format dxfId="1038">
      <pivotArea outline="0" collapsedLevelsAreSubtotals="1" fieldPosition="0"/>
    </format>
    <format dxfId="1037">
      <pivotArea dataOnly="0" labelOnly="1" grandRow="1" outline="0" fieldPosition="0"/>
    </format>
    <format dxfId="1036">
      <pivotArea dataOnly="0" labelOnly="1" outline="0" fieldPosition="0">
        <references count="1">
          <reference field="12" count="4">
            <x v="0"/>
            <x v="1"/>
            <x v="2"/>
            <x v="4"/>
          </reference>
        </references>
      </pivotArea>
    </format>
    <format dxfId="1035">
      <pivotArea dataOnly="0" labelOnly="1" grandCol="1" outline="0" fieldPosition="0"/>
    </format>
    <format dxfId="1034">
      <pivotArea dataOnly="0" grandCol="1" outline="0" axis="axisCol" fieldPosition="0"/>
    </format>
    <format dxfId="1033">
      <pivotArea dataOnly="0" labelOnly="1" outline="0" fieldPosition="0">
        <references count="1">
          <reference field="12" count="0"/>
        </references>
      </pivotArea>
    </format>
    <format dxfId="1032">
      <pivotArea dataOnly="0" grandCol="1" outline="0" axis="axisCol" fieldPosition="0"/>
    </format>
    <format dxfId="1031">
      <pivotArea dataOnly="0" labelOnly="1" outline="0" fieldPosition="0">
        <references count="1">
          <reference field="12" count="5">
            <x v="0"/>
            <x v="2"/>
            <x v="3"/>
            <x v="4"/>
            <x v="5"/>
          </reference>
        </references>
      </pivotArea>
    </format>
    <format dxfId="1030">
      <pivotArea dataOnly="0" labelOnly="1" grandCol="1" outline="0" fieldPosition="0"/>
    </format>
    <format dxfId="1029">
      <pivotArea dataOnly="0" labelOnly="1" grandCol="1" outline="0" fieldPosition="0"/>
    </format>
    <format dxfId="1028">
      <pivotArea dataOnly="0" labelOnly="1" outline="0" fieldPosition="0">
        <references count="1">
          <reference field="12" count="4">
            <x v="0"/>
            <x v="1"/>
            <x v="2"/>
            <x v="3"/>
          </reference>
        </references>
      </pivotArea>
    </format>
    <format dxfId="1027">
      <pivotArea dataOnly="0" labelOnly="1" grandCol="1" outline="0" fieldPosition="0"/>
    </format>
    <format dxfId="1026">
      <pivotArea dataOnly="0" labelOnly="1" grandCol="1" outline="0" fieldPosition="0"/>
    </format>
    <format dxfId="1025">
      <pivotArea dataOnly="0" labelOnly="1" outline="0" fieldPosition="0">
        <references count="1">
          <reference field="12" count="4">
            <x v="0"/>
            <x v="1"/>
            <x v="2"/>
            <x v="3"/>
          </reference>
        </references>
      </pivotArea>
    </format>
    <format dxfId="1024">
      <pivotArea dataOnly="0" labelOnly="1" grandCol="1" outline="0" fieldPosition="0"/>
    </format>
    <format dxfId="1023">
      <pivotArea outline="0" collapsedLevelsAreSubtotals="1" fieldPosition="0"/>
    </format>
    <format dxfId="1022">
      <pivotArea dataOnly="0" labelOnly="1" outline="0" fieldPosition="0">
        <references count="1">
          <reference field="12" count="4">
            <x v="0"/>
            <x v="1"/>
            <x v="3"/>
            <x v="4"/>
          </reference>
        </references>
      </pivotArea>
    </format>
    <format dxfId="1021">
      <pivotArea dataOnly="0" labelOnly="1" grandCol="1" outline="0" fieldPosition="0"/>
    </format>
    <format dxfId="1020">
      <pivotArea dataOnly="0" labelOnly="1" grandRow="1" outline="0" fieldPosition="0"/>
    </format>
    <format dxfId="1019">
      <pivotArea grandCol="1" outline="0" collapsedLevelsAreSubtotals="1" fieldPosition="0"/>
    </format>
    <format dxfId="1018">
      <pivotArea dataOnly="0" labelOnly="1" grandCol="1" outline="0" fieldPosition="0"/>
    </format>
    <format dxfId="1017">
      <pivotArea type="all" dataOnly="0" outline="0" fieldPosition="0"/>
    </format>
    <format dxfId="1016">
      <pivotArea outline="0" collapsedLevelsAreSubtotals="1" fieldPosition="0"/>
    </format>
    <format dxfId="1015">
      <pivotArea type="origin" dataOnly="0" labelOnly="1" outline="0" fieldPosition="0"/>
    </format>
    <format dxfId="1014">
      <pivotArea field="12" type="button" dataOnly="0" labelOnly="1" outline="0" axis="axisCol" fieldPosition="0"/>
    </format>
    <format dxfId="1013">
      <pivotArea type="topRight" dataOnly="0" labelOnly="1" outline="0" fieldPosition="0"/>
    </format>
    <format dxfId="1012">
      <pivotArea dataOnly="0" labelOnly="1" grandRow="1" outline="0" fieldPosition="0"/>
    </format>
    <format dxfId="1011">
      <pivotArea dataOnly="0" labelOnly="1" outline="0" fieldPosition="0">
        <references count="1">
          <reference field="12" count="4">
            <x v="0"/>
            <x v="1"/>
            <x v="2"/>
            <x v="4"/>
          </reference>
        </references>
      </pivotArea>
    </format>
    <format dxfId="1010">
      <pivotArea dataOnly="0" labelOnly="1" grandCol="1" outline="0" fieldPosition="0"/>
    </format>
    <format dxfId="1009">
      <pivotArea dataOnly="0" labelOnly="1" outline="0" fieldPosition="0">
        <references count="1">
          <reference field="12" count="1">
            <x v="2"/>
          </reference>
        </references>
      </pivotArea>
    </format>
    <format dxfId="1008">
      <pivotArea outline="0" collapsedLevelsAreSubtotals="1" fieldPosition="0"/>
    </format>
    <format dxfId="1007">
      <pivotArea dataOnly="0" labelOnly="1" outline="0" fieldPosition="0">
        <references count="1">
          <reference field="12" count="5">
            <x v="0"/>
            <x v="1"/>
            <x v="2"/>
            <x v="4"/>
            <x v="5"/>
          </reference>
        </references>
      </pivotArea>
    </format>
    <format dxfId="1006">
      <pivotArea dataOnly="0" labelOnly="1" grandCol="1" outline="0" fieldPosition="0"/>
    </format>
    <format dxfId="1005">
      <pivotArea grandRow="1" outline="0" collapsedLevelsAreSubtotals="1" fieldPosition="0"/>
    </format>
    <format dxfId="1004">
      <pivotArea dataOnly="0" labelOnly="1" grandRow="1" outline="0" fieldPosition="0"/>
    </format>
    <format dxfId="1003">
      <pivotArea outline="0" collapsedLevelsAreSubtotals="1" fieldPosition="0"/>
    </format>
    <format dxfId="1002">
      <pivotArea dataOnly="0" labelOnly="1" grandRow="1" outline="0" fieldPosition="0"/>
    </format>
    <format dxfId="1001">
      <pivotArea dataOnly="0" labelOnly="1" outline="0" fieldPosition="0">
        <references count="1">
          <reference field="12" count="6">
            <x v="0"/>
            <x v="1"/>
            <x v="2"/>
            <x v="3"/>
            <x v="4"/>
            <x v="5"/>
          </reference>
        </references>
      </pivotArea>
    </format>
    <format dxfId="1000">
      <pivotArea dataOnly="0" labelOnly="1" grandCol="1" outline="0" fieldPosition="0"/>
    </format>
    <format dxfId="999">
      <pivotArea dataOnly="0" labelOnly="1" outline="0" fieldPosition="0">
        <references count="1">
          <reference field="12" count="4">
            <x v="0"/>
            <x v="1"/>
            <x v="2"/>
            <x v="3"/>
          </reference>
        </references>
      </pivotArea>
    </format>
    <format dxfId="998">
      <pivotArea dataOnly="0" labelOnly="1" grandCol="1" outline="0" fieldPosition="0"/>
    </format>
    <format dxfId="997">
      <pivotArea type="all" dataOnly="0" outline="0" fieldPosition="0"/>
    </format>
    <format dxfId="996">
      <pivotArea outline="0" collapsedLevelsAreSubtotals="1" fieldPosition="0"/>
    </format>
    <format dxfId="995">
      <pivotArea type="origin" dataOnly="0" labelOnly="1" outline="0" fieldPosition="0"/>
    </format>
    <format dxfId="994">
      <pivotArea field="12" type="button" dataOnly="0" labelOnly="1" outline="0" axis="axisCol" fieldPosition="0"/>
    </format>
    <format dxfId="993">
      <pivotArea type="topRight" dataOnly="0" labelOnly="1" outline="0" fieldPosition="0"/>
    </format>
    <format dxfId="992">
      <pivotArea dataOnly="0" labelOnly="1" grandRow="1" outline="0" fieldPosition="0"/>
    </format>
    <format dxfId="991">
      <pivotArea dataOnly="0" labelOnly="1" outline="0" fieldPosition="0">
        <references count="1">
          <reference field="12" count="5">
            <x v="0"/>
            <x v="1"/>
            <x v="2"/>
            <x v="3"/>
            <x v="4"/>
          </reference>
        </references>
      </pivotArea>
    </format>
    <format dxfId="990">
      <pivotArea dataOnly="0" labelOnly="1" grandCol="1" outline="0" fieldPosition="0"/>
    </format>
    <format dxfId="989">
      <pivotArea dataOnly="0" labelOnly="1" outline="0" fieldPosition="0">
        <references count="1">
          <reference field="12" count="4">
            <x v="0"/>
            <x v="1"/>
            <x v="2"/>
            <x v="3"/>
          </reference>
        </references>
      </pivotArea>
    </format>
    <format dxfId="988">
      <pivotArea dataOnly="0" labelOnly="1" grandCol="1" outline="0" fieldPosition="0"/>
    </format>
    <format dxfId="987">
      <pivotArea dataOnly="0" labelOnly="1" outline="0" fieldPosition="0">
        <references count="1">
          <reference field="12" count="5">
            <x v="0"/>
            <x v="1"/>
            <x v="2"/>
            <x v="3"/>
            <x v="5"/>
          </reference>
        </references>
      </pivotArea>
    </format>
    <format dxfId="986">
      <pivotArea dataOnly="0" labelOnly="1" grandCol="1" outline="0" fieldPosition="0"/>
    </format>
    <format dxfId="985">
      <pivotArea dataOnly="0" labelOnly="1" outline="0" fieldPosition="0">
        <references count="1">
          <reference field="12" count="5">
            <x v="0"/>
            <x v="1"/>
            <x v="2"/>
            <x v="3"/>
            <x v="5"/>
          </reference>
        </references>
      </pivotArea>
    </format>
    <format dxfId="984">
      <pivotArea dataOnly="0" labelOnly="1" grandCol="1" outline="0" fieldPosition="0"/>
    </format>
    <format dxfId="983">
      <pivotArea dataOnly="0" labelOnly="1" outline="0" fieldPosition="0">
        <references count="1">
          <reference field="12" count="5">
            <x v="0"/>
            <x v="1"/>
            <x v="2"/>
            <x v="3"/>
            <x v="5"/>
          </reference>
        </references>
      </pivotArea>
    </format>
    <format dxfId="982">
      <pivotArea dataOnly="0" labelOnly="1" grandCol="1" outline="0" fieldPosition="0"/>
    </format>
    <format dxfId="981">
      <pivotArea grandRow="1" outline="0" collapsedLevelsAreSubtotals="1" fieldPosition="0"/>
    </format>
    <format dxfId="980">
      <pivotArea dataOnly="0" labelOnly="1" grandRow="1" outline="0" fieldPosition="0"/>
    </format>
    <format dxfId="979">
      <pivotArea outline="0" collapsedLevelsAreSubtotals="1" fieldPosition="0"/>
    </format>
    <format dxfId="978">
      <pivotArea dataOnly="0" labelOnly="1" grandRow="1" outline="0" fieldPosition="0"/>
    </format>
    <format dxfId="977">
      <pivotArea dataOnly="0" labelOnly="1" outline="0" fieldPosition="0">
        <references count="1">
          <reference field="12" count="5">
            <x v="0"/>
            <x v="1"/>
            <x v="2"/>
            <x v="3"/>
            <x v="5"/>
          </reference>
        </references>
      </pivotArea>
    </format>
    <format dxfId="976">
      <pivotArea dataOnly="0" labelOnly="1" grandCol="1" outline="0" fieldPosition="0"/>
    </format>
    <format dxfId="975">
      <pivotArea outline="0" collapsedLevelsAreSubtotals="1" fieldPosition="0"/>
    </format>
    <format dxfId="974">
      <pivotArea dataOnly="0" labelOnly="1" grandRow="1" outline="0" fieldPosition="0"/>
    </format>
    <format dxfId="973">
      <pivotArea dataOnly="0" labelOnly="1" outline="0" fieldPosition="0">
        <references count="1">
          <reference field="12" count="4">
            <x v="0"/>
            <x v="1"/>
            <x v="2"/>
            <x v="3"/>
          </reference>
        </references>
      </pivotArea>
    </format>
    <format dxfId="972">
      <pivotArea dataOnly="0" labelOnly="1" grandCol="1" outline="0" fieldPosition="0"/>
    </format>
    <format dxfId="971">
      <pivotArea outline="0" collapsedLevelsAreSubtotals="1" fieldPosition="0"/>
    </format>
    <format dxfId="970">
      <pivotArea dataOnly="0" labelOnly="1" grandRow="1" outline="0" fieldPosition="0"/>
    </format>
    <format dxfId="969">
      <pivotArea dataOnly="0" labelOnly="1" outline="0" fieldPosition="0">
        <references count="1">
          <reference field="12" count="4">
            <x v="0"/>
            <x v="1"/>
            <x v="2"/>
            <x v="3"/>
          </reference>
        </references>
      </pivotArea>
    </format>
    <format dxfId="968">
      <pivotArea dataOnly="0" labelOnly="1" grandCol="1" outline="0" fieldPosition="0"/>
    </format>
    <format dxfId="967">
      <pivotArea dataOnly="0" labelOnly="1" outline="0" fieldPosition="0">
        <references count="1">
          <reference field="12" count="4">
            <x v="0"/>
            <x v="1"/>
            <x v="2"/>
            <x v="3"/>
          </reference>
        </references>
      </pivotArea>
    </format>
    <format dxfId="966">
      <pivotArea dataOnly="0" labelOnly="1" grandCol="1" outline="0" fieldPosition="0"/>
    </format>
    <format dxfId="965">
      <pivotArea grandRow="1" outline="0" collapsedLevelsAreSubtotals="1" fieldPosition="0"/>
    </format>
    <format dxfId="964">
      <pivotArea dataOnly="0" labelOnly="1" grandRow="1" outline="0" fieldPosition="0"/>
    </format>
    <format dxfId="963">
      <pivotArea grandCol="1" outline="0" collapsedLevelsAreSubtotals="1" fieldPosition="0"/>
    </format>
    <format dxfId="962">
      <pivotArea dataOnly="0" labelOnly="1" grandCol="1" outline="0" fieldPosition="0"/>
    </format>
    <format dxfId="961">
      <pivotArea outline="0" collapsedLevelsAreSubtotals="1" fieldPosition="0"/>
    </format>
    <format dxfId="960">
      <pivotArea dataOnly="0" labelOnly="1" grandRow="1" outline="0" fieldPosition="0"/>
    </format>
    <format dxfId="959">
      <pivotArea dataOnly="0" labelOnly="1" outline="0" fieldPosition="0">
        <references count="1">
          <reference field="12" count="5">
            <x v="0"/>
            <x v="1"/>
            <x v="2"/>
            <x v="3"/>
            <x v="4"/>
          </reference>
        </references>
      </pivotArea>
    </format>
    <format dxfId="958">
      <pivotArea dataOnly="0" labelOnly="1" grandCol="1" outline="0" fieldPosition="0"/>
    </format>
    <format dxfId="957">
      <pivotArea outline="0" collapsedLevelsAreSubtotals="1" fieldPosition="0"/>
    </format>
    <format dxfId="956">
      <pivotArea dataOnly="0" labelOnly="1" grandRow="1" outline="0" fieldPosition="0"/>
    </format>
    <format dxfId="955">
      <pivotArea dataOnly="0" labelOnly="1" outline="0" fieldPosition="0">
        <references count="1">
          <reference field="12" count="5">
            <x v="0"/>
            <x v="1"/>
            <x v="2"/>
            <x v="3"/>
            <x v="4"/>
          </reference>
        </references>
      </pivotArea>
    </format>
    <format dxfId="954">
      <pivotArea dataOnly="0" labelOnly="1" grandCol="1" outline="0" fieldPosition="0"/>
    </format>
    <format dxfId="953">
      <pivotArea dataOnly="0" labelOnly="1" outline="0" fieldPosition="0">
        <references count="1">
          <reference field="12" count="5">
            <x v="0"/>
            <x v="1"/>
            <x v="2"/>
            <x v="3"/>
            <x v="4"/>
          </reference>
        </references>
      </pivotArea>
    </format>
    <format dxfId="952">
      <pivotArea dataOnly="0" labelOnly="1" grandCol="1" outline="0" fieldPosition="0"/>
    </format>
    <format dxfId="951">
      <pivotArea outline="0" collapsedLevelsAreSubtotals="1" fieldPosition="0"/>
    </format>
    <format dxfId="950">
      <pivotArea dataOnly="0" labelOnly="1" grandRow="1" outline="0" fieldPosition="0"/>
    </format>
    <format dxfId="949">
      <pivotArea dataOnly="0" labelOnly="1" outline="0" fieldPosition="0">
        <references count="1">
          <reference field="12" count="5">
            <x v="0"/>
            <x v="1"/>
            <x v="2"/>
            <x v="3"/>
            <x v="4"/>
          </reference>
        </references>
      </pivotArea>
    </format>
    <format dxfId="948">
      <pivotArea dataOnly="0" labelOnly="1" grandCol="1" outline="0" fieldPosition="0"/>
    </format>
    <format dxfId="947">
      <pivotArea grandRow="1" outline="0" collapsedLevelsAreSubtotals="1" fieldPosition="0"/>
    </format>
    <format dxfId="946">
      <pivotArea dataOnly="0" labelOnly="1" grandRow="1" outline="0" fieldPosition="0"/>
    </format>
    <format dxfId="945">
      <pivotArea outline="0" collapsedLevelsAreSubtotals="1" fieldPosition="0"/>
    </format>
    <format dxfId="944">
      <pivotArea dataOnly="0" labelOnly="1" grandRow="1" outline="0" fieldPosition="0"/>
    </format>
    <format dxfId="943">
      <pivotArea dataOnly="0" labelOnly="1" outline="0" fieldPosition="0">
        <references count="1">
          <reference field="12" count="4">
            <x v="0"/>
            <x v="1"/>
            <x v="2"/>
            <x v="5"/>
          </reference>
        </references>
      </pivotArea>
    </format>
    <format dxfId="942">
      <pivotArea dataOnly="0" labelOnly="1" grandCol="1" outline="0" fieldPosition="0"/>
    </format>
    <format dxfId="941">
      <pivotArea outline="0" collapsedLevelsAreSubtotals="1" fieldPosition="0"/>
    </format>
    <format dxfId="940">
      <pivotArea dataOnly="0" labelOnly="1" grandRow="1" outline="0" fieldPosition="0"/>
    </format>
    <format dxfId="939">
      <pivotArea dataOnly="0" labelOnly="1" outline="0" fieldPosition="0">
        <references count="1">
          <reference field="12" count="4">
            <x v="0"/>
            <x v="1"/>
            <x v="2"/>
            <x v="5"/>
          </reference>
        </references>
      </pivotArea>
    </format>
    <format dxfId="938">
      <pivotArea dataOnly="0" labelOnly="1" grandCol="1" outline="0" fieldPosition="0"/>
    </format>
    <format dxfId="937">
      <pivotArea dataOnly="0" labelOnly="1" outline="0" fieldPosition="0">
        <references count="1">
          <reference field="12" count="4">
            <x v="0"/>
            <x v="1"/>
            <x v="2"/>
            <x v="5"/>
          </reference>
        </references>
      </pivotArea>
    </format>
    <format dxfId="936">
      <pivotArea dataOnly="0" labelOnly="1" grandCol="1" outline="0" fieldPosition="0"/>
    </format>
    <format dxfId="935">
      <pivotArea dataOnly="0" labelOnly="1" outline="0" fieldPosition="0">
        <references count="1">
          <reference field="12" count="4">
            <x v="0"/>
            <x v="1"/>
            <x v="3"/>
            <x v="5"/>
          </reference>
        </references>
      </pivotArea>
    </format>
    <format dxfId="934">
      <pivotArea dataOnly="0" labelOnly="1" grandCol="1" outline="0" fieldPosition="0"/>
    </format>
    <format dxfId="933">
      <pivotArea dataOnly="0" labelOnly="1" outline="0" fieldPosition="0">
        <references count="1">
          <reference field="12" count="4">
            <x v="0"/>
            <x v="1"/>
            <x v="3"/>
            <x v="5"/>
          </reference>
        </references>
      </pivotArea>
    </format>
    <format dxfId="932">
      <pivotArea dataOnly="0" labelOnly="1" grandCol="1" outline="0" fieldPosition="0"/>
    </format>
    <format dxfId="931">
      <pivotArea grandRow="1" outline="0" collapsedLevelsAreSubtotals="1" fieldPosition="0"/>
    </format>
    <format dxfId="930">
      <pivotArea dataOnly="0" labelOnly="1" grandRow="1" outline="0" fieldPosition="0"/>
    </format>
    <format dxfId="929">
      <pivotArea dataOnly="0" labelOnly="1" grandCol="1" outline="0" fieldPosition="0"/>
    </format>
    <format dxfId="928">
      <pivotArea dataOnly="0" labelOnly="1" outline="0" fieldPosition="0">
        <references count="1">
          <reference field="12" count="3">
            <x v="0"/>
            <x v="1"/>
            <x v="3"/>
          </reference>
        </references>
      </pivotArea>
    </format>
    <format dxfId="927">
      <pivotArea dataOnly="0" labelOnly="1" grandCol="1" outline="0" fieldPosition="0"/>
    </format>
    <format dxfId="926">
      <pivotArea dataOnly="0" labelOnly="1" outline="0" fieldPosition="0">
        <references count="1">
          <reference field="12" count="3">
            <x v="0"/>
            <x v="1"/>
            <x v="3"/>
          </reference>
        </references>
      </pivotArea>
    </format>
    <format dxfId="925">
      <pivotArea dataOnly="0" labelOnly="1" grandCol="1" outline="0" fieldPosition="0"/>
    </format>
    <format dxfId="924">
      <pivotArea dataOnly="0" labelOnly="1" outline="0" fieldPosition="0">
        <references count="1">
          <reference field="12" count="3">
            <x v="0"/>
            <x v="1"/>
            <x v="3"/>
          </reference>
        </references>
      </pivotArea>
    </format>
    <format dxfId="923">
      <pivotArea dataOnly="0" labelOnly="1" grandCol="1" outline="0" fieldPosition="0"/>
    </format>
    <format dxfId="922">
      <pivotArea outline="0" collapsedLevelsAreSubtotals="1" fieldPosition="0"/>
    </format>
    <format dxfId="921">
      <pivotArea dataOnly="0" labelOnly="1" grandRow="1" outline="0" fieldPosition="0"/>
    </format>
    <format dxfId="920">
      <pivotArea dataOnly="0" labelOnly="1" outline="0" fieldPosition="0">
        <references count="1">
          <reference field="12" count="3">
            <x v="0"/>
            <x v="1"/>
            <x v="3"/>
          </reference>
        </references>
      </pivotArea>
    </format>
    <format dxfId="919">
      <pivotArea dataOnly="0" labelOnly="1" grandCol="1" outline="0" fieldPosition="0"/>
    </format>
    <format dxfId="918">
      <pivotArea dataOnly="0" labelOnly="1" outline="0" fieldPosition="0">
        <references count="1">
          <reference field="12" count="3">
            <x v="0"/>
            <x v="1"/>
            <x v="3"/>
          </reference>
        </references>
      </pivotArea>
    </format>
    <format dxfId="917">
      <pivotArea dataOnly="0" labelOnly="1" grandCol="1" outline="0" fieldPosition="0"/>
    </format>
    <format dxfId="916">
      <pivotArea dataOnly="0" labelOnly="1" outline="0" fieldPosition="0">
        <references count="1">
          <reference field="12" count="3">
            <x v="0"/>
            <x v="1"/>
            <x v="3"/>
          </reference>
        </references>
      </pivotArea>
    </format>
    <format dxfId="915">
      <pivotArea dataOnly="0" labelOnly="1" grandCol="1" outline="0" fieldPosition="0"/>
    </format>
    <format dxfId="914">
      <pivotArea grandRow="1" outline="0" collapsedLevelsAreSubtotals="1" fieldPosition="0"/>
    </format>
    <format dxfId="913">
      <pivotArea dataOnly="0" labelOnly="1" grandRow="1" outline="0" fieldPosition="0"/>
    </format>
    <format dxfId="912">
      <pivotArea dataOnly="0" labelOnly="1" outline="0" fieldPosition="0">
        <references count="1">
          <reference field="12" count="3">
            <x v="0"/>
            <x v="1"/>
            <x v="3"/>
          </reference>
        </references>
      </pivotArea>
    </format>
    <format dxfId="911">
      <pivotArea dataOnly="0" labelOnly="1" grandCol="1" outline="0" fieldPosition="0"/>
    </format>
    <format dxfId="910">
      <pivotArea dataOnly="0" labelOnly="1" grandRow="1" outline="0" fieldPosition="0"/>
    </format>
    <format dxfId="909">
      <pivotArea dataOnly="0" labelOnly="1" grandRow="1" outline="0" fieldPosition="0"/>
    </format>
    <format dxfId="908">
      <pivotArea dataOnly="0" labelOnly="1" grandRow="1" outline="0" fieldPosition="0"/>
    </format>
    <format dxfId="907">
      <pivotArea outline="0" collapsedLevelsAreSubtotals="1" fieldPosition="0"/>
    </format>
    <format dxfId="906">
      <pivotArea dataOnly="0" labelOnly="1" grandRow="1" outline="0" fieldPosition="0"/>
    </format>
    <format dxfId="905">
      <pivotArea dataOnly="0" labelOnly="1" outline="0" fieldPosition="0">
        <references count="1">
          <reference field="12" count="0"/>
        </references>
      </pivotArea>
    </format>
    <format dxfId="904">
      <pivotArea dataOnly="0" labelOnly="1" grandCol="1" outline="0" fieldPosition="0"/>
    </format>
    <format dxfId="903">
      <pivotArea dataOnly="0" labelOnly="1" outline="0" fieldPosition="0">
        <references count="1">
          <reference field="12" count="0"/>
        </references>
      </pivotArea>
    </format>
    <format dxfId="902">
      <pivotArea dataOnly="0" labelOnly="1" grandCol="1" outline="0" fieldPosition="0"/>
    </format>
    <format dxfId="901">
      <pivotArea grandRow="1" outline="0" collapsedLevelsAreSubtotals="1" fieldPosition="0"/>
    </format>
    <format dxfId="900">
      <pivotArea dataOnly="0" labelOnly="1" grandRow="1" outline="0" fieldPosition="0"/>
    </format>
    <format dxfId="899">
      <pivotArea grandRow="1" outline="0" collapsedLevelsAreSubtotals="1" fieldPosition="0"/>
    </format>
    <format dxfId="898">
      <pivotArea dataOnly="0" labelOnly="1" grandRow="1" outline="0" fieldPosition="0"/>
    </format>
    <format dxfId="897">
      <pivotArea grandRow="1" outline="0" collapsedLevelsAreSubtotals="1" fieldPosition="0"/>
    </format>
    <format dxfId="896">
      <pivotArea dataOnly="0" labelOnly="1" grandRow="1" outline="0" fieldPosition="0"/>
    </format>
    <format dxfId="895">
      <pivotArea grandRow="1" outline="0" collapsedLevelsAreSubtotals="1" fieldPosition="0"/>
    </format>
    <format dxfId="894">
      <pivotArea dataOnly="0" labelOnly="1" grandRow="1" outline="0" fieldPosition="0"/>
    </format>
    <format dxfId="893">
      <pivotArea grandRow="1" outline="0" collapsedLevelsAreSubtotals="1" fieldPosition="0"/>
    </format>
    <format dxfId="892">
      <pivotArea dataOnly="0" labelOnly="1" grandRow="1" outline="0" fieldPosition="0"/>
    </format>
    <format dxfId="891">
      <pivotArea grandRow="1" outline="0" collapsedLevelsAreSubtotals="1" fieldPosition="0"/>
    </format>
    <format dxfId="890">
      <pivotArea dataOnly="0" labelOnly="1" grandRow="1" outline="0" fieldPosition="0"/>
    </format>
    <format dxfId="889">
      <pivotArea type="origin" dataOnly="0" labelOnly="1" outline="0" fieldPosition="0"/>
    </format>
    <format dxfId="888">
      <pivotArea dataOnly="0" labelOnly="1" grandRow="1" outline="0" fieldPosition="0"/>
    </format>
    <format dxfId="887">
      <pivotArea type="origin" dataOnly="0" labelOnly="1" outline="0" fieldPosition="0"/>
    </format>
    <format dxfId="886">
      <pivotArea dataOnly="0" labelOnly="1" grandRow="1" outline="0" fieldPosition="0"/>
    </format>
    <format dxfId="885">
      <pivotArea type="origin" dataOnly="0" labelOnly="1" outline="0" fieldPosition="0"/>
    </format>
    <format dxfId="884">
      <pivotArea dataOnly="0" labelOnly="1" grandRow="1" outline="0" fieldPosition="0"/>
    </format>
    <format dxfId="883">
      <pivotArea type="origin" dataOnly="0" labelOnly="1" outline="0" fieldPosition="0"/>
    </format>
    <format dxfId="882">
      <pivotArea dataOnly="0" labelOnly="1" grandRow="1" outline="0" fieldPosition="0"/>
    </format>
    <format dxfId="881">
      <pivotArea type="all" dataOnly="0" outline="0" fieldPosition="0"/>
    </format>
    <format dxfId="880">
      <pivotArea outline="0" collapsedLevelsAreSubtotals="1" fieldPosition="0"/>
    </format>
    <format dxfId="879">
      <pivotArea type="origin" dataOnly="0" labelOnly="1" outline="0" fieldPosition="0"/>
    </format>
    <format dxfId="878">
      <pivotArea field="12" type="button" dataOnly="0" labelOnly="1" outline="0" axis="axisCol" fieldPosition="0"/>
    </format>
    <format dxfId="877">
      <pivotArea type="topRight" dataOnly="0" labelOnly="1" outline="0" fieldPosition="0"/>
    </format>
    <format dxfId="876">
      <pivotArea dataOnly="0" labelOnly="1" grandRow="1" outline="0" fieldPosition="0"/>
    </format>
    <format dxfId="875">
      <pivotArea dataOnly="0" labelOnly="1" outline="0" fieldPosition="0">
        <references count="1">
          <reference field="12" count="0"/>
        </references>
      </pivotArea>
    </format>
    <format dxfId="874">
      <pivotArea dataOnly="0" labelOnly="1" grandCol="1" outline="0" fieldPosition="0"/>
    </format>
    <format dxfId="873">
      <pivotArea grandRow="1" outline="0" collapsedLevelsAreSubtotals="1" fieldPosition="0"/>
    </format>
    <format dxfId="872">
      <pivotArea dataOnly="0" labelOnly="1" grandRow="1" outline="0" fieldPosition="0"/>
    </format>
    <format dxfId="871">
      <pivotArea dataOnly="0" labelOnly="1" outline="0" fieldPosition="0">
        <references count="1">
          <reference field="12" count="3">
            <x v="0"/>
            <x v="1"/>
            <x v="3"/>
          </reference>
        </references>
      </pivotArea>
    </format>
    <format dxfId="870">
      <pivotArea dataOnly="0" labelOnly="1" grandCol="1" outline="0" fieldPosition="0"/>
    </format>
    <format dxfId="869">
      <pivotArea dataOnly="0" labelOnly="1" grandRow="1" outline="0" fieldPosition="0"/>
    </format>
    <format dxfId="868">
      <pivotArea outline="0" collapsedLevelsAreSubtotals="1" fieldPosition="0"/>
    </format>
    <format dxfId="867">
      <pivotArea dataOnly="0" labelOnly="1" grandRow="1" outline="0" fieldPosition="0"/>
    </format>
    <format dxfId="866">
      <pivotArea dataOnly="0" labelOnly="1" outline="0" fieldPosition="0">
        <references count="1">
          <reference field="12" count="3">
            <x v="0"/>
            <x v="1"/>
            <x v="2"/>
          </reference>
        </references>
      </pivotArea>
    </format>
    <format dxfId="865">
      <pivotArea dataOnly="0" labelOnly="1" grandCol="1" outline="0" fieldPosition="0"/>
    </format>
    <format dxfId="864">
      <pivotArea outline="0" collapsedLevelsAreSubtotals="1" fieldPosition="0"/>
    </format>
    <format dxfId="863">
      <pivotArea dataOnly="0" labelOnly="1" grandRow="1" outline="0" fieldPosition="0"/>
    </format>
    <format dxfId="862">
      <pivotArea dataOnly="0" labelOnly="1" outline="0" fieldPosition="0">
        <references count="1">
          <reference field="12" count="3">
            <x v="0"/>
            <x v="1"/>
            <x v="2"/>
          </reference>
        </references>
      </pivotArea>
    </format>
    <format dxfId="861">
      <pivotArea dataOnly="0" labelOnly="1" grandCol="1" outline="0" fieldPosition="0"/>
    </format>
    <format dxfId="860">
      <pivotArea outline="0" collapsedLevelsAreSubtotals="1" fieldPosition="0"/>
    </format>
    <format dxfId="859">
      <pivotArea dataOnly="0" labelOnly="1" grandRow="1" outline="0" fieldPosition="0"/>
    </format>
    <format dxfId="858">
      <pivotArea dataOnly="0" labelOnly="1" outline="0" fieldPosition="0">
        <references count="1">
          <reference field="12" count="5">
            <x v="0"/>
            <x v="1"/>
            <x v="2"/>
            <x v="3"/>
            <x v="5"/>
          </reference>
        </references>
      </pivotArea>
    </format>
    <format dxfId="857">
      <pivotArea dataOnly="0" labelOnly="1" grandCol="1" outline="0" fieldPosition="0"/>
    </format>
    <format dxfId="856">
      <pivotArea outline="0" collapsedLevelsAreSubtotals="1" fieldPosition="0"/>
    </format>
    <format dxfId="855">
      <pivotArea dataOnly="0" labelOnly="1" grandRow="1" outline="0" fieldPosition="0"/>
    </format>
    <format dxfId="854">
      <pivotArea dataOnly="0" labelOnly="1" outline="0" fieldPosition="0">
        <references count="1">
          <reference field="12" count="5">
            <x v="0"/>
            <x v="1"/>
            <x v="2"/>
            <x v="3"/>
            <x v="5"/>
          </reference>
        </references>
      </pivotArea>
    </format>
    <format dxfId="853">
      <pivotArea dataOnly="0" labelOnly="1" grandCol="1" outline="0" fieldPosition="0"/>
    </format>
    <format dxfId="852">
      <pivotArea dataOnly="0" labelOnly="1" outline="0" fieldPosition="0">
        <references count="1">
          <reference field="12" count="5">
            <x v="0"/>
            <x v="1"/>
            <x v="2"/>
            <x v="3"/>
            <x v="5"/>
          </reference>
        </references>
      </pivotArea>
    </format>
    <format dxfId="851">
      <pivotArea dataOnly="0" labelOnly="1" grandCol="1" outline="0" fieldPosition="0"/>
    </format>
    <format dxfId="850">
      <pivotArea outline="0" collapsedLevelsAreSubtotals="1" fieldPosition="0"/>
    </format>
    <format dxfId="849">
      <pivotArea dataOnly="0" labelOnly="1" grandRow="1" outline="0" fieldPosition="0"/>
    </format>
    <format dxfId="848">
      <pivotArea dataOnly="0" labelOnly="1" outline="0" fieldPosition="0">
        <references count="1">
          <reference field="12" count="4">
            <x v="0"/>
            <x v="1"/>
            <x v="2"/>
            <x v="3"/>
          </reference>
        </references>
      </pivotArea>
    </format>
    <format dxfId="847">
      <pivotArea dataOnly="0" labelOnly="1" grandCol="1" outline="0" fieldPosition="0"/>
    </format>
    <format dxfId="846">
      <pivotArea outline="0" collapsedLevelsAreSubtotals="1" fieldPosition="0"/>
    </format>
    <format dxfId="845">
      <pivotArea dataOnly="0" labelOnly="1" grandRow="1" outline="0" fieldPosition="0"/>
    </format>
    <format dxfId="844">
      <pivotArea dataOnly="0" labelOnly="1" outline="0" fieldPosition="0">
        <references count="1">
          <reference field="12" count="4">
            <x v="0"/>
            <x v="1"/>
            <x v="2"/>
            <x v="3"/>
          </reference>
        </references>
      </pivotArea>
    </format>
    <format dxfId="843">
      <pivotArea dataOnly="0" labelOnly="1" grandCol="1" outline="0" fieldPosition="0"/>
    </format>
    <format dxfId="842">
      <pivotArea dataOnly="0" labelOnly="1" outline="0" fieldPosition="0">
        <references count="1">
          <reference field="12" count="4">
            <x v="0"/>
            <x v="1"/>
            <x v="2"/>
            <x v="3"/>
          </reference>
        </references>
      </pivotArea>
    </format>
    <format dxfId="841">
      <pivotArea dataOnly="0" labelOnly="1" grandCol="1" outline="0" fieldPosition="0"/>
    </format>
    <format dxfId="840">
      <pivotArea grandRow="1" outline="0" collapsedLevelsAreSubtotals="1" fieldPosition="0"/>
    </format>
    <format dxfId="839">
      <pivotArea dataOnly="0" labelOnly="1" grandRow="1" outline="0" fieldPosition="0"/>
    </format>
    <format dxfId="838">
      <pivotArea outline="0" collapsedLevelsAreSubtotals="1" fieldPosition="0"/>
    </format>
    <format dxfId="837">
      <pivotArea dataOnly="0" labelOnly="1" grandRow="1" outline="0" fieldPosition="0"/>
    </format>
    <format dxfId="836">
      <pivotArea dataOnly="0" labelOnly="1" outline="0" fieldPosition="0">
        <references count="1">
          <reference field="12" count="5">
            <x v="0"/>
            <x v="1"/>
            <x v="2"/>
            <x v="3"/>
            <x v="4"/>
          </reference>
        </references>
      </pivotArea>
    </format>
    <format dxfId="835">
      <pivotArea dataOnly="0" labelOnly="1" grandCol="1" outline="0" fieldPosition="0"/>
    </format>
    <format dxfId="834">
      <pivotArea outline="0" collapsedLevelsAreSubtotals="1" fieldPosition="0"/>
    </format>
    <format dxfId="833">
      <pivotArea dataOnly="0" labelOnly="1" grandRow="1" outline="0" fieldPosition="0"/>
    </format>
    <format dxfId="832">
      <pivotArea dataOnly="0" labelOnly="1" outline="0" fieldPosition="0">
        <references count="1">
          <reference field="12" count="5">
            <x v="0"/>
            <x v="1"/>
            <x v="2"/>
            <x v="3"/>
            <x v="4"/>
          </reference>
        </references>
      </pivotArea>
    </format>
    <format dxfId="831">
      <pivotArea dataOnly="0" labelOnly="1" grandCol="1" outline="0" fieldPosition="0"/>
    </format>
    <format dxfId="830">
      <pivotArea type="all" dataOnly="0" outline="0" fieldPosition="0"/>
    </format>
    <format dxfId="829">
      <pivotArea outline="0" collapsedLevelsAreSubtotals="1" fieldPosition="0"/>
    </format>
    <format dxfId="828">
      <pivotArea type="origin" dataOnly="0" labelOnly="1" outline="0" fieldPosition="0"/>
    </format>
    <format dxfId="827">
      <pivotArea field="12" type="button" dataOnly="0" labelOnly="1" outline="0" axis="axisCol" fieldPosition="0"/>
    </format>
    <format dxfId="826">
      <pivotArea type="topRight" dataOnly="0" labelOnly="1" outline="0" fieldPosition="0"/>
    </format>
    <format dxfId="825">
      <pivotArea dataOnly="0" labelOnly="1" grandRow="1" outline="0" fieldPosition="0"/>
    </format>
    <format dxfId="824">
      <pivotArea dataOnly="0" labelOnly="1" outline="0" fieldPosition="0">
        <references count="1">
          <reference field="12" count="5">
            <x v="0"/>
            <x v="1"/>
            <x v="2"/>
            <x v="3"/>
            <x v="4"/>
          </reference>
        </references>
      </pivotArea>
    </format>
    <format dxfId="823">
      <pivotArea dataOnly="0" labelOnly="1" grandCol="1" outline="0" fieldPosition="0"/>
    </format>
    <format dxfId="822">
      <pivotArea type="all" dataOnly="0" outline="0" fieldPosition="0"/>
    </format>
    <format dxfId="821">
      <pivotArea outline="0" collapsedLevelsAreSubtotals="1" fieldPosition="0"/>
    </format>
    <format dxfId="820">
      <pivotArea type="origin" dataOnly="0" labelOnly="1" outline="0" fieldPosition="0"/>
    </format>
    <format dxfId="819">
      <pivotArea field="12" type="button" dataOnly="0" labelOnly="1" outline="0" axis="axisCol" fieldPosition="0"/>
    </format>
    <format dxfId="818">
      <pivotArea type="topRight" dataOnly="0" labelOnly="1" outline="0" fieldPosition="0"/>
    </format>
    <format dxfId="817">
      <pivotArea dataOnly="0" labelOnly="1" grandRow="1" outline="0" fieldPosition="0"/>
    </format>
    <format dxfId="816">
      <pivotArea dataOnly="0" labelOnly="1" outline="0" fieldPosition="0">
        <references count="1">
          <reference field="12" count="5">
            <x v="0"/>
            <x v="1"/>
            <x v="2"/>
            <x v="3"/>
            <x v="4"/>
          </reference>
        </references>
      </pivotArea>
    </format>
    <format dxfId="815">
      <pivotArea dataOnly="0" labelOnly="1" grandCol="1" outline="0" fieldPosition="0"/>
    </format>
    <format dxfId="814">
      <pivotArea type="all" dataOnly="0" outline="0" fieldPosition="0"/>
    </format>
    <format dxfId="813">
      <pivotArea outline="0" collapsedLevelsAreSubtotals="1" fieldPosition="0"/>
    </format>
    <format dxfId="812">
      <pivotArea type="origin" dataOnly="0" labelOnly="1" outline="0" fieldPosition="0"/>
    </format>
    <format dxfId="811">
      <pivotArea field="12" type="button" dataOnly="0" labelOnly="1" outline="0" axis="axisCol" fieldPosition="0"/>
    </format>
    <format dxfId="810">
      <pivotArea type="topRight" dataOnly="0" labelOnly="1" outline="0" fieldPosition="0"/>
    </format>
    <format dxfId="809">
      <pivotArea dataOnly="0" labelOnly="1" grandRow="1" outline="0" fieldPosition="0"/>
    </format>
    <format dxfId="808">
      <pivotArea dataOnly="0" labelOnly="1" outline="0" fieldPosition="0">
        <references count="1">
          <reference field="12" count="5">
            <x v="0"/>
            <x v="1"/>
            <x v="2"/>
            <x v="3"/>
            <x v="4"/>
          </reference>
        </references>
      </pivotArea>
    </format>
    <format dxfId="807">
      <pivotArea dataOnly="0" labelOnly="1" grandCol="1" outline="0" fieldPosition="0"/>
    </format>
    <format dxfId="806">
      <pivotArea dataOnly="0" labelOnly="1" outline="0" fieldPosition="0">
        <references count="1">
          <reference field="12" count="5">
            <x v="0"/>
            <x v="1"/>
            <x v="2"/>
            <x v="3"/>
            <x v="4"/>
          </reference>
        </references>
      </pivotArea>
    </format>
    <format dxfId="805">
      <pivotArea dataOnly="0" labelOnly="1" grandCol="1" outline="0" fieldPosition="0"/>
    </format>
    <format dxfId="804">
      <pivotArea grandRow="1" outline="0" collapsedLevelsAreSubtotals="1" fieldPosition="0"/>
    </format>
    <format dxfId="803">
      <pivotArea dataOnly="0" labelOnly="1" grandRow="1" outline="0" fieldPosition="0"/>
    </format>
    <format dxfId="802">
      <pivotArea dataOnly="0" grandCol="1" outline="0" fieldPosition="0"/>
    </format>
    <format dxfId="801">
      <pivotArea dataOnly="0" labelOnly="1" outline="0" fieldPosition="0">
        <references count="1">
          <reference field="12" count="5">
            <x v="0"/>
            <x v="1"/>
            <x v="2"/>
            <x v="4"/>
            <x v="5"/>
          </reference>
        </references>
      </pivotArea>
    </format>
    <format dxfId="800">
      <pivotArea dataOnly="0" labelOnly="1" grandCol="1" outline="0" fieldPosition="0"/>
    </format>
    <format dxfId="799">
      <pivotArea outline="0" collapsedLevelsAreSubtotals="1" fieldPosition="0"/>
    </format>
    <format dxfId="798">
      <pivotArea dataOnly="0" labelOnly="1" grandRow="1" outline="0" fieldPosition="0"/>
    </format>
    <format dxfId="797">
      <pivotArea dataOnly="0" labelOnly="1" outline="0" fieldPosition="0">
        <references count="1">
          <reference field="12" count="4">
            <x v="0"/>
            <x v="1"/>
            <x v="2"/>
            <x v="4"/>
          </reference>
        </references>
      </pivotArea>
    </format>
    <format dxfId="796">
      <pivotArea dataOnly="0" labelOnly="1" grandCol="1" outline="0" fieldPosition="0"/>
    </format>
    <format dxfId="795">
      <pivotArea outline="0" collapsedLevelsAreSubtotals="1" fieldPosition="0"/>
    </format>
    <format dxfId="794">
      <pivotArea dataOnly="0" labelOnly="1" grandRow="1" outline="0" fieldPosition="0"/>
    </format>
    <format dxfId="793">
      <pivotArea dataOnly="0" labelOnly="1" outline="0" fieldPosition="0">
        <references count="1">
          <reference field="12" count="4">
            <x v="0"/>
            <x v="1"/>
            <x v="2"/>
            <x v="3"/>
          </reference>
        </references>
      </pivotArea>
    </format>
    <format dxfId="792">
      <pivotArea dataOnly="0" labelOnly="1" grandCol="1" outline="0" fieldPosition="0"/>
    </format>
    <format dxfId="791">
      <pivotArea grandRow="1" outline="0" collapsedLevelsAreSubtotals="1" fieldPosition="0"/>
    </format>
    <format dxfId="790">
      <pivotArea dataOnly="0" labelOnly="1" grandRow="1" outline="0" fieldPosition="0"/>
    </format>
    <format dxfId="789">
      <pivotArea type="origin" dataOnly="0" labelOnly="1" outline="0" fieldPosition="0"/>
    </format>
    <format dxfId="788">
      <pivotArea field="12" type="button" dataOnly="0" labelOnly="1" outline="0" axis="axisCol" fieldPosition="0"/>
    </format>
    <format dxfId="787">
      <pivotArea type="topRight" dataOnly="0" labelOnly="1" outline="0" fieldPosition="0"/>
    </format>
    <format dxfId="786">
      <pivotArea dataOnly="0" labelOnly="1" outline="0" fieldPosition="0">
        <references count="1">
          <reference field="12" count="4">
            <x v="0"/>
            <x v="1"/>
            <x v="2"/>
            <x v="3"/>
          </reference>
        </references>
      </pivotArea>
    </format>
    <format dxfId="785">
      <pivotArea dataOnly="0" labelOnly="1" grandCol="1" outline="0" fieldPosition="0"/>
    </format>
    <format dxfId="784">
      <pivotArea dataOnly="0" grandCol="1" outline="0" axis="axisCol" fieldPosition="0"/>
    </format>
    <format dxfId="783">
      <pivotArea dataOnly="0" labelOnly="1" grandRow="1" outline="0" fieldPosition="0"/>
    </format>
    <format dxfId="782">
      <pivotArea type="all" dataOnly="0" outline="0" fieldPosition="0"/>
    </format>
    <format dxfId="781">
      <pivotArea outline="0" collapsedLevelsAreSubtotals="1" fieldPosition="0"/>
    </format>
    <format dxfId="780">
      <pivotArea type="origin" dataOnly="0" labelOnly="1" outline="0" fieldPosition="0"/>
    </format>
    <format dxfId="779">
      <pivotArea field="12" type="button" dataOnly="0" labelOnly="1" outline="0" axis="axisCol" fieldPosition="0"/>
    </format>
    <format dxfId="778">
      <pivotArea type="topRight" dataOnly="0" labelOnly="1" outline="0" fieldPosition="0"/>
    </format>
    <format dxfId="777">
      <pivotArea dataOnly="0" labelOnly="1" grandRow="1" outline="0" fieldPosition="0"/>
    </format>
    <format dxfId="776">
      <pivotArea dataOnly="0" labelOnly="1" outline="0" fieldPosition="0">
        <references count="1">
          <reference field="12" count="4">
            <x v="0"/>
            <x v="1"/>
            <x v="2"/>
            <x v="3"/>
          </reference>
        </references>
      </pivotArea>
    </format>
    <format dxfId="775">
      <pivotArea dataOnly="0" labelOnly="1" grandCol="1" outline="0" fieldPosition="0"/>
    </format>
    <format dxfId="774">
      <pivotArea outline="0" collapsedLevelsAreSubtotals="1" fieldPosition="0"/>
    </format>
    <format dxfId="773">
      <pivotArea dataOnly="0" labelOnly="1" grandRow="1" outline="0" fieldPosition="0"/>
    </format>
    <format dxfId="772">
      <pivotArea dataOnly="0" labelOnly="1" outline="0" fieldPosition="0">
        <references count="1">
          <reference field="12" count="3">
            <x v="0"/>
            <x v="1"/>
            <x v="2"/>
          </reference>
        </references>
      </pivotArea>
    </format>
    <format dxfId="771">
      <pivotArea dataOnly="0" labelOnly="1" grandCol="1" outline="0" fieldPosition="0"/>
    </format>
    <format dxfId="770">
      <pivotArea outline="0" collapsedLevelsAreSubtotals="1" fieldPosition="0"/>
    </format>
    <format dxfId="769">
      <pivotArea field="12" type="button" dataOnly="0" labelOnly="1" outline="0" axis="axisCol" fieldPosition="0"/>
    </format>
    <format dxfId="768">
      <pivotArea type="topRight" dataOnly="0" labelOnly="1" outline="0" fieldPosition="0"/>
    </format>
    <format dxfId="767">
      <pivotArea dataOnly="0" labelOnly="1" outline="0" fieldPosition="0">
        <references count="1">
          <reference field="12" count="2">
            <x v="0"/>
            <x v="1"/>
          </reference>
        </references>
      </pivotArea>
    </format>
    <format dxfId="766">
      <pivotArea dataOnly="0" labelOnly="1" grandCol="1" outline="0" fieldPosition="0"/>
    </format>
    <format dxfId="765">
      <pivotArea grandRow="1" outline="0" collapsedLevelsAreSubtotals="1" fieldPosition="0"/>
    </format>
    <format dxfId="764">
      <pivotArea dataOnly="0" labelOnly="1" grandRow="1" outline="0" fieldPosition="0"/>
    </format>
    <format dxfId="763">
      <pivotArea outline="0" collapsedLevelsAreSubtotals="1" fieldPosition="0"/>
    </format>
    <format dxfId="762">
      <pivotArea dataOnly="0" labelOnly="1" grandRow="1" outline="0" fieldPosition="0"/>
    </format>
    <format dxfId="761">
      <pivotArea dataOnly="0" labelOnly="1" outline="0" fieldPosition="0">
        <references count="1">
          <reference field="12" count="4">
            <x v="0"/>
            <x v="1"/>
            <x v="4"/>
            <x v="5"/>
          </reference>
        </references>
      </pivotArea>
    </format>
    <format dxfId="760">
      <pivotArea dataOnly="0" labelOnly="1" grandCol="1" outline="0" fieldPosition="0"/>
    </format>
    <format dxfId="759">
      <pivotArea outline="0" collapsedLevelsAreSubtotals="1" fieldPosition="0"/>
    </format>
    <format dxfId="758">
      <pivotArea dataOnly="0" labelOnly="1" grandRow="1" outline="0" fieldPosition="0"/>
    </format>
    <format dxfId="757">
      <pivotArea dataOnly="0" labelOnly="1" outline="0" fieldPosition="0">
        <references count="1">
          <reference field="12" count="4">
            <x v="0"/>
            <x v="1"/>
            <x v="4"/>
            <x v="5"/>
          </reference>
        </references>
      </pivotArea>
    </format>
    <format dxfId="756">
      <pivotArea dataOnly="0" labelOnly="1" grandCol="1" outline="0" fieldPosition="0"/>
    </format>
    <format dxfId="755">
      <pivotArea dataOnly="0" labelOnly="1" outline="0" fieldPosition="0">
        <references count="1">
          <reference field="12" count="4">
            <x v="0"/>
            <x v="1"/>
            <x v="4"/>
            <x v="5"/>
          </reference>
        </references>
      </pivotArea>
    </format>
    <format dxfId="754">
      <pivotArea dataOnly="0" labelOnly="1" grandCol="1" outline="0" fieldPosition="0"/>
    </format>
    <format dxfId="753">
      <pivotArea outline="0" collapsedLevelsAreSubtotals="1" fieldPosition="0"/>
    </format>
    <format dxfId="752">
      <pivotArea dataOnly="0" labelOnly="1" grandRow="1" outline="0" fieldPosition="0"/>
    </format>
    <format dxfId="751">
      <pivotArea dataOnly="0" labelOnly="1" outline="0" fieldPosition="0">
        <references count="1">
          <reference field="12" count="4">
            <x v="0"/>
            <x v="1"/>
            <x v="3"/>
            <x v="4"/>
          </reference>
        </references>
      </pivotArea>
    </format>
    <format dxfId="750">
      <pivotArea dataOnly="0" labelOnly="1" grandCol="1" outline="0" fieldPosition="0"/>
    </format>
    <format dxfId="749">
      <pivotArea outline="0" collapsedLevelsAreSubtotals="1" fieldPosition="0"/>
    </format>
    <format dxfId="748">
      <pivotArea dataOnly="0" labelOnly="1" grandRow="1" outline="0" fieldPosition="0"/>
    </format>
    <format dxfId="747">
      <pivotArea dataOnly="0" labelOnly="1" outline="0" fieldPosition="0">
        <references count="1">
          <reference field="12" count="4">
            <x v="0"/>
            <x v="1"/>
            <x v="3"/>
            <x v="4"/>
          </reference>
        </references>
      </pivotArea>
    </format>
    <format dxfId="746">
      <pivotArea dataOnly="0" labelOnly="1" grandCol="1" outline="0" fieldPosition="0"/>
    </format>
    <format dxfId="745">
      <pivotArea dataOnly="0" labelOnly="1" outline="0" fieldPosition="0">
        <references count="1">
          <reference field="12" count="4">
            <x v="0"/>
            <x v="1"/>
            <x v="3"/>
            <x v="4"/>
          </reference>
        </references>
      </pivotArea>
    </format>
    <format dxfId="744">
      <pivotArea dataOnly="0" labelOnly="1" grandCol="1" outline="0" fieldPosition="0"/>
    </format>
    <format dxfId="743">
      <pivotArea grandRow="1" outline="0" collapsedLevelsAreSubtotals="1" fieldPosition="0"/>
    </format>
    <format dxfId="742">
      <pivotArea dataOnly="0" labelOnly="1" grandRow="1" outline="0" fieldPosition="0"/>
    </format>
    <format dxfId="741">
      <pivotArea outline="0" collapsedLevelsAreSubtotals="1" fieldPosition="0"/>
    </format>
    <format dxfId="740">
      <pivotArea dataOnly="0" labelOnly="1" grandRow="1" outline="0" fieldPosition="0"/>
    </format>
    <format dxfId="739">
      <pivotArea dataOnly="0" labelOnly="1" outline="0" fieldPosition="0">
        <references count="1">
          <reference field="12" count="3">
            <x v="0"/>
            <x v="1"/>
            <x v="2"/>
          </reference>
        </references>
      </pivotArea>
    </format>
    <format dxfId="738">
      <pivotArea dataOnly="0" labelOnly="1" grandCol="1" outline="0" fieldPosition="0"/>
    </format>
    <format dxfId="737">
      <pivotArea outline="0" collapsedLevelsAreSubtotals="1" fieldPosition="0"/>
    </format>
    <format dxfId="736">
      <pivotArea dataOnly="0" labelOnly="1" grandRow="1" outline="0" fieldPosition="0"/>
    </format>
    <format dxfId="735">
      <pivotArea dataOnly="0" labelOnly="1" outline="0" fieldPosition="0">
        <references count="1">
          <reference field="12" count="3">
            <x v="0"/>
            <x v="1"/>
            <x v="2"/>
          </reference>
        </references>
      </pivotArea>
    </format>
    <format dxfId="734">
      <pivotArea dataOnly="0" labelOnly="1" grandCol="1" outline="0" fieldPosition="0"/>
    </format>
    <format dxfId="733">
      <pivotArea dataOnly="0" labelOnly="1" outline="0" fieldPosition="0">
        <references count="1">
          <reference field="12" count="3">
            <x v="0"/>
            <x v="1"/>
            <x v="2"/>
          </reference>
        </references>
      </pivotArea>
    </format>
    <format dxfId="732">
      <pivotArea dataOnly="0" labelOnly="1" grandCol="1" outline="0" fieldPosition="0"/>
    </format>
    <format dxfId="731">
      <pivotArea outline="0" collapsedLevelsAreSubtotals="1" fieldPosition="0"/>
    </format>
    <format dxfId="730">
      <pivotArea dataOnly="0" labelOnly="1" grandRow="1" outline="0" fieldPosition="0"/>
    </format>
    <format dxfId="729">
      <pivotArea dataOnly="0" labelOnly="1" outline="0" fieldPosition="0">
        <references count="1">
          <reference field="12" count="3">
            <x v="0"/>
            <x v="1"/>
            <x v="2"/>
          </reference>
        </references>
      </pivotArea>
    </format>
    <format dxfId="728">
      <pivotArea dataOnly="0" labelOnly="1" grandCol="1" outline="0" fieldPosition="0"/>
    </format>
    <format dxfId="727">
      <pivotArea outline="0" collapsedLevelsAreSubtotals="1" fieldPosition="0"/>
    </format>
    <format dxfId="726">
      <pivotArea dataOnly="0" labelOnly="1" grandRow="1" outline="0" fieldPosition="0"/>
    </format>
    <format dxfId="725">
      <pivotArea dataOnly="0" labelOnly="1" outline="0" fieldPosition="0">
        <references count="1">
          <reference field="12" count="3">
            <x v="0"/>
            <x v="1"/>
            <x v="2"/>
          </reference>
        </references>
      </pivotArea>
    </format>
    <format dxfId="724">
      <pivotArea dataOnly="0" labelOnly="1" grandCol="1" outline="0" fieldPosition="0"/>
    </format>
    <format dxfId="723">
      <pivotArea dataOnly="0" labelOnly="1" outline="0" fieldPosition="0">
        <references count="1">
          <reference field="12" count="3">
            <x v="0"/>
            <x v="1"/>
            <x v="2"/>
          </reference>
        </references>
      </pivotArea>
    </format>
    <format dxfId="722">
      <pivotArea dataOnly="0" labelOnly="1" grandCol="1" outline="0" fieldPosition="0"/>
    </format>
    <format dxfId="721">
      <pivotArea grandRow="1" outline="0" collapsedLevelsAreSubtotals="1" fieldPosition="0"/>
    </format>
    <format dxfId="720">
      <pivotArea dataOnly="0" labelOnly="1" grandRow="1" outline="0" fieldPosition="0"/>
    </format>
    <format dxfId="719">
      <pivotArea outline="0" collapsedLevelsAreSubtotals="1" fieldPosition="0"/>
    </format>
    <format dxfId="718">
      <pivotArea dataOnly="0" labelOnly="1" grandRow="1" outline="0" fieldPosition="0"/>
    </format>
    <format dxfId="717">
      <pivotArea dataOnly="0" labelOnly="1" outline="0" fieldPosition="0">
        <references count="1">
          <reference field="12" count="3">
            <x v="0"/>
            <x v="1"/>
            <x v="3"/>
          </reference>
        </references>
      </pivotArea>
    </format>
    <format dxfId="716">
      <pivotArea dataOnly="0" labelOnly="1" grandCol="1" outline="0" fieldPosition="0"/>
    </format>
    <format dxfId="715">
      <pivotArea outline="0" collapsedLevelsAreSubtotals="1" fieldPosition="0"/>
    </format>
    <format dxfId="714">
      <pivotArea dataOnly="0" labelOnly="1" grandRow="1" outline="0" fieldPosition="0"/>
    </format>
    <format dxfId="713">
      <pivotArea dataOnly="0" labelOnly="1" outline="0" fieldPosition="0">
        <references count="1">
          <reference field="12" count="3">
            <x v="0"/>
            <x v="1"/>
            <x v="3"/>
          </reference>
        </references>
      </pivotArea>
    </format>
    <format dxfId="712">
      <pivotArea dataOnly="0" labelOnly="1" grandCol="1" outline="0" fieldPosition="0"/>
    </format>
    <format dxfId="711">
      <pivotArea dataOnly="0" labelOnly="1" outline="0" fieldPosition="0">
        <references count="1">
          <reference field="12" count="3">
            <x v="0"/>
            <x v="1"/>
            <x v="3"/>
          </reference>
        </references>
      </pivotArea>
    </format>
    <format dxfId="710">
      <pivotArea dataOnly="0" labelOnly="1" grandCol="1" outline="0" fieldPosition="0"/>
    </format>
    <format dxfId="709">
      <pivotArea grandRow="1" outline="0" collapsedLevelsAreSubtotals="1" fieldPosition="0"/>
    </format>
    <format dxfId="708">
      <pivotArea dataOnly="0" labelOnly="1" grandRow="1" outline="0" fieldPosition="0"/>
    </format>
    <format dxfId="707">
      <pivotArea grandCol="1" outline="0" collapsedLevelsAreSubtotals="1" fieldPosition="0"/>
    </format>
    <format dxfId="706">
      <pivotArea dataOnly="0" labelOnly="1" grandCol="1" outline="0" fieldPosition="0"/>
    </format>
    <format dxfId="705">
      <pivotArea outline="0" collapsedLevelsAreSubtotals="1" fieldPosition="0"/>
    </format>
    <format dxfId="704">
      <pivotArea dataOnly="0" labelOnly="1" grandRow="1" outline="0" fieldPosition="0"/>
    </format>
    <format dxfId="703">
      <pivotArea dataOnly="0" labelOnly="1" outline="0" fieldPosition="0">
        <references count="1">
          <reference field="12" count="3">
            <x v="0"/>
            <x v="2"/>
            <x v="4"/>
          </reference>
        </references>
      </pivotArea>
    </format>
    <format dxfId="702">
      <pivotArea dataOnly="0" labelOnly="1" grandCol="1" outline="0" fieldPosition="0"/>
    </format>
    <format dxfId="701">
      <pivotArea outline="0" collapsedLevelsAreSubtotals="1" fieldPosition="0"/>
    </format>
    <format dxfId="700">
      <pivotArea dataOnly="0" labelOnly="1" grandRow="1" outline="0" fieldPosition="0"/>
    </format>
    <format dxfId="699">
      <pivotArea dataOnly="0" labelOnly="1" outline="0" fieldPosition="0">
        <references count="1">
          <reference field="12" count="3">
            <x v="0"/>
            <x v="2"/>
            <x v="4"/>
          </reference>
        </references>
      </pivotArea>
    </format>
    <format dxfId="698">
      <pivotArea dataOnly="0" labelOnly="1" grandCol="1" outline="0" fieldPosition="0"/>
    </format>
    <format dxfId="697">
      <pivotArea outline="0" collapsedLevelsAreSubtotals="1" fieldPosition="0"/>
    </format>
    <format dxfId="696">
      <pivotArea dataOnly="0" labelOnly="1" grandRow="1" outline="0" fieldPosition="0"/>
    </format>
    <format dxfId="695">
      <pivotArea dataOnly="0" labelOnly="1" outline="0" fieldPosition="0">
        <references count="1">
          <reference field="12" count="4">
            <x v="0"/>
            <x v="1"/>
            <x v="3"/>
            <x v="5"/>
          </reference>
        </references>
      </pivotArea>
    </format>
    <format dxfId="694">
      <pivotArea dataOnly="0" labelOnly="1" grandCol="1" outline="0" fieldPosition="0"/>
    </format>
    <format dxfId="693">
      <pivotArea outline="0" collapsedLevelsAreSubtotals="1" fieldPosition="0"/>
    </format>
    <format dxfId="692">
      <pivotArea dataOnly="0" labelOnly="1" grandRow="1" outline="0" fieldPosition="0"/>
    </format>
    <format dxfId="691">
      <pivotArea dataOnly="0" labelOnly="1" outline="0" fieldPosition="0">
        <references count="1">
          <reference field="12" count="4">
            <x v="0"/>
            <x v="1"/>
            <x v="3"/>
            <x v="5"/>
          </reference>
        </references>
      </pivotArea>
    </format>
    <format dxfId="690">
      <pivotArea dataOnly="0" labelOnly="1" grandCol="1" outline="0" fieldPosition="0"/>
    </format>
    <format dxfId="689">
      <pivotArea outline="0" collapsedLevelsAreSubtotals="1" fieldPosition="0"/>
    </format>
    <format dxfId="688">
      <pivotArea dataOnly="0" labelOnly="1" grandRow="1" outline="0" fieldPosition="0"/>
    </format>
    <format dxfId="687">
      <pivotArea dataOnly="0" labelOnly="1" outline="0" fieldPosition="0">
        <references count="1">
          <reference field="12" count="3">
            <x v="0"/>
            <x v="1"/>
            <x v="4"/>
          </reference>
        </references>
      </pivotArea>
    </format>
    <format dxfId="686">
      <pivotArea dataOnly="0" labelOnly="1" grandCol="1" outline="0" fieldPosition="0"/>
    </format>
    <format dxfId="685">
      <pivotArea outline="0" collapsedLevelsAreSubtotals="1" fieldPosition="0"/>
    </format>
    <format dxfId="684">
      <pivotArea dataOnly="0" labelOnly="1" grandRow="1" outline="0" fieldPosition="0"/>
    </format>
    <format dxfId="683">
      <pivotArea dataOnly="0" labelOnly="1" outline="0" fieldPosition="0">
        <references count="1">
          <reference field="12" count="3">
            <x v="0"/>
            <x v="1"/>
            <x v="4"/>
          </reference>
        </references>
      </pivotArea>
    </format>
    <format dxfId="682">
      <pivotArea dataOnly="0" labelOnly="1" grandCol="1" outline="0" fieldPosition="0"/>
    </format>
    <format dxfId="681">
      <pivotArea grandRow="1" outline="0" collapsedLevelsAreSubtotals="1" fieldPosition="0"/>
    </format>
    <format dxfId="680">
      <pivotArea dataOnly="0" labelOnly="1" grandRow="1" outline="0" fieldPosition="0"/>
    </format>
    <format dxfId="679">
      <pivotArea dataOnly="0" labelOnly="1" outline="0" fieldPosition="0">
        <references count="1">
          <reference field="12" count="3">
            <x v="0"/>
            <x v="1"/>
            <x v="4"/>
          </reference>
        </references>
      </pivotArea>
    </format>
    <format dxfId="678">
      <pivotArea dataOnly="0" labelOnly="1" grandCol="1" outline="0" fieldPosition="0"/>
    </format>
    <format dxfId="677">
      <pivotArea grandCol="1" outline="0" collapsedLevelsAreSubtotals="1" fieldPosition="0"/>
    </format>
    <format dxfId="676">
      <pivotArea dataOnly="0" labelOnly="1" grandCol="1" outline="0" fieldPosition="0"/>
    </format>
    <format dxfId="675">
      <pivotArea outline="0" collapsedLevelsAreSubtotals="1" fieldPosition="0"/>
    </format>
    <format dxfId="674">
      <pivotArea dataOnly="0" labelOnly="1" grandRow="1" outline="0" fieldPosition="0"/>
    </format>
    <format dxfId="673">
      <pivotArea dataOnly="0" labelOnly="1" outline="0" fieldPosition="0">
        <references count="1">
          <reference field="12" count="5">
            <x v="0"/>
            <x v="1"/>
            <x v="2"/>
            <x v="3"/>
            <x v="5"/>
          </reference>
        </references>
      </pivotArea>
    </format>
    <format dxfId="672">
      <pivotArea dataOnly="0" labelOnly="1" grandCol="1" outline="0" fieldPosition="0"/>
    </format>
    <format dxfId="671">
      <pivotArea outline="0" collapsedLevelsAreSubtotals="1" fieldPosition="0"/>
    </format>
    <format dxfId="670">
      <pivotArea dataOnly="0" labelOnly="1" grandRow="1" outline="0" fieldPosition="0"/>
    </format>
    <format dxfId="669">
      <pivotArea dataOnly="0" labelOnly="1" outline="0" fieldPosition="0">
        <references count="1">
          <reference field="12" count="5">
            <x v="0"/>
            <x v="1"/>
            <x v="2"/>
            <x v="3"/>
            <x v="5"/>
          </reference>
        </references>
      </pivotArea>
    </format>
    <format dxfId="668">
      <pivotArea dataOnly="0" labelOnly="1" grandCol="1" outline="0" fieldPosition="0"/>
    </format>
    <format dxfId="667">
      <pivotArea outline="0" collapsedLevelsAreSubtotals="1" fieldPosition="0"/>
    </format>
    <format dxfId="666">
      <pivotArea dataOnly="0" labelOnly="1" grandRow="1" outline="0" fieldPosition="0"/>
    </format>
    <format dxfId="665">
      <pivotArea dataOnly="0" labelOnly="1" outline="0" fieldPosition="0">
        <references count="1">
          <reference field="12" count="3">
            <x v="0"/>
            <x v="1"/>
            <x v="2"/>
          </reference>
        </references>
      </pivotArea>
    </format>
    <format dxfId="664">
      <pivotArea dataOnly="0" labelOnly="1" grandCol="1" outline="0" fieldPosition="0"/>
    </format>
    <format dxfId="663">
      <pivotArea outline="0" collapsedLevelsAreSubtotals="1" fieldPosition="0"/>
    </format>
    <format dxfId="662">
      <pivotArea dataOnly="0" labelOnly="1" grandRow="1" outline="0" fieldPosition="0"/>
    </format>
    <format dxfId="661">
      <pivotArea dataOnly="0" labelOnly="1" outline="0" fieldPosition="0">
        <references count="1">
          <reference field="12" count="3">
            <x v="0"/>
            <x v="1"/>
            <x v="2"/>
          </reference>
        </references>
      </pivotArea>
    </format>
    <format dxfId="660">
      <pivotArea dataOnly="0" labelOnly="1" grandCol="1" outline="0" fieldPosition="0"/>
    </format>
    <format dxfId="659">
      <pivotArea dataOnly="0" labelOnly="1" outline="0" fieldPosition="0">
        <references count="1">
          <reference field="12" count="3">
            <x v="0"/>
            <x v="1"/>
            <x v="2"/>
          </reference>
        </references>
      </pivotArea>
    </format>
    <format dxfId="658">
      <pivotArea dataOnly="0" labelOnly="1" grandCol="1" outline="0" fieldPosition="0"/>
    </format>
    <format dxfId="657">
      <pivotArea grandRow="1" outline="0" collapsedLevelsAreSubtotals="1" fieldPosition="0"/>
    </format>
    <format dxfId="656">
      <pivotArea dataOnly="0" labelOnly="1" grandRow="1" outline="0" fieldPosition="0"/>
    </format>
    <format dxfId="655">
      <pivotArea outline="0" collapsedLevelsAreSubtotals="1" fieldPosition="0"/>
    </format>
    <format dxfId="654">
      <pivotArea dataOnly="0" labelOnly="1" grandRow="1" outline="0" fieldPosition="0"/>
    </format>
    <format dxfId="653">
      <pivotArea dataOnly="0" labelOnly="1" outline="0" fieldPosition="0">
        <references count="1">
          <reference field="12" count="3">
            <x v="0"/>
            <x v="1"/>
            <x v="3"/>
          </reference>
        </references>
      </pivotArea>
    </format>
    <format dxfId="652">
      <pivotArea dataOnly="0" labelOnly="1" grandCol="1" outline="0" fieldPosition="0"/>
    </format>
    <format dxfId="651">
      <pivotArea outline="0" collapsedLevelsAreSubtotals="1" fieldPosition="0"/>
    </format>
    <format dxfId="650">
      <pivotArea dataOnly="0" labelOnly="1" grandRow="1" outline="0" fieldPosition="0"/>
    </format>
    <format dxfId="649">
      <pivotArea dataOnly="0" labelOnly="1" outline="0" fieldPosition="0">
        <references count="1">
          <reference field="12" count="3">
            <x v="0"/>
            <x v="1"/>
            <x v="3"/>
          </reference>
        </references>
      </pivotArea>
    </format>
    <format dxfId="648">
      <pivotArea dataOnly="0" labelOnly="1" grandCol="1" outline="0" fieldPosition="0"/>
    </format>
    <format dxfId="647">
      <pivotArea dataOnly="0" labelOnly="1" outline="0" fieldPosition="0">
        <references count="1">
          <reference field="12" count="3">
            <x v="0"/>
            <x v="1"/>
            <x v="3"/>
          </reference>
        </references>
      </pivotArea>
    </format>
    <format dxfId="646">
      <pivotArea dataOnly="0" labelOnly="1" grandCol="1" outline="0" fieldPosition="0"/>
    </format>
    <format dxfId="645">
      <pivotArea grandRow="1" outline="0" collapsedLevelsAreSubtotals="1" fieldPosition="0"/>
    </format>
    <format dxfId="644">
      <pivotArea dataOnly="0" labelOnly="1" grandRow="1" outline="0" fieldPosition="0"/>
    </format>
    <format dxfId="643">
      <pivotArea outline="0" collapsedLevelsAreSubtotals="1" fieldPosition="0"/>
    </format>
    <format dxfId="642">
      <pivotArea dataOnly="0" labelOnly="1" grandRow="1" outline="0" fieldPosition="0"/>
    </format>
    <format dxfId="641">
      <pivotArea dataOnly="0" labelOnly="1" outline="0" fieldPosition="0">
        <references count="1">
          <reference field="12" count="3">
            <x v="0"/>
            <x v="2"/>
            <x v="5"/>
          </reference>
        </references>
      </pivotArea>
    </format>
    <format dxfId="640">
      <pivotArea dataOnly="0" labelOnly="1" grandCol="1" outline="0" fieldPosition="0"/>
    </format>
    <format dxfId="639">
      <pivotArea outline="0" collapsedLevelsAreSubtotals="1" fieldPosition="0"/>
    </format>
    <format dxfId="638">
      <pivotArea dataOnly="0" labelOnly="1" grandRow="1" outline="0" fieldPosition="0"/>
    </format>
    <format dxfId="637">
      <pivotArea dataOnly="0" labelOnly="1" outline="0" fieldPosition="0">
        <references count="1">
          <reference field="12" count="3">
            <x v="0"/>
            <x v="2"/>
            <x v="5"/>
          </reference>
        </references>
      </pivotArea>
    </format>
    <format dxfId="636">
      <pivotArea dataOnly="0" labelOnly="1" grandCol="1" outline="0" fieldPosition="0"/>
    </format>
    <format dxfId="635">
      <pivotArea dataOnly="0" labelOnly="1" outline="0" fieldPosition="0">
        <references count="1">
          <reference field="12" count="3">
            <x v="0"/>
            <x v="1"/>
            <x v="2"/>
          </reference>
        </references>
      </pivotArea>
    </format>
    <format dxfId="634">
      <pivotArea dataOnly="0" labelOnly="1" grandCol="1" outline="0" fieldPosition="0"/>
    </format>
    <format dxfId="633">
      <pivotArea dataOnly="0" labelOnly="1" outline="0" fieldPosition="0">
        <references count="1">
          <reference field="12" count="3">
            <x v="0"/>
            <x v="1"/>
            <x v="2"/>
          </reference>
        </references>
      </pivotArea>
    </format>
    <format dxfId="632">
      <pivotArea dataOnly="0" labelOnly="1" grandCol="1" outline="0" fieldPosition="0"/>
    </format>
    <format dxfId="631">
      <pivotArea dataOnly="0" labelOnly="1" outline="0" fieldPosition="0">
        <references count="1">
          <reference field="12" count="3">
            <x v="0"/>
            <x v="1"/>
            <x v="2"/>
          </reference>
        </references>
      </pivotArea>
    </format>
    <format dxfId="630">
      <pivotArea dataOnly="0" labelOnly="1" grandCol="1" outline="0" fieldPosition="0"/>
    </format>
    <format dxfId="629">
      <pivotArea outline="0" collapsedLevelsAreSubtotals="1" fieldPosition="0"/>
    </format>
    <format dxfId="628">
      <pivotArea dataOnly="0" labelOnly="1" grandRow="1" outline="0" fieldPosition="0"/>
    </format>
    <format dxfId="627">
      <pivotArea dataOnly="0" labelOnly="1" outline="0" fieldPosition="0">
        <references count="1">
          <reference field="12" count="3">
            <x v="0"/>
            <x v="1"/>
            <x v="2"/>
          </reference>
        </references>
      </pivotArea>
    </format>
    <format dxfId="626">
      <pivotArea dataOnly="0" labelOnly="1" grandCol="1" outline="0" fieldPosition="0"/>
    </format>
    <format dxfId="625">
      <pivotArea outline="0" collapsedLevelsAreSubtotals="1" fieldPosition="0"/>
    </format>
    <format dxfId="624">
      <pivotArea dataOnly="0" labelOnly="1" grandRow="1" outline="0" fieldPosition="0"/>
    </format>
    <format dxfId="623">
      <pivotArea dataOnly="0" labelOnly="1" outline="0" fieldPosition="0">
        <references count="1">
          <reference field="12" count="3">
            <x v="0"/>
            <x v="1"/>
            <x v="2"/>
          </reference>
        </references>
      </pivotArea>
    </format>
    <format dxfId="622">
      <pivotArea dataOnly="0" labelOnly="1" grandCol="1" outline="0" fieldPosition="0"/>
    </format>
    <format dxfId="621">
      <pivotArea dataOnly="0" labelOnly="1" outline="0" fieldPosition="0">
        <references count="1">
          <reference field="12" count="3">
            <x v="0"/>
            <x v="1"/>
            <x v="2"/>
          </reference>
        </references>
      </pivotArea>
    </format>
    <format dxfId="620">
      <pivotArea dataOnly="0" labelOnly="1" grandCol="1" outline="0" fieldPosition="0"/>
    </format>
    <format dxfId="619">
      <pivotArea grandRow="1" outline="0" collapsedLevelsAreSubtotals="1" fieldPosition="0"/>
    </format>
    <format dxfId="618">
      <pivotArea dataOnly="0" labelOnly="1" grandRow="1" outline="0" fieldPosition="0"/>
    </format>
    <format dxfId="617">
      <pivotArea outline="0" collapsedLevelsAreSubtotals="1" fieldPosition="0"/>
    </format>
    <format dxfId="616">
      <pivotArea dataOnly="0" labelOnly="1" grandRow="1" outline="0" fieldPosition="0"/>
    </format>
    <format dxfId="615">
      <pivotArea dataOnly="0" labelOnly="1" outline="0" fieldPosition="0">
        <references count="1">
          <reference field="12" count="3">
            <x v="0"/>
            <x v="1"/>
            <x v="3"/>
          </reference>
        </references>
      </pivotArea>
    </format>
    <format dxfId="614">
      <pivotArea dataOnly="0" labelOnly="1" grandCol="1" outline="0" fieldPosition="0"/>
    </format>
    <format dxfId="613">
      <pivotArea outline="0" collapsedLevelsAreSubtotals="1" fieldPosition="0"/>
    </format>
    <format dxfId="612">
      <pivotArea dataOnly="0" labelOnly="1" grandRow="1" outline="0" fieldPosition="0"/>
    </format>
    <format dxfId="611">
      <pivotArea dataOnly="0" labelOnly="1" outline="0" fieldPosition="0">
        <references count="1">
          <reference field="12" count="3">
            <x v="0"/>
            <x v="1"/>
            <x v="3"/>
          </reference>
        </references>
      </pivotArea>
    </format>
    <format dxfId="610">
      <pivotArea dataOnly="0" labelOnly="1" grandCol="1" outline="0" fieldPosition="0"/>
    </format>
    <format dxfId="609">
      <pivotArea dataOnly="0" labelOnly="1" outline="0" fieldPosition="0">
        <references count="1">
          <reference field="12" count="3">
            <x v="0"/>
            <x v="1"/>
            <x v="3"/>
          </reference>
        </references>
      </pivotArea>
    </format>
    <format dxfId="608">
      <pivotArea dataOnly="0" labelOnly="1" grandCol="1" outline="0" fieldPosition="0"/>
    </format>
    <format dxfId="607">
      <pivotArea grandRow="1" outline="0" collapsedLevelsAreSubtotals="1" fieldPosition="0"/>
    </format>
    <format dxfId="606">
      <pivotArea dataOnly="0" labelOnly="1" grandRow="1" outline="0" fieldPosition="0"/>
    </format>
    <format dxfId="605">
      <pivotArea type="all" dataOnly="0" outline="0" fieldPosition="0"/>
    </format>
    <format dxfId="604">
      <pivotArea outline="0" collapsedLevelsAreSubtotals="1" fieldPosition="0"/>
    </format>
    <format dxfId="603">
      <pivotArea type="origin" dataOnly="0" labelOnly="1" outline="0" fieldPosition="0"/>
    </format>
    <format dxfId="602">
      <pivotArea field="12" type="button" dataOnly="0" labelOnly="1" outline="0" axis="axisCol" fieldPosition="0"/>
    </format>
    <format dxfId="601">
      <pivotArea type="topRight" dataOnly="0" labelOnly="1" outline="0" fieldPosition="0"/>
    </format>
    <format dxfId="600">
      <pivotArea dataOnly="0" labelOnly="1" grandRow="1" outline="0" fieldPosition="0"/>
    </format>
    <format dxfId="599">
      <pivotArea dataOnly="0" labelOnly="1" outline="0" fieldPosition="0">
        <references count="1">
          <reference field="12" count="3">
            <x v="0"/>
            <x v="3"/>
            <x v="5"/>
          </reference>
        </references>
      </pivotArea>
    </format>
    <format dxfId="598">
      <pivotArea dataOnly="0" labelOnly="1" grandCol="1" outline="0" fieldPosition="0"/>
    </format>
    <format dxfId="597">
      <pivotArea type="all" dataOnly="0" outline="0" fieldPosition="0"/>
    </format>
    <format dxfId="596">
      <pivotArea outline="0" collapsedLevelsAreSubtotals="1" fieldPosition="0"/>
    </format>
    <format dxfId="595">
      <pivotArea type="origin" dataOnly="0" labelOnly="1" outline="0" fieldPosition="0"/>
    </format>
    <format dxfId="594">
      <pivotArea field="12" type="button" dataOnly="0" labelOnly="1" outline="0" axis="axisCol" fieldPosition="0"/>
    </format>
    <format dxfId="593">
      <pivotArea type="topRight" dataOnly="0" labelOnly="1" outline="0" fieldPosition="0"/>
    </format>
    <format dxfId="592">
      <pivotArea dataOnly="0" labelOnly="1" grandRow="1" outline="0" fieldPosition="0"/>
    </format>
    <format dxfId="591">
      <pivotArea dataOnly="0" labelOnly="1" outline="0" fieldPosition="0">
        <references count="1">
          <reference field="12" count="3">
            <x v="0"/>
            <x v="3"/>
            <x v="5"/>
          </reference>
        </references>
      </pivotArea>
    </format>
    <format dxfId="590">
      <pivotArea dataOnly="0" labelOnly="1" grandCol="1" outline="0" fieldPosition="0"/>
    </format>
    <format dxfId="589">
      <pivotArea outline="0" collapsedLevelsAreSubtotals="1" fieldPosition="0"/>
    </format>
    <format dxfId="588">
      <pivotArea dataOnly="0" labelOnly="1" grandRow="1" outline="0" fieldPosition="0"/>
    </format>
    <format dxfId="587">
      <pivotArea dataOnly="0" labelOnly="1" outline="0" fieldPosition="0">
        <references count="1">
          <reference field="12" count="3">
            <x v="0"/>
            <x v="3"/>
            <x v="5"/>
          </reference>
        </references>
      </pivotArea>
    </format>
    <format dxfId="586">
      <pivotArea dataOnly="0" labelOnly="1" grandCol="1" outline="0" fieldPosition="0"/>
    </format>
    <format dxfId="585">
      <pivotArea outline="0" collapsedLevelsAreSubtotals="1" fieldPosition="0"/>
    </format>
    <format dxfId="584">
      <pivotArea dataOnly="0" labelOnly="1" grandRow="1" outline="0" fieldPosition="0"/>
    </format>
    <format dxfId="583">
      <pivotArea dataOnly="0" labelOnly="1" outline="0" fieldPosition="0">
        <references count="1">
          <reference field="12" count="3">
            <x v="0"/>
            <x v="3"/>
            <x v="5"/>
          </reference>
        </references>
      </pivotArea>
    </format>
    <format dxfId="582">
      <pivotArea dataOnly="0" labelOnly="1" grandCol="1" outline="0" fieldPosition="0"/>
    </format>
    <format dxfId="581">
      <pivotArea outline="0" collapsedLevelsAreSubtotals="1" fieldPosition="0"/>
    </format>
    <format dxfId="580">
      <pivotArea dataOnly="0" labelOnly="1" grandRow="1" outline="0" fieldPosition="0"/>
    </format>
    <format dxfId="579">
      <pivotArea dataOnly="0" labelOnly="1" outline="0" fieldPosition="0">
        <references count="1">
          <reference field="12" count="4">
            <x v="0"/>
            <x v="1"/>
            <x v="3"/>
            <x v="5"/>
          </reference>
        </references>
      </pivotArea>
    </format>
    <format dxfId="578">
      <pivotArea dataOnly="0" labelOnly="1" grandCol="1" outline="0" fieldPosition="0"/>
    </format>
    <format dxfId="577">
      <pivotArea outline="0" collapsedLevelsAreSubtotals="1" fieldPosition="0"/>
    </format>
    <format dxfId="576">
      <pivotArea dataOnly="0" labelOnly="1" grandRow="1" outline="0" fieldPosition="0"/>
    </format>
    <format dxfId="575">
      <pivotArea dataOnly="0" labelOnly="1" outline="0" fieldPosition="0">
        <references count="1">
          <reference field="12" count="4">
            <x v="0"/>
            <x v="1"/>
            <x v="3"/>
            <x v="5"/>
          </reference>
        </references>
      </pivotArea>
    </format>
    <format dxfId="574">
      <pivotArea dataOnly="0" labelOnly="1" grandCol="1" outline="0" fieldPosition="0"/>
    </format>
    <format dxfId="573">
      <pivotArea outline="0" collapsedLevelsAreSubtotals="1" fieldPosition="0"/>
    </format>
    <format dxfId="572">
      <pivotArea dataOnly="0" labelOnly="1" grandRow="1" outline="0" fieldPosition="0"/>
    </format>
    <format dxfId="571">
      <pivotArea dataOnly="0" labelOnly="1" outline="0" fieldPosition="0">
        <references count="1">
          <reference field="12" count="4">
            <x v="0"/>
            <x v="1"/>
            <x v="3"/>
            <x v="5"/>
          </reference>
        </references>
      </pivotArea>
    </format>
    <format dxfId="570">
      <pivotArea dataOnly="0" labelOnly="1" grandCol="1" outline="0" fieldPosition="0"/>
    </format>
    <format dxfId="569">
      <pivotArea dataOnly="0" labelOnly="1" outline="0" fieldPosition="0">
        <references count="1">
          <reference field="12" count="4">
            <x v="0"/>
            <x v="1"/>
            <x v="3"/>
            <x v="5"/>
          </reference>
        </references>
      </pivotArea>
    </format>
    <format dxfId="568">
      <pivotArea dataOnly="0" labelOnly="1" grandCol="1" outline="0" fieldPosition="0"/>
    </format>
    <format dxfId="567">
      <pivotArea grandRow="1" outline="0" collapsedLevelsAreSubtotals="1" fieldPosition="0"/>
    </format>
    <format dxfId="566">
      <pivotArea dataOnly="0" labelOnly="1" grandRow="1" outline="0" fieldPosition="0"/>
    </format>
    <format dxfId="565">
      <pivotArea outline="0" collapsedLevelsAreSubtotals="1" fieldPosition="0"/>
    </format>
    <format dxfId="564">
      <pivotArea dataOnly="0" labelOnly="1" grandRow="1" outline="0" fieldPosition="0"/>
    </format>
    <format dxfId="563">
      <pivotArea dataOnly="0" labelOnly="1" outline="0" fieldPosition="0">
        <references count="1">
          <reference field="12" count="4">
            <x v="1"/>
            <x v="2"/>
            <x v="3"/>
            <x v="4"/>
          </reference>
        </references>
      </pivotArea>
    </format>
    <format dxfId="562">
      <pivotArea dataOnly="0" labelOnly="1" grandCol="1" outline="0" fieldPosition="0"/>
    </format>
    <format dxfId="561">
      <pivotArea outline="0" collapsedLevelsAreSubtotals="1" fieldPosition="0"/>
    </format>
    <format dxfId="560">
      <pivotArea dataOnly="0" labelOnly="1" grandRow="1" outline="0" fieldPosition="0"/>
    </format>
    <format dxfId="559">
      <pivotArea dataOnly="0" labelOnly="1" outline="0" fieldPosition="0">
        <references count="1">
          <reference field="12" count="4">
            <x v="1"/>
            <x v="2"/>
            <x v="3"/>
            <x v="4"/>
          </reference>
        </references>
      </pivotArea>
    </format>
    <format dxfId="558">
      <pivotArea dataOnly="0" labelOnly="1" grandCol="1" outline="0" fieldPosition="0"/>
    </format>
    <format dxfId="557">
      <pivotArea dataOnly="0" labelOnly="1" outline="0" fieldPosition="0">
        <references count="1">
          <reference field="12" count="4">
            <x v="1"/>
            <x v="2"/>
            <x v="3"/>
            <x v="4"/>
          </reference>
        </references>
      </pivotArea>
    </format>
    <format dxfId="556">
      <pivotArea dataOnly="0" labelOnly="1" grandCol="1" outline="0" fieldPosition="0"/>
    </format>
    <format dxfId="555">
      <pivotArea grandRow="1" outline="0" collapsedLevelsAreSubtotals="1" fieldPosition="0"/>
    </format>
    <format dxfId="554">
      <pivotArea dataOnly="0" labelOnly="1" grandRow="1" outline="0" fieldPosition="0"/>
    </format>
    <format dxfId="553">
      <pivotArea outline="0" collapsedLevelsAreSubtotals="1" fieldPosition="0"/>
    </format>
    <format dxfId="552">
      <pivotArea dataOnly="0" labelOnly="1" grandRow="1" outline="0" fieldPosition="0"/>
    </format>
    <format dxfId="551">
      <pivotArea dataOnly="0" labelOnly="1" outline="0" fieldPosition="0">
        <references count="1">
          <reference field="12" count="4">
            <x v="0"/>
            <x v="1"/>
            <x v="2"/>
            <x v="4"/>
          </reference>
        </references>
      </pivotArea>
    </format>
    <format dxfId="550">
      <pivotArea dataOnly="0" labelOnly="1" grandCol="1" outline="0" fieldPosition="0"/>
    </format>
    <format dxfId="549">
      <pivotArea outline="0" collapsedLevelsAreSubtotals="1" fieldPosition="0"/>
    </format>
    <format dxfId="548">
      <pivotArea dataOnly="0" labelOnly="1" grandRow="1" outline="0" fieldPosition="0"/>
    </format>
    <format dxfId="547">
      <pivotArea dataOnly="0" labelOnly="1" outline="0" fieldPosition="0">
        <references count="1">
          <reference field="12" count="4">
            <x v="0"/>
            <x v="1"/>
            <x v="2"/>
            <x v="4"/>
          </reference>
        </references>
      </pivotArea>
    </format>
    <format dxfId="546">
      <pivotArea dataOnly="0" labelOnly="1" grandCol="1" outline="0" fieldPosition="0"/>
    </format>
    <format dxfId="545">
      <pivotArea dataOnly="0" labelOnly="1" outline="0" fieldPosition="0">
        <references count="1">
          <reference field="12" count="4">
            <x v="0"/>
            <x v="1"/>
            <x v="2"/>
            <x v="4"/>
          </reference>
        </references>
      </pivotArea>
    </format>
    <format dxfId="544">
      <pivotArea dataOnly="0" labelOnly="1" grandCol="1" outline="0" fieldPosition="0"/>
    </format>
    <format dxfId="543">
      <pivotArea grandRow="1" outline="0" collapsedLevelsAreSubtotals="1" fieldPosition="0"/>
    </format>
    <format dxfId="542">
      <pivotArea dataOnly="0" labelOnly="1" grandRow="1" outline="0" fieldPosition="0"/>
    </format>
    <format dxfId="541">
      <pivotArea outline="0" collapsedLevelsAreSubtotals="1" fieldPosition="0"/>
    </format>
    <format dxfId="540">
      <pivotArea dataOnly="0" labelOnly="1" grandRow="1" outline="0" fieldPosition="0"/>
    </format>
    <format dxfId="539">
      <pivotArea dataOnly="0" labelOnly="1" outline="0" fieldPosition="0">
        <references count="1">
          <reference field="12" count="3">
            <x v="0"/>
            <x v="1"/>
            <x v="2"/>
          </reference>
        </references>
      </pivotArea>
    </format>
    <format dxfId="538">
      <pivotArea dataOnly="0" labelOnly="1" grandCol="1" outline="0" fieldPosition="0"/>
    </format>
    <format dxfId="537">
      <pivotArea outline="0" collapsedLevelsAreSubtotals="1" fieldPosition="0"/>
    </format>
    <format dxfId="536">
      <pivotArea dataOnly="0" labelOnly="1" grandRow="1" outline="0" fieldPosition="0"/>
    </format>
    <format dxfId="535">
      <pivotArea dataOnly="0" labelOnly="1" outline="0" fieldPosition="0">
        <references count="1">
          <reference field="12" count="3">
            <x v="0"/>
            <x v="1"/>
            <x v="2"/>
          </reference>
        </references>
      </pivotArea>
    </format>
    <format dxfId="534">
      <pivotArea dataOnly="0" labelOnly="1" grandCol="1" outline="0" fieldPosition="0"/>
    </format>
    <format dxfId="533">
      <pivotArea outline="0" collapsedLevelsAreSubtotals="1" fieldPosition="0"/>
    </format>
    <format dxfId="532">
      <pivotArea dataOnly="0" labelOnly="1" grandRow="1" outline="0" fieldPosition="0"/>
    </format>
    <format dxfId="531">
      <pivotArea dataOnly="0" labelOnly="1" outline="0" fieldPosition="0">
        <references count="1">
          <reference field="12" count="2">
            <x v="0"/>
            <x v="1"/>
          </reference>
        </references>
      </pivotArea>
    </format>
    <format dxfId="530">
      <pivotArea dataOnly="0" labelOnly="1" grandCol="1" outline="0" fieldPosition="0"/>
    </format>
    <format dxfId="529">
      <pivotArea dataOnly="0" labelOnly="1" outline="0" fieldPosition="0">
        <references count="1">
          <reference field="12" count="2">
            <x v="0"/>
            <x v="1"/>
          </reference>
        </references>
      </pivotArea>
    </format>
    <format dxfId="528">
      <pivotArea dataOnly="0" labelOnly="1" grandCol="1" outline="0" fieldPosition="0"/>
    </format>
    <format dxfId="527">
      <pivotArea grandRow="1" outline="0" collapsedLevelsAreSubtotals="1" fieldPosition="0"/>
    </format>
    <format dxfId="526">
      <pivotArea dataOnly="0" labelOnly="1" grandRow="1" outline="0" fieldPosition="0"/>
    </format>
    <format dxfId="525">
      <pivotArea dataOnly="0" grandCol="1" outline="0" axis="axisCol" fieldPosition="0"/>
    </format>
    <format dxfId="524">
      <pivotArea outline="0" collapsedLevelsAreSubtotals="1" fieldPosition="0"/>
    </format>
    <format dxfId="523">
      <pivotArea dataOnly="0" labelOnly="1" grandRow="1" outline="0" fieldPosition="0"/>
    </format>
    <format dxfId="522">
      <pivotArea dataOnly="0" labelOnly="1" outline="0" fieldPosition="0">
        <references count="1">
          <reference field="12" count="3">
            <x v="0"/>
            <x v="1"/>
            <x v="3"/>
          </reference>
        </references>
      </pivotArea>
    </format>
    <format dxfId="521">
      <pivotArea dataOnly="0" labelOnly="1" grandCol="1" outline="0" fieldPosition="0"/>
    </format>
    <format dxfId="520">
      <pivotArea dataOnly="0" labelOnly="1" outline="0" fieldPosition="0">
        <references count="1">
          <reference field="12" count="3">
            <x v="0"/>
            <x v="1"/>
            <x v="3"/>
          </reference>
        </references>
      </pivotArea>
    </format>
    <format dxfId="519">
      <pivotArea dataOnly="0" labelOnly="1" grandCol="1" outline="0" fieldPosition="0"/>
    </format>
    <format dxfId="518">
      <pivotArea grandRow="1" outline="0" collapsedLevelsAreSubtotals="1" fieldPosition="0"/>
    </format>
    <format dxfId="517">
      <pivotArea dataOnly="0" labelOnly="1" grandRow="1" outline="0" fieldPosition="0"/>
    </format>
    <format dxfId="516">
      <pivotArea outline="0" collapsedLevelsAreSubtotals="1" fieldPosition="0"/>
    </format>
    <format dxfId="515">
      <pivotArea dataOnly="0" labelOnly="1" grandRow="1" outline="0" fieldPosition="0"/>
    </format>
    <format dxfId="514">
      <pivotArea dataOnly="0" labelOnly="1" outline="0" fieldPosition="0">
        <references count="1">
          <reference field="12" count="3">
            <x v="0"/>
            <x v="1"/>
            <x v="3"/>
          </reference>
        </references>
      </pivotArea>
    </format>
    <format dxfId="513">
      <pivotArea dataOnly="0" labelOnly="1" grandCol="1" outline="0" fieldPosition="0"/>
    </format>
    <format dxfId="512">
      <pivotArea outline="0" collapsedLevelsAreSubtotals="1" fieldPosition="0"/>
    </format>
    <format dxfId="511">
      <pivotArea dataOnly="0" labelOnly="1" grandRow="1" outline="0" fieldPosition="0"/>
    </format>
    <format dxfId="510">
      <pivotArea dataOnly="0" labelOnly="1" outline="0" fieldPosition="0">
        <references count="1">
          <reference field="12" count="2">
            <x v="0"/>
            <x v="1"/>
          </reference>
        </references>
      </pivotArea>
    </format>
    <format dxfId="509">
      <pivotArea dataOnly="0" labelOnly="1" grandCol="1" outline="0" fieldPosition="0"/>
    </format>
    <format dxfId="508">
      <pivotArea dataOnly="0" labelOnly="1" outline="0" fieldPosition="0">
        <references count="1">
          <reference field="12" count="2">
            <x v="0"/>
            <x v="1"/>
          </reference>
        </references>
      </pivotArea>
    </format>
    <format dxfId="507">
      <pivotArea dataOnly="0" labelOnly="1" grandCol="1" outline="0" fieldPosition="0"/>
    </format>
    <format dxfId="506">
      <pivotArea dataOnly="0" labelOnly="1" outline="0" fieldPosition="0">
        <references count="1">
          <reference field="12" count="2">
            <x v="0"/>
            <x v="1"/>
          </reference>
        </references>
      </pivotArea>
    </format>
    <format dxfId="505">
      <pivotArea dataOnly="0" labelOnly="1" grandCol="1" outline="0" fieldPosition="0"/>
    </format>
    <format dxfId="504">
      <pivotArea grandRow="1" outline="0" collapsedLevelsAreSubtotals="1" fieldPosition="0"/>
    </format>
    <format dxfId="503">
      <pivotArea dataOnly="0" labelOnly="1" grandRow="1" outline="0" fieldPosition="0"/>
    </format>
    <format dxfId="502">
      <pivotArea outline="0" collapsedLevelsAreSubtotals="1" fieldPosition="0"/>
    </format>
    <format dxfId="501">
      <pivotArea dataOnly="0" labelOnly="1" grandRow="1" outline="0" fieldPosition="0"/>
    </format>
    <format dxfId="500">
      <pivotArea dataOnly="0" labelOnly="1" outline="0" fieldPosition="0">
        <references count="1">
          <reference field="12" count="2">
            <x v="0"/>
            <x v="1"/>
          </reference>
        </references>
      </pivotArea>
    </format>
    <format dxfId="499">
      <pivotArea dataOnly="0" labelOnly="1" grandCol="1" outline="0" fieldPosition="0"/>
    </format>
    <format dxfId="498">
      <pivotArea outline="0" collapsedLevelsAreSubtotals="1" fieldPosition="0"/>
    </format>
    <format dxfId="497">
      <pivotArea dataOnly="0" labelOnly="1" grandRow="1" outline="0" fieldPosition="0"/>
    </format>
    <format dxfId="496">
      <pivotArea dataOnly="0" labelOnly="1" outline="0" fieldPosition="0">
        <references count="1">
          <reference field="12" count="2">
            <x v="0"/>
            <x v="3"/>
          </reference>
        </references>
      </pivotArea>
    </format>
    <format dxfId="495">
      <pivotArea dataOnly="0" labelOnly="1" grandCol="1" outline="0" fieldPosition="0"/>
    </format>
    <format dxfId="494">
      <pivotArea outline="0" collapsedLevelsAreSubtotals="1" fieldPosition="0"/>
    </format>
    <format dxfId="493">
      <pivotArea dataOnly="0" labelOnly="1" grandRow="1" outline="0" fieldPosition="0"/>
    </format>
    <format dxfId="492">
      <pivotArea dataOnly="0" labelOnly="1" outline="0" fieldPosition="0">
        <references count="1">
          <reference field="12" count="2">
            <x v="0"/>
            <x v="3"/>
          </reference>
        </references>
      </pivotArea>
    </format>
    <format dxfId="491">
      <pivotArea dataOnly="0" labelOnly="1" grandCol="1" outline="0" fieldPosition="0"/>
    </format>
    <format dxfId="490">
      <pivotArea dataOnly="0" labelOnly="1" outline="0" fieldPosition="0">
        <references count="1">
          <reference field="12" count="2">
            <x v="0"/>
            <x v="3"/>
          </reference>
        </references>
      </pivotArea>
    </format>
    <format dxfId="489">
      <pivotArea dataOnly="0" labelOnly="1" grandCol="1" outline="0" fieldPosition="0"/>
    </format>
    <format dxfId="488">
      <pivotArea grandRow="1" outline="0" collapsedLevelsAreSubtotals="1" fieldPosition="0"/>
    </format>
    <format dxfId="487">
      <pivotArea dataOnly="0" labelOnly="1" grandRow="1" outline="0" fieldPosition="0"/>
    </format>
    <format dxfId="486">
      <pivotArea outline="0" collapsedLevelsAreSubtotals="1" fieldPosition="0"/>
    </format>
    <format dxfId="485">
      <pivotArea dataOnly="0" labelOnly="1" grandRow="1" outline="0" fieldPosition="0"/>
    </format>
    <format dxfId="484">
      <pivotArea dataOnly="0" labelOnly="1" outline="0" fieldPosition="0">
        <references count="1">
          <reference field="12" count="1">
            <x v="0"/>
          </reference>
        </references>
      </pivotArea>
    </format>
    <format dxfId="483">
      <pivotArea dataOnly="0" labelOnly="1" grandCol="1" outline="0" fieldPosition="0"/>
    </format>
    <format dxfId="482">
      <pivotArea dataOnly="0" labelOnly="1" outline="0" fieldPosition="0">
        <references count="1">
          <reference field="12" count="1">
            <x v="0"/>
          </reference>
        </references>
      </pivotArea>
    </format>
    <format dxfId="481">
      <pivotArea dataOnly="0" labelOnly="1" grandCol="1" outline="0" fieldPosition="0"/>
    </format>
    <format dxfId="480">
      <pivotArea grandRow="1" outline="0" collapsedLevelsAreSubtotals="1" fieldPosition="0"/>
    </format>
    <format dxfId="479">
      <pivotArea dataOnly="0" labelOnly="1" grandRow="1" outline="0" fieldPosition="0"/>
    </format>
    <format dxfId="478">
      <pivotArea grandCol="1" outline="0" collapsedLevelsAreSubtotals="1" fieldPosition="0"/>
    </format>
    <format dxfId="477">
      <pivotArea dataOnly="0" labelOnly="1" grandCol="1" outline="0" fieldPosition="0"/>
    </format>
    <format dxfId="476">
      <pivotArea outline="0" collapsedLevelsAreSubtotals="1" fieldPosition="0"/>
    </format>
    <format dxfId="475">
      <pivotArea dataOnly="0" labelOnly="1" grandRow="1" outline="0" fieldPosition="0"/>
    </format>
    <format dxfId="474">
      <pivotArea dataOnly="0" labelOnly="1" outline="0" fieldPosition="0">
        <references count="1">
          <reference field="12" count="0"/>
        </references>
      </pivotArea>
    </format>
    <format dxfId="473">
      <pivotArea dataOnly="0" labelOnly="1" grandCol="1" outline="0" fieldPosition="0"/>
    </format>
    <format dxfId="472">
      <pivotArea outline="0" collapsedLevelsAreSubtotals="1" fieldPosition="0"/>
    </format>
    <format dxfId="471">
      <pivotArea dataOnly="0" labelOnly="1" grandRow="1" outline="0" fieldPosition="0"/>
    </format>
    <format dxfId="470">
      <pivotArea dataOnly="0" labelOnly="1" outline="0" fieldPosition="0">
        <references count="1">
          <reference field="12" count="0"/>
        </references>
      </pivotArea>
    </format>
    <format dxfId="469">
      <pivotArea dataOnly="0" labelOnly="1" grandCol="1" outline="0" fieldPosition="0"/>
    </format>
    <format dxfId="468">
      <pivotArea outline="0" collapsedLevelsAreSubtotals="1" fieldPosition="0"/>
    </format>
    <format dxfId="467">
      <pivotArea dataOnly="0" labelOnly="1" grandRow="1" outline="0" fieldPosition="0"/>
    </format>
    <format dxfId="466">
      <pivotArea dataOnly="0" labelOnly="1" outline="0" fieldPosition="0">
        <references count="1">
          <reference field="12" count="0"/>
        </references>
      </pivotArea>
    </format>
    <format dxfId="465">
      <pivotArea dataOnly="0" labelOnly="1" grandCol="1" outline="0" fieldPosition="0"/>
    </format>
    <format dxfId="464">
      <pivotArea grandRow="1" outline="0" collapsedLevelsAreSubtotals="1" fieldPosition="0"/>
    </format>
    <format dxfId="463">
      <pivotArea dataOnly="0" labelOnly="1" grandRow="1" outline="0" fieldPosition="0"/>
    </format>
    <format dxfId="462">
      <pivotArea dataOnly="0" labelOnly="1" outline="0" fieldPosition="0">
        <references count="1">
          <reference field="12" count="0"/>
        </references>
      </pivotArea>
    </format>
    <format dxfId="461">
      <pivotArea dataOnly="0" labelOnly="1" grandCol="1" outline="0" fieldPosition="0"/>
    </format>
    <format dxfId="460">
      <pivotArea grandCol="1" outline="0" collapsedLevelsAreSubtotals="1" fieldPosition="0"/>
    </format>
    <format dxfId="459">
      <pivotArea dataOnly="0" labelOnly="1" grandCol="1" outline="0" fieldPosition="0"/>
    </format>
    <format dxfId="458">
      <pivotArea outline="0" collapsedLevelsAreSubtotals="1" fieldPosition="0"/>
    </format>
    <format dxfId="457">
      <pivotArea field="15" type="button" dataOnly="0" labelOnly="1" outline="0" axis="axisRow" fieldPosition="0"/>
    </format>
    <format dxfId="456">
      <pivotArea dataOnly="0" labelOnly="1" outline="0" fieldPosition="0">
        <references count="1">
          <reference field="15" count="0"/>
        </references>
      </pivotArea>
    </format>
    <format dxfId="455">
      <pivotArea dataOnly="0" labelOnly="1" grandRow="1" outline="0" fieldPosition="0"/>
    </format>
    <format dxfId="454">
      <pivotArea dataOnly="0" labelOnly="1" outline="0" fieldPosition="0">
        <references count="1">
          <reference field="12" count="0"/>
        </references>
      </pivotArea>
    </format>
    <format dxfId="453">
      <pivotArea dataOnly="0" labelOnly="1" grandCol="1" outline="0" fieldPosition="0"/>
    </format>
    <format dxfId="452">
      <pivotArea outline="0" collapsedLevelsAreSubtotals="1" fieldPosition="0"/>
    </format>
    <format dxfId="451">
      <pivotArea field="15" type="button" dataOnly="0" labelOnly="1" outline="0" axis="axisRow" fieldPosition="0"/>
    </format>
    <format dxfId="450">
      <pivotArea dataOnly="0" labelOnly="1" outline="0" fieldPosition="0">
        <references count="1">
          <reference field="15" count="0"/>
        </references>
      </pivotArea>
    </format>
    <format dxfId="449">
      <pivotArea dataOnly="0" labelOnly="1" grandRow="1" outline="0" fieldPosition="0"/>
    </format>
    <format dxfId="448">
      <pivotArea dataOnly="0" labelOnly="1" outline="0" fieldPosition="0">
        <references count="1">
          <reference field="12" count="0"/>
        </references>
      </pivotArea>
    </format>
    <format dxfId="447">
      <pivotArea dataOnly="0" labelOnly="1" grandCol="1" outline="0" fieldPosition="0"/>
    </format>
    <format dxfId="446">
      <pivotArea outline="0" collapsedLevelsAreSubtotals="1" fieldPosition="0"/>
    </format>
    <format dxfId="445">
      <pivotArea field="15" type="button" dataOnly="0" labelOnly="1" outline="0" axis="axisRow" fieldPosition="0"/>
    </format>
    <format dxfId="444">
      <pivotArea dataOnly="0" labelOnly="1" outline="0" fieldPosition="0">
        <references count="1">
          <reference field="15" count="5">
            <x v="4"/>
            <x v="6"/>
            <x v="10"/>
            <x v="11"/>
            <x v="13"/>
          </reference>
        </references>
      </pivotArea>
    </format>
    <format dxfId="443">
      <pivotArea dataOnly="0" labelOnly="1" grandRow="1" outline="0" fieldPosition="0"/>
    </format>
    <format dxfId="442">
      <pivotArea dataOnly="0" labelOnly="1" outline="0" fieldPosition="0">
        <references count="1">
          <reference field="12" count="3">
            <x v="0"/>
            <x v="1"/>
            <x v="4"/>
          </reference>
        </references>
      </pivotArea>
    </format>
    <format dxfId="441">
      <pivotArea dataOnly="0" labelOnly="1" grandCol="1" outline="0" fieldPosition="0"/>
    </format>
    <format dxfId="440">
      <pivotArea outline="0" collapsedLevelsAreSubtotals="1" fieldPosition="0"/>
    </format>
    <format dxfId="439">
      <pivotArea field="15" type="button" dataOnly="0" labelOnly="1" outline="0" axis="axisRow" fieldPosition="0"/>
    </format>
    <format dxfId="438">
      <pivotArea dataOnly="0" labelOnly="1" outline="0" fieldPosition="0">
        <references count="1">
          <reference field="15" count="5">
            <x v="4"/>
            <x v="6"/>
            <x v="10"/>
            <x v="11"/>
            <x v="13"/>
          </reference>
        </references>
      </pivotArea>
    </format>
    <format dxfId="437">
      <pivotArea dataOnly="0" labelOnly="1" grandRow="1" outline="0" fieldPosition="0"/>
    </format>
    <format dxfId="436">
      <pivotArea dataOnly="0" labelOnly="1" outline="0" fieldPosition="0">
        <references count="1">
          <reference field="12" count="3">
            <x v="0"/>
            <x v="1"/>
            <x v="4"/>
          </reference>
        </references>
      </pivotArea>
    </format>
    <format dxfId="435">
      <pivotArea dataOnly="0" labelOnly="1" grandCol="1" outline="0" fieldPosition="0"/>
    </format>
    <format dxfId="434">
      <pivotArea grandRow="1" outline="0" collapsedLevelsAreSubtotals="1" fieldPosition="0"/>
    </format>
    <format dxfId="433">
      <pivotArea dataOnly="0" labelOnly="1" grandRow="1" outline="0" fieldPosition="0"/>
    </format>
    <format dxfId="432">
      <pivotArea type="all" dataOnly="0" outline="0" fieldPosition="0"/>
    </format>
    <format dxfId="431">
      <pivotArea dataOnly="0" labelOnly="1" outline="0" fieldPosition="0">
        <references count="1">
          <reference field="15" count="11">
            <x v="0"/>
            <x v="1"/>
            <x v="2"/>
            <x v="3"/>
            <x v="4"/>
            <x v="10"/>
            <x v="11"/>
            <x v="13"/>
            <x v="14"/>
            <x v="15"/>
            <x v="16"/>
          </reference>
        </references>
      </pivotArea>
    </format>
    <format dxfId="430">
      <pivotArea dataOnly="0" labelOnly="1" outline="0" fieldPosition="0">
        <references count="1">
          <reference field="12" count="5">
            <x v="0"/>
            <x v="1"/>
            <x v="2"/>
            <x v="4"/>
            <x v="5"/>
          </reference>
        </references>
      </pivotArea>
    </format>
    <format dxfId="429">
      <pivotArea type="all" dataOnly="0" outline="0" fieldPosition="0"/>
    </format>
    <format dxfId="428">
      <pivotArea dataOnly="0" labelOnly="1" outline="0" fieldPosition="0">
        <references count="1">
          <reference field="15" count="11">
            <x v="0"/>
            <x v="1"/>
            <x v="2"/>
            <x v="3"/>
            <x v="4"/>
            <x v="10"/>
            <x v="11"/>
            <x v="13"/>
            <x v="14"/>
            <x v="15"/>
            <x v="16"/>
          </reference>
        </references>
      </pivotArea>
    </format>
    <format dxfId="427">
      <pivotArea dataOnly="0" labelOnly="1" outline="0" fieldPosition="0">
        <references count="1">
          <reference field="12" count="5">
            <x v="0"/>
            <x v="1"/>
            <x v="2"/>
            <x v="4"/>
            <x v="5"/>
          </reference>
        </references>
      </pivotArea>
    </format>
    <format dxfId="426">
      <pivotArea dataOnly="0" labelOnly="1" outline="0" fieldPosition="0">
        <references count="1">
          <reference field="15" count="11">
            <x v="0"/>
            <x v="1"/>
            <x v="2"/>
            <x v="3"/>
            <x v="4"/>
            <x v="10"/>
            <x v="11"/>
            <x v="13"/>
            <x v="14"/>
            <x v="15"/>
            <x v="16"/>
          </reference>
        </references>
      </pivotArea>
    </format>
    <format dxfId="425">
      <pivotArea dataOnly="0" labelOnly="1" outline="0" fieldPosition="0">
        <references count="1">
          <reference field="12" count="5">
            <x v="0"/>
            <x v="1"/>
            <x v="2"/>
            <x v="4"/>
            <x v="5"/>
          </reference>
        </references>
      </pivotArea>
    </format>
    <format dxfId="424">
      <pivotArea dataOnly="0" labelOnly="1" outline="0" fieldPosition="0">
        <references count="1">
          <reference field="15" count="4">
            <x v="7"/>
            <x v="8"/>
            <x v="12"/>
            <x v="13"/>
          </reference>
        </references>
      </pivotArea>
    </format>
    <format dxfId="423">
      <pivotArea dataOnly="0" labelOnly="1" outline="0" fieldPosition="0">
        <references count="1">
          <reference field="15" count="1">
            <x v="6"/>
          </reference>
        </references>
      </pivotArea>
    </format>
    <format dxfId="422">
      <pivotArea type="all" dataOnly="0" outline="0" fieldPosition="0"/>
    </format>
    <format dxfId="421">
      <pivotArea dataOnly="0" labelOnly="1" outline="0" fieldPosition="0">
        <references count="1">
          <reference field="15" count="0"/>
        </references>
      </pivotArea>
    </format>
    <format dxfId="420">
      <pivotArea dataOnly="0" labelOnly="1" outline="0" fieldPosition="0">
        <references count="1">
          <reference field="12" count="0"/>
        </references>
      </pivotArea>
    </format>
    <format dxfId="419">
      <pivotArea type="all" dataOnly="0" outline="0" fieldPosition="0"/>
    </format>
    <format dxfId="418">
      <pivotArea dataOnly="0" labelOnly="1" outline="0" fieldPosition="0">
        <references count="1">
          <reference field="15" count="0"/>
        </references>
      </pivotArea>
    </format>
    <format dxfId="417">
      <pivotArea dataOnly="0" labelOnly="1" outline="0" fieldPosition="0">
        <references count="1">
          <reference field="12" count="0"/>
        </references>
      </pivotArea>
    </format>
    <format dxfId="416">
      <pivotArea dataOnly="0" labelOnly="1" outline="0" fieldPosition="0">
        <references count="1">
          <reference field="15" count="10">
            <x v="1"/>
            <x v="2"/>
            <x v="3"/>
            <x v="4"/>
            <x v="6"/>
            <x v="7"/>
            <x v="8"/>
            <x v="11"/>
            <x v="13"/>
            <x v="15"/>
          </reference>
        </references>
      </pivotArea>
    </format>
    <format dxfId="415">
      <pivotArea type="all" dataOnly="0" outline="0" fieldPosition="0"/>
    </format>
    <format dxfId="414">
      <pivotArea outline="0" collapsedLevelsAreSubtotals="1" fieldPosition="0"/>
    </format>
    <format dxfId="413">
      <pivotArea type="origin" dataOnly="0" labelOnly="1" outline="0" fieldPosition="0"/>
    </format>
    <format dxfId="412">
      <pivotArea field="12" type="button" dataOnly="0" labelOnly="1" outline="0" axis="axisCol" fieldPosition="0"/>
    </format>
    <format dxfId="411">
      <pivotArea type="topRight" dataOnly="0" labelOnly="1" outline="0" fieldPosition="0"/>
    </format>
    <format dxfId="410">
      <pivotArea field="15" type="button" dataOnly="0" labelOnly="1" outline="0" axis="axisRow" fieldPosition="0"/>
    </format>
    <format dxfId="409">
      <pivotArea dataOnly="0" labelOnly="1" outline="0" fieldPosition="0">
        <references count="1">
          <reference field="15" count="12">
            <x v="0"/>
            <x v="1"/>
            <x v="2"/>
            <x v="3"/>
            <x v="4"/>
            <x v="7"/>
            <x v="8"/>
            <x v="11"/>
            <x v="12"/>
            <x v="13"/>
            <x v="14"/>
            <x v="17"/>
          </reference>
        </references>
      </pivotArea>
    </format>
    <format dxfId="408">
      <pivotArea dataOnly="0" labelOnly="1" grandRow="1" outline="0" fieldPosition="0"/>
    </format>
    <format dxfId="407">
      <pivotArea dataOnly="0" labelOnly="1" outline="0" fieldPosition="0">
        <references count="1">
          <reference field="12" count="4">
            <x v="0"/>
            <x v="1"/>
            <x v="2"/>
            <x v="4"/>
          </reference>
        </references>
      </pivotArea>
    </format>
    <format dxfId="40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362">
      <pivotArea outline="0" collapsedLevelsAreSubtotals="1" fieldPosition="0"/>
    </format>
    <format dxfId="1361">
      <pivotArea dataOnly="0" labelOnly="1" grandCol="1" outline="0" fieldPosition="0"/>
    </format>
    <format dxfId="1360">
      <pivotArea outline="0" collapsedLevelsAreSubtotals="1" fieldPosition="0"/>
    </format>
    <format dxfId="1359">
      <pivotArea dataOnly="0" labelOnly="1" grandCol="1" outline="0" fieldPosition="0"/>
    </format>
    <format dxfId="1358">
      <pivotArea dataOnly="0" labelOnly="1" grandRow="1" outline="0" fieldPosition="0"/>
    </format>
    <format dxfId="1357">
      <pivotArea dataOnly="0" labelOnly="1" grandCol="1" outline="0" fieldPosition="0"/>
    </format>
    <format dxfId="1356">
      <pivotArea dataOnly="0" labelOnly="1" grandCol="1" outline="0" fieldPosition="0"/>
    </format>
    <format dxfId="1355">
      <pivotArea dataOnly="0" labelOnly="1" outline="0" fieldPosition="0">
        <references count="1">
          <reference field="14" count="0"/>
        </references>
      </pivotArea>
    </format>
    <format dxfId="1354">
      <pivotArea dataOnly="0" labelOnly="1" grandCol="1" outline="0" fieldPosition="0"/>
    </format>
    <format dxfId="1353">
      <pivotArea dataOnly="0" labelOnly="1" outline="0" fieldPosition="0">
        <references count="1">
          <reference field="14" count="0"/>
        </references>
      </pivotArea>
    </format>
    <format dxfId="1352">
      <pivotArea dataOnly="0" labelOnly="1" grandCol="1" outline="0" fieldPosition="0"/>
    </format>
    <format dxfId="1351">
      <pivotArea grandRow="1" outline="0" collapsedLevelsAreSubtotals="1" fieldPosition="0"/>
    </format>
    <format dxfId="1350">
      <pivotArea dataOnly="0" labelOnly="1" grandRow="1" outline="0" fieldPosition="0"/>
    </format>
    <format dxfId="1349">
      <pivotArea dataOnly="0" labelOnly="1" grandRow="1" outline="0" fieldPosition="0"/>
    </format>
    <format dxfId="1348">
      <pivotArea grandRow="1" outline="0" collapsedLevelsAreSubtotals="1" fieldPosition="0"/>
    </format>
    <format dxfId="1347">
      <pivotArea dataOnly="0" labelOnly="1" grandRow="1" outline="0" fieldPosition="0"/>
    </format>
    <format dxfId="1346">
      <pivotArea grandRow="1" outline="0" collapsedLevelsAreSubtotals="1" fieldPosition="0"/>
    </format>
    <format dxfId="1345">
      <pivotArea dataOnly="0" labelOnly="1" grandRow="1" outline="0" fieldPosition="0"/>
    </format>
    <format dxfId="1344">
      <pivotArea grandRow="1" outline="0" collapsedLevelsAreSubtotals="1" fieldPosition="0"/>
    </format>
    <format dxfId="1343">
      <pivotArea grandRow="1" outline="0" collapsedLevelsAreSubtotals="1" fieldPosition="0"/>
    </format>
    <format dxfId="1342">
      <pivotArea dataOnly="0" labelOnly="1" grandRow="1" outline="0" fieldPosition="0"/>
    </format>
    <format dxfId="1341">
      <pivotArea dataOnly="0" labelOnly="1" grandRow="1" outline="0" fieldPosition="0"/>
    </format>
    <format dxfId="1340">
      <pivotArea dataOnly="0" labelOnly="1" grandRow="1" outline="0" fieldPosition="0"/>
    </format>
    <format dxfId="1339">
      <pivotArea dataOnly="0" labelOnly="1" grandRow="1" outline="0" fieldPosition="0"/>
    </format>
    <format dxfId="1338">
      <pivotArea grandRow="1" outline="0" collapsedLevelsAreSubtotals="1" fieldPosition="0"/>
    </format>
    <format dxfId="1337">
      <pivotArea dataOnly="0" labelOnly="1" grandRow="1" outline="0" fieldPosition="0"/>
    </format>
    <format dxfId="1336">
      <pivotArea dataOnly="0" labelOnly="1" outline="0" fieldPosition="0">
        <references count="1">
          <reference field="14" count="0"/>
        </references>
      </pivotArea>
    </format>
    <format dxfId="1335">
      <pivotArea dataOnly="0" labelOnly="1" grandCol="1" outline="0" fieldPosition="0"/>
    </format>
    <format dxfId="1334">
      <pivotArea grandRow="1" outline="0" collapsedLevelsAreSubtotals="1" fieldPosition="0"/>
    </format>
    <format dxfId="1333">
      <pivotArea dataOnly="0" labelOnly="1" grandRow="1" outline="0" fieldPosition="0"/>
    </format>
    <format dxfId="1332">
      <pivotArea grandRow="1" outline="0" collapsedLevelsAreSubtotals="1" fieldPosition="0"/>
    </format>
    <format dxfId="1331">
      <pivotArea dataOnly="0" labelOnly="1" grandRow="1" outline="0" fieldPosition="0"/>
    </format>
    <format dxfId="1330">
      <pivotArea dataOnly="0" labelOnly="1" outline="0" fieldPosition="0">
        <references count="1">
          <reference field="14" count="0"/>
        </references>
      </pivotArea>
    </format>
    <format dxfId="1329">
      <pivotArea dataOnly="0" labelOnly="1" grandCol="1" outline="0" fieldPosition="0"/>
    </format>
    <format dxfId="1328">
      <pivotArea dataOnly="0" labelOnly="1" grandCol="1" outline="0" fieldPosition="0"/>
    </format>
    <format dxfId="1327">
      <pivotArea grandRow="1" grandCol="1" outline="0" collapsedLevelsAreSubtotals="1" fieldPosition="0"/>
    </format>
    <format dxfId="1326">
      <pivotArea dataOnly="0" labelOnly="1" outline="0" fieldPosition="0">
        <references count="1">
          <reference field="14" count="0"/>
        </references>
      </pivotArea>
    </format>
    <format dxfId="1325">
      <pivotArea dataOnly="0" labelOnly="1" grandCol="1" outline="0" fieldPosition="0"/>
    </format>
    <format dxfId="1324">
      <pivotArea dataOnly="0" labelOnly="1" outline="0" fieldPosition="0">
        <references count="1">
          <reference field="14" count="0"/>
        </references>
      </pivotArea>
    </format>
    <format dxfId="1323">
      <pivotArea dataOnly="0" labelOnly="1" grandCol="1" outline="0" fieldPosition="0"/>
    </format>
    <format dxfId="1322">
      <pivotArea grandRow="1" outline="0" collapsedLevelsAreSubtotals="1" fieldPosition="0"/>
    </format>
    <format dxfId="1321">
      <pivotArea grandRow="1" outline="0" collapsedLevelsAreSubtotals="1" fieldPosition="0"/>
    </format>
    <format dxfId="1320">
      <pivotArea type="origin" dataOnly="0" labelOnly="1" outline="0" fieldPosition="0"/>
    </format>
    <format dxfId="1319">
      <pivotArea type="origin" dataOnly="0" labelOnly="1" outline="0" fieldPosition="0"/>
    </format>
    <format dxfId="1318">
      <pivotArea type="origin" dataOnly="0" labelOnly="1" outline="0" fieldPosition="0"/>
    </format>
    <format dxfId="1317">
      <pivotArea dataOnly="0" labelOnly="1" outline="0" fieldPosition="0">
        <references count="1">
          <reference field="14" count="0"/>
        </references>
      </pivotArea>
    </format>
    <format dxfId="1316">
      <pivotArea type="topRight" dataOnly="0" labelOnly="1" outline="0" fieldPosition="0"/>
    </format>
    <format dxfId="1315">
      <pivotArea outline="0" collapsedLevelsAreSubtotals="1" fieldPosition="0"/>
    </format>
    <format dxfId="1314">
      <pivotArea dataOnly="0" labelOnly="1" grandRow="1" outline="0" fieldPosition="0"/>
    </format>
    <format dxfId="1313">
      <pivotArea dataOnly="0" labelOnly="1" outline="0" fieldPosition="0">
        <references count="1">
          <reference field="14" count="0"/>
        </references>
      </pivotArea>
    </format>
    <format dxfId="1312">
      <pivotArea dataOnly="0" labelOnly="1" grandCol="1" outline="0" fieldPosition="0"/>
    </format>
    <format dxfId="1311">
      <pivotArea dataOnly="0" labelOnly="1" outline="0" fieldPosition="0">
        <references count="1">
          <reference field="14" count="0"/>
        </references>
      </pivotArea>
    </format>
    <format dxfId="1310">
      <pivotArea dataOnly="0" labelOnly="1" grandCol="1" outline="0" fieldPosition="0"/>
    </format>
    <format dxfId="1309">
      <pivotArea grandRow="1" outline="0" collapsedLevelsAreSubtotals="1" fieldPosition="0"/>
    </format>
    <format dxfId="1308">
      <pivotArea dataOnly="0" labelOnly="1" grandRow="1" outline="0" fieldPosition="0"/>
    </format>
    <format dxfId="1307">
      <pivotArea outline="0" collapsedLevelsAreSubtotals="1" fieldPosition="0"/>
    </format>
    <format dxfId="1306">
      <pivotArea dataOnly="0" labelOnly="1" grandRow="1" outline="0" fieldPosition="0"/>
    </format>
    <format dxfId="1305">
      <pivotArea dataOnly="0" labelOnly="1" outline="0" fieldPosition="0">
        <references count="1">
          <reference field="14" count="0"/>
        </references>
      </pivotArea>
    </format>
    <format dxfId="1304">
      <pivotArea dataOnly="0" labelOnly="1" grandCol="1" outline="0" fieldPosition="0"/>
    </format>
    <format dxfId="1303">
      <pivotArea grandRow="1" outline="0" collapsedLevelsAreSubtotals="1" fieldPosition="0"/>
    </format>
    <format dxfId="1302">
      <pivotArea dataOnly="0" labelOnly="1" grandRow="1" outline="0" fieldPosition="0"/>
    </format>
    <format dxfId="1301">
      <pivotArea grandRow="1" outline="0" collapsedLevelsAreSubtotals="1" fieldPosition="0"/>
    </format>
    <format dxfId="1300">
      <pivotArea dataOnly="0" labelOnly="1" grandRow="1" outline="0" fieldPosition="0"/>
    </format>
    <format dxfId="1299">
      <pivotArea dataOnly="0" labelOnly="1" outline="0" fieldPosition="0">
        <references count="1">
          <reference field="14" count="0"/>
        </references>
      </pivotArea>
    </format>
    <format dxfId="1298">
      <pivotArea dataOnly="0" labelOnly="1" grandCol="1" outline="0" fieldPosition="0"/>
    </format>
    <format dxfId="1297">
      <pivotArea grandRow="1" outline="0" collapsedLevelsAreSubtotals="1" fieldPosition="0"/>
    </format>
    <format dxfId="1296">
      <pivotArea dataOnly="0" labelOnly="1" grandRow="1" outline="0" fieldPosition="0"/>
    </format>
    <format dxfId="1295">
      <pivotArea dataOnly="0" labelOnly="1" outline="0" fieldPosition="0">
        <references count="1">
          <reference field="14" count="0"/>
        </references>
      </pivotArea>
    </format>
    <format dxfId="1294">
      <pivotArea dataOnly="0" labelOnly="1" grandCol="1" outline="0" fieldPosition="0"/>
    </format>
    <format dxfId="1293">
      <pivotArea grandRow="1" outline="0" collapsedLevelsAreSubtotals="1" fieldPosition="0"/>
    </format>
    <format dxfId="1292">
      <pivotArea dataOnly="0" labelOnly="1" grandRow="1" outline="0" fieldPosition="0"/>
    </format>
    <format dxfId="1291">
      <pivotArea outline="0" collapsedLevelsAreSubtotals="1" fieldPosition="0"/>
    </format>
    <format dxfId="1290">
      <pivotArea dataOnly="0" labelOnly="1" grandRow="1" outline="0" fieldPosition="0"/>
    </format>
    <format dxfId="1289">
      <pivotArea dataOnly="0" labelOnly="1" outline="0" fieldPosition="0">
        <references count="1">
          <reference field="14" count="0"/>
        </references>
      </pivotArea>
    </format>
    <format dxfId="1288">
      <pivotArea dataOnly="0" labelOnly="1" grandCol="1" outline="0" fieldPosition="0"/>
    </format>
    <format dxfId="1287">
      <pivotArea field="12" type="button" dataOnly="0" labelOnly="1" outline="0"/>
    </format>
    <format dxfId="1286">
      <pivotArea type="origin" dataOnly="0" labelOnly="1" outline="0" fieldPosition="0"/>
    </format>
    <format dxfId="1285">
      <pivotArea dataOnly="0" labelOnly="1" grandRow="1" outline="0" fieldPosition="0"/>
    </format>
    <format dxfId="1284">
      <pivotArea field="12" type="button" dataOnly="0" labelOnly="1" outline="0"/>
    </format>
    <format dxfId="1283">
      <pivotArea type="origin" dataOnly="0" labelOnly="1" outline="0" fieldPosition="0"/>
    </format>
    <format dxfId="1282">
      <pivotArea dataOnly="0" labelOnly="1" grandRow="1" outline="0" fieldPosition="0"/>
    </format>
    <format dxfId="1281">
      <pivotArea field="12" type="button" dataOnly="0" labelOnly="1" outline="0"/>
    </format>
    <format dxfId="1280">
      <pivotArea type="origin" dataOnly="0" labelOnly="1" outline="0" fieldPosition="0"/>
    </format>
    <format dxfId="1279">
      <pivotArea dataOnly="0" labelOnly="1" grandRow="1" outline="0" fieldPosition="0"/>
    </format>
    <format dxfId="1278">
      <pivotArea field="12" type="button" dataOnly="0" labelOnly="1" outline="0"/>
    </format>
    <format dxfId="1277">
      <pivotArea type="origin" dataOnly="0" labelOnly="1" outline="0" fieldPosition="0"/>
    </format>
    <format dxfId="1276">
      <pivotArea dataOnly="0" labelOnly="1" grandRow="1" outline="0" fieldPosition="0"/>
    </format>
    <format dxfId="1275">
      <pivotArea grandRow="1" outline="0" collapsedLevelsAreSubtotals="1" fieldPosition="0"/>
    </format>
    <format dxfId="1274">
      <pivotArea dataOnly="0" labelOnly="1" grandRow="1" outline="0" fieldPosition="0"/>
    </format>
    <format dxfId="1273">
      <pivotArea grandRow="1" outline="0" collapsedLevelsAreSubtotals="1" fieldPosition="0"/>
    </format>
    <format dxfId="1272">
      <pivotArea dataOnly="0" labelOnly="1" grandRow="1" outline="0" fieldPosition="0"/>
    </format>
    <format dxfId="1271">
      <pivotArea outline="0" collapsedLevelsAreSubtotals="1" fieldPosition="0"/>
    </format>
    <format dxfId="1270">
      <pivotArea dataOnly="0" labelOnly="1" grandRow="1" outline="0" fieldPosition="0"/>
    </format>
    <format dxfId="1269">
      <pivotArea outline="0" collapsedLevelsAreSubtotals="1" fieldPosition="0"/>
    </format>
    <format dxfId="1268">
      <pivotArea dataOnly="0" labelOnly="1" grandRow="1" outline="0" fieldPosition="0"/>
    </format>
    <format dxfId="1267">
      <pivotArea dataOnly="0" labelOnly="1" outline="0" fieldPosition="0">
        <references count="1">
          <reference field="14" count="0"/>
        </references>
      </pivotArea>
    </format>
    <format dxfId="1266">
      <pivotArea dataOnly="0" labelOnly="1" grandCol="1" outline="0" fieldPosition="0"/>
    </format>
    <format dxfId="1265">
      <pivotArea dataOnly="0" labelOnly="1" outline="0" fieldPosition="0">
        <references count="1">
          <reference field="14" count="0"/>
        </references>
      </pivotArea>
    </format>
    <format dxfId="1264">
      <pivotArea dataOnly="0" labelOnly="1" grandCol="1" outline="0" fieldPosition="0"/>
    </format>
    <format dxfId="1263">
      <pivotArea outline="0" fieldPosition="0">
        <references count="1">
          <reference field="14" count="0" selected="0"/>
        </references>
      </pivotArea>
    </format>
    <format dxfId="1262">
      <pivotArea dataOnly="0" labelOnly="1" grandRow="1" outline="0" fieldPosition="0"/>
    </format>
    <format dxfId="1261">
      <pivotArea dataOnly="0" labelOnly="1" outline="0" fieldPosition="0">
        <references count="1">
          <reference field="14" count="0"/>
        </references>
      </pivotArea>
    </format>
    <format dxfId="1260">
      <pivotArea grandRow="1" outline="0" collapsedLevelsAreSubtotals="1" fieldPosition="0"/>
    </format>
    <format dxfId="1259">
      <pivotArea dataOnly="0" labelOnly="1" grandRow="1" outline="0" fieldPosition="0"/>
    </format>
    <format dxfId="1258">
      <pivotArea outline="0" collapsedLevelsAreSubtotals="1" fieldPosition="0"/>
    </format>
    <format dxfId="1257">
      <pivotArea dataOnly="0" labelOnly="1" grandRow="1" outline="0" fieldPosition="0"/>
    </format>
    <format dxfId="1256">
      <pivotArea dataOnly="0" labelOnly="1" outline="0" fieldPosition="0">
        <references count="1">
          <reference field="14" count="0"/>
        </references>
      </pivotArea>
    </format>
    <format dxfId="1255">
      <pivotArea dataOnly="0" labelOnly="1" grandCol="1" outline="0" fieldPosition="0"/>
    </format>
    <format dxfId="1254">
      <pivotArea outline="0" collapsedLevelsAreSubtotals="1" fieldPosition="0"/>
    </format>
    <format dxfId="1253">
      <pivotArea dataOnly="0" labelOnly="1" grandRow="1" outline="0" fieldPosition="0"/>
    </format>
    <format dxfId="1252">
      <pivotArea dataOnly="0" labelOnly="1" outline="0" fieldPosition="0">
        <references count="1">
          <reference field="14" count="0"/>
        </references>
      </pivotArea>
    </format>
    <format dxfId="1251">
      <pivotArea dataOnly="0" labelOnly="1" grandCol="1" outline="0" fieldPosition="0"/>
    </format>
    <format dxfId="1250">
      <pivotArea outline="0" collapsedLevelsAreSubtotals="1" fieldPosition="0"/>
    </format>
    <format dxfId="1249">
      <pivotArea dataOnly="0" labelOnly="1" grandRow="1" outline="0" fieldPosition="0"/>
    </format>
    <format dxfId="1248">
      <pivotArea dataOnly="0" labelOnly="1" outline="0" fieldPosition="0">
        <references count="1">
          <reference field="14" count="0"/>
        </references>
      </pivotArea>
    </format>
    <format dxfId="1247">
      <pivotArea dataOnly="0" labelOnly="1" grandCol="1" outline="0" fieldPosition="0"/>
    </format>
    <format dxfId="1246">
      <pivotArea dataOnly="0" labelOnly="1" outline="0" fieldPosition="0">
        <references count="1">
          <reference field="14" count="0"/>
        </references>
      </pivotArea>
    </format>
    <format dxfId="1245">
      <pivotArea dataOnly="0" labelOnly="1" grandCol="1" outline="0" fieldPosition="0"/>
    </format>
    <format dxfId="1244">
      <pivotArea grandRow="1" outline="0" collapsedLevelsAreSubtotals="1" fieldPosition="0"/>
    </format>
    <format dxfId="1243">
      <pivotArea dataOnly="0" labelOnly="1" grandRow="1" outline="0" fieldPosition="0"/>
    </format>
    <format dxfId="1242">
      <pivotArea outline="0" collapsedLevelsAreSubtotals="1" fieldPosition="0"/>
    </format>
    <format dxfId="1241">
      <pivotArea dataOnly="0" labelOnly="1" grandRow="1" outline="0" fieldPosition="0"/>
    </format>
    <format dxfId="1240">
      <pivotArea dataOnly="0" labelOnly="1" outline="0" fieldPosition="0">
        <references count="1">
          <reference field="14" count="0"/>
        </references>
      </pivotArea>
    </format>
    <format dxfId="1239">
      <pivotArea dataOnly="0" labelOnly="1" grandCol="1" outline="0" fieldPosition="0"/>
    </format>
    <format dxfId="1238">
      <pivotArea outline="0" collapsedLevelsAreSubtotals="1" fieldPosition="0"/>
    </format>
    <format dxfId="1237">
      <pivotArea field="15" type="button" dataOnly="0" labelOnly="1" outline="0" axis="axisRow" fieldPosition="0"/>
    </format>
    <format dxfId="1236">
      <pivotArea dataOnly="0" labelOnly="1" outline="0" fieldPosition="0">
        <references count="1">
          <reference field="15" count="0"/>
        </references>
      </pivotArea>
    </format>
    <format dxfId="1235">
      <pivotArea dataOnly="0" labelOnly="1" grandRow="1" outline="0" fieldPosition="0"/>
    </format>
    <format dxfId="1234">
      <pivotArea dataOnly="0" labelOnly="1" outline="0" fieldPosition="0">
        <references count="1">
          <reference field="14" count="0"/>
        </references>
      </pivotArea>
    </format>
    <format dxfId="1233">
      <pivotArea dataOnly="0" labelOnly="1" grandCol="1" outline="0" fieldPosition="0"/>
    </format>
    <format dxfId="1232">
      <pivotArea outline="0" collapsedLevelsAreSubtotals="1" fieldPosition="0"/>
    </format>
    <format dxfId="1231">
      <pivotArea field="15" type="button" dataOnly="0" labelOnly="1" outline="0" axis="axisRow" fieldPosition="0"/>
    </format>
    <format dxfId="1230">
      <pivotArea dataOnly="0" labelOnly="1" outline="0" fieldPosition="0">
        <references count="1">
          <reference field="15" count="0"/>
        </references>
      </pivotArea>
    </format>
    <format dxfId="1229">
      <pivotArea dataOnly="0" labelOnly="1" grandRow="1" outline="0" fieldPosition="0"/>
    </format>
    <format dxfId="1228">
      <pivotArea dataOnly="0" labelOnly="1" outline="0" fieldPosition="0">
        <references count="1">
          <reference field="14" count="0"/>
        </references>
      </pivotArea>
    </format>
    <format dxfId="1227">
      <pivotArea dataOnly="0" labelOnly="1" grandCol="1" outline="0" fieldPosition="0"/>
    </format>
    <format dxfId="1226">
      <pivotArea outline="0" collapsedLevelsAreSubtotals="1" fieldPosition="0"/>
    </format>
    <format dxfId="1225">
      <pivotArea field="15" type="button" dataOnly="0" labelOnly="1" outline="0" axis="axisRow" fieldPosition="0"/>
    </format>
    <format dxfId="1224">
      <pivotArea dataOnly="0" labelOnly="1" outline="0" fieldPosition="0">
        <references count="1">
          <reference field="15" count="0"/>
        </references>
      </pivotArea>
    </format>
    <format dxfId="1223">
      <pivotArea dataOnly="0" labelOnly="1" grandRow="1" outline="0" fieldPosition="0"/>
    </format>
    <format dxfId="1222">
      <pivotArea dataOnly="0" labelOnly="1" outline="0" fieldPosition="0">
        <references count="1">
          <reference field="14" count="0"/>
        </references>
      </pivotArea>
    </format>
    <format dxfId="1221">
      <pivotArea dataOnly="0" labelOnly="1" grandCol="1" outline="0" fieldPosition="0"/>
    </format>
    <format dxfId="1220">
      <pivotArea outline="0" collapsedLevelsAreSubtotals="1" fieldPosition="0"/>
    </format>
    <format dxfId="1219">
      <pivotArea field="15" type="button" dataOnly="0" labelOnly="1" outline="0" axis="axisRow" fieldPosition="0"/>
    </format>
    <format dxfId="1218">
      <pivotArea dataOnly="0" labelOnly="1" outline="0" fieldPosition="0">
        <references count="1">
          <reference field="15" count="0"/>
        </references>
      </pivotArea>
    </format>
    <format dxfId="1217">
      <pivotArea dataOnly="0" labelOnly="1" grandRow="1" outline="0" fieldPosition="0"/>
    </format>
    <format dxfId="1216">
      <pivotArea dataOnly="0" labelOnly="1" outline="0" fieldPosition="0">
        <references count="1">
          <reference field="14" count="0"/>
        </references>
      </pivotArea>
    </format>
    <format dxfId="1215">
      <pivotArea dataOnly="0" labelOnly="1" grandCol="1" outline="0" fieldPosition="0"/>
    </format>
    <format dxfId="1214">
      <pivotArea grandRow="1" outline="0" collapsedLevelsAreSubtotals="1" fieldPosition="0"/>
    </format>
    <format dxfId="1213">
      <pivotArea dataOnly="0" labelOnly="1" grandRow="1" outline="0" fieldPosition="0"/>
    </format>
    <format dxfId="1212">
      <pivotArea grandRow="1" outline="0" collapsedLevelsAreSubtotals="1" fieldPosition="0"/>
    </format>
    <format dxfId="1211">
      <pivotArea dataOnly="0" labelOnly="1" grandRow="1" outline="0" fieldPosition="0"/>
    </format>
    <format dxfId="1210">
      <pivotArea outline="0" collapsedLevelsAreSubtotals="1" fieldPosition="0"/>
    </format>
    <format dxfId="1209">
      <pivotArea dataOnly="0" labelOnly="1" outline="0" fieldPosition="0">
        <references count="1">
          <reference field="14" count="0"/>
        </references>
      </pivotArea>
    </format>
    <format dxfId="1208">
      <pivotArea dataOnly="0" labelOnly="1" grandCol="1" outline="0" fieldPosition="0"/>
    </format>
    <format dxfId="1207">
      <pivotArea outline="0" collapsedLevelsAreSubtotals="1" fieldPosition="0"/>
    </format>
    <format dxfId="1206">
      <pivotArea dataOnly="0" labelOnly="1" outline="0" fieldPosition="0">
        <references count="1">
          <reference field="14" count="0"/>
        </references>
      </pivotArea>
    </format>
    <format dxfId="1205">
      <pivotArea dataOnly="0" labelOnly="1" grandCol="1" outline="0" fieldPosition="0"/>
    </format>
    <format dxfId="1204">
      <pivotArea outline="0" collapsedLevelsAreSubtotals="1" fieldPosition="0"/>
    </format>
    <format dxfId="1203">
      <pivotArea field="15" type="button" dataOnly="0" labelOnly="1" outline="0" axis="axisRow" fieldPosition="0"/>
    </format>
    <format dxfId="1202">
      <pivotArea dataOnly="0" labelOnly="1" outline="0" fieldPosition="0">
        <references count="1">
          <reference field="15" count="12">
            <x v="0"/>
            <x v="2"/>
            <x v="3"/>
            <x v="4"/>
            <x v="5"/>
            <x v="7"/>
            <x v="8"/>
            <x v="9"/>
            <x v="10"/>
            <x v="11"/>
            <x v="15"/>
            <x v="17"/>
          </reference>
        </references>
      </pivotArea>
    </format>
    <format dxfId="1201">
      <pivotArea dataOnly="0" labelOnly="1" grandRow="1" outline="0" fieldPosition="0"/>
    </format>
    <format dxfId="1200">
      <pivotArea dataOnly="0" labelOnly="1" outline="0" fieldPosition="0">
        <references count="1">
          <reference field="14" count="0"/>
        </references>
      </pivotArea>
    </format>
    <format dxfId="1199">
      <pivotArea dataOnly="0" labelOnly="1" grandCol="1" outline="0" fieldPosition="0"/>
    </format>
    <format dxfId="1198">
      <pivotArea outline="0" collapsedLevelsAreSubtotals="1" fieldPosition="0"/>
    </format>
    <format dxfId="1197">
      <pivotArea field="15" type="button" dataOnly="0" labelOnly="1" outline="0" axis="axisRow" fieldPosition="0"/>
    </format>
    <format dxfId="1196">
      <pivotArea dataOnly="0" labelOnly="1" outline="0" fieldPosition="0">
        <references count="1">
          <reference field="15" count="12">
            <x v="0"/>
            <x v="2"/>
            <x v="3"/>
            <x v="4"/>
            <x v="5"/>
            <x v="7"/>
            <x v="8"/>
            <x v="9"/>
            <x v="10"/>
            <x v="11"/>
            <x v="15"/>
            <x v="17"/>
          </reference>
        </references>
      </pivotArea>
    </format>
    <format dxfId="1195">
      <pivotArea dataOnly="0" labelOnly="1" grandRow="1" outline="0" fieldPosition="0"/>
    </format>
    <format dxfId="1194">
      <pivotArea dataOnly="0" labelOnly="1" outline="0" fieldPosition="0">
        <references count="1">
          <reference field="14" count="0"/>
        </references>
      </pivotArea>
    </format>
    <format dxfId="1193">
      <pivotArea dataOnly="0" labelOnly="1" grandCol="1" outline="0" fieldPosition="0"/>
    </format>
    <format dxfId="1192">
      <pivotArea grandRow="1" outline="0" collapsedLevelsAreSubtotals="1" fieldPosition="0"/>
    </format>
    <format dxfId="1191">
      <pivotArea dataOnly="0" labelOnly="1" grandRow="1" outline="0" fieldPosition="0"/>
    </format>
    <format dxfId="1190">
      <pivotArea field="15" type="button" dataOnly="0" labelOnly="1" outline="0" axis="axisRow" fieldPosition="0"/>
    </format>
    <format dxfId="1189">
      <pivotArea dataOnly="0" labelOnly="1" outline="0" fieldPosition="0">
        <references count="1">
          <reference field="14" count="0"/>
        </references>
      </pivotArea>
    </format>
    <format dxfId="1188">
      <pivotArea dataOnly="0" labelOnly="1" grandCol="1" outline="0" fieldPosition="0"/>
    </format>
    <format dxfId="1187">
      <pivotArea outline="0" collapsedLevelsAreSubtotals="1" fieldPosition="0"/>
    </format>
    <format dxfId="1186">
      <pivotArea field="15" type="button" dataOnly="0" labelOnly="1" outline="0" axis="axisRow" fieldPosition="0"/>
    </format>
    <format dxfId="1185">
      <pivotArea dataOnly="0" labelOnly="1" outline="0" fieldPosition="0">
        <references count="1">
          <reference field="15" count="7">
            <x v="2"/>
            <x v="3"/>
            <x v="4"/>
            <x v="5"/>
            <x v="8"/>
            <x v="9"/>
            <x v="11"/>
          </reference>
        </references>
      </pivotArea>
    </format>
    <format dxfId="1184">
      <pivotArea dataOnly="0" labelOnly="1" grandRow="1" outline="0" fieldPosition="0"/>
    </format>
    <format dxfId="1183">
      <pivotArea dataOnly="0" labelOnly="1" outline="0" fieldPosition="0">
        <references count="1">
          <reference field="14" count="0"/>
        </references>
      </pivotArea>
    </format>
    <format dxfId="1182">
      <pivotArea dataOnly="0" labelOnly="1" grandCol="1" outline="0" fieldPosition="0"/>
    </format>
    <format dxfId="1181">
      <pivotArea outline="0" collapsedLevelsAreSubtotals="1" fieldPosition="0"/>
    </format>
    <format dxfId="1180">
      <pivotArea field="15" type="button" dataOnly="0" labelOnly="1" outline="0" axis="axisRow" fieldPosition="0"/>
    </format>
    <format dxfId="1179">
      <pivotArea dataOnly="0" labelOnly="1" outline="0" fieldPosition="0">
        <references count="1">
          <reference field="15" count="7">
            <x v="2"/>
            <x v="3"/>
            <x v="4"/>
            <x v="5"/>
            <x v="8"/>
            <x v="9"/>
            <x v="11"/>
          </reference>
        </references>
      </pivotArea>
    </format>
    <format dxfId="1178">
      <pivotArea dataOnly="0" labelOnly="1" grandRow="1" outline="0" fieldPosition="0"/>
    </format>
    <format dxfId="1177">
      <pivotArea dataOnly="0" labelOnly="1" outline="0" fieldPosition="0">
        <references count="1">
          <reference field="14" count="0"/>
        </references>
      </pivotArea>
    </format>
    <format dxfId="1176">
      <pivotArea dataOnly="0" labelOnly="1" grandCol="1" outline="0" fieldPosition="0"/>
    </format>
    <format dxfId="1175">
      <pivotArea outline="0" collapsedLevelsAreSubtotals="1" fieldPosition="0"/>
    </format>
    <format dxfId="1174">
      <pivotArea field="15" type="button" dataOnly="0" labelOnly="1" outline="0" axis="axisRow" fieldPosition="0"/>
    </format>
    <format dxfId="1173">
      <pivotArea dataOnly="0" labelOnly="1" outline="0" fieldPosition="0">
        <references count="1">
          <reference field="15" count="7">
            <x v="2"/>
            <x v="3"/>
            <x v="4"/>
            <x v="5"/>
            <x v="8"/>
            <x v="9"/>
            <x v="11"/>
          </reference>
        </references>
      </pivotArea>
    </format>
    <format dxfId="1172">
      <pivotArea dataOnly="0" labelOnly="1" grandRow="1" outline="0" fieldPosition="0"/>
    </format>
    <format dxfId="1171">
      <pivotArea dataOnly="0" labelOnly="1" outline="0" fieldPosition="0">
        <references count="1">
          <reference field="14" count="0"/>
        </references>
      </pivotArea>
    </format>
    <format dxfId="1170">
      <pivotArea dataOnly="0" labelOnly="1" grandCol="1" outline="0" fieldPosition="0"/>
    </format>
    <format dxfId="1169">
      <pivotArea field="15" type="button" dataOnly="0" labelOnly="1" outline="0" axis="axisRow" fieldPosition="0"/>
    </format>
    <format dxfId="1168">
      <pivotArea dataOnly="0" labelOnly="1" outline="0" fieldPosition="0">
        <references count="1">
          <reference field="14" count="0"/>
        </references>
      </pivotArea>
    </format>
    <format dxfId="1167">
      <pivotArea dataOnly="0" labelOnly="1" grandCol="1" outline="0" fieldPosition="0"/>
    </format>
    <format dxfId="1166">
      <pivotArea grandRow="1" outline="0" collapsedLevelsAreSubtotals="1" fieldPosition="0"/>
    </format>
    <format dxfId="1165">
      <pivotArea dataOnly="0" labelOnly="1" grandRow="1" outline="0" fieldPosition="0"/>
    </format>
    <format dxfId="1164">
      <pivotArea grandRow="1" outline="0" collapsedLevelsAreSubtotals="1" fieldPosition="0"/>
    </format>
    <format dxfId="1163">
      <pivotArea outline="0" collapsedLevelsAreSubtotals="1" fieldPosition="0"/>
    </format>
    <format dxfId="1162">
      <pivotArea dataOnly="0" labelOnly="1" outline="0" fieldPosition="0">
        <references count="1">
          <reference field="15" count="8">
            <x v="2"/>
            <x v="3"/>
            <x v="4"/>
            <x v="5"/>
            <x v="8"/>
            <x v="9"/>
            <x v="11"/>
            <x v="15"/>
          </reference>
        </references>
      </pivotArea>
    </format>
    <format dxfId="1161">
      <pivotArea dataOnly="0" labelOnly="1" grandRow="1" outline="0" fieldPosition="0"/>
    </format>
    <format dxfId="1160">
      <pivotArea field="15" type="button" dataOnly="0" labelOnly="1" outline="0" axis="axisRow" fieldPosition="0"/>
    </format>
    <format dxfId="1159">
      <pivotArea dataOnly="0" labelOnly="1" outline="0" fieldPosition="0">
        <references count="1">
          <reference field="14" count="0"/>
        </references>
      </pivotArea>
    </format>
    <format dxfId="1158">
      <pivotArea dataOnly="0" labelOnly="1" grandCol="1" outline="0" fieldPosition="0"/>
    </format>
    <format dxfId="1157">
      <pivotArea dataOnly="0" labelOnly="1" grandRow="1" outline="0" fieldPosition="0"/>
    </format>
    <format dxfId="1156">
      <pivotArea outline="0" collapsedLevelsAreSubtotals="1" fieldPosition="0"/>
    </format>
    <format dxfId="1155">
      <pivotArea field="15" type="button" dataOnly="0" labelOnly="1" outline="0" axis="axisRow" fieldPosition="0"/>
    </format>
    <format dxfId="1154">
      <pivotArea dataOnly="0" labelOnly="1" outline="0" fieldPosition="0">
        <references count="1">
          <reference field="15" count="8">
            <x v="2"/>
            <x v="3"/>
            <x v="4"/>
            <x v="5"/>
            <x v="8"/>
            <x v="9"/>
            <x v="11"/>
            <x v="15"/>
          </reference>
        </references>
      </pivotArea>
    </format>
    <format dxfId="1153">
      <pivotArea dataOnly="0" labelOnly="1" grandRow="1" outline="0" fieldPosition="0"/>
    </format>
    <format dxfId="1152">
      <pivotArea dataOnly="0" labelOnly="1" outline="0" fieldPosition="0">
        <references count="1">
          <reference field="14" count="0"/>
        </references>
      </pivotArea>
    </format>
    <format dxfId="1151">
      <pivotArea dataOnly="0" labelOnly="1" grandCol="1" outline="0" fieldPosition="0"/>
    </format>
    <format dxfId="1150">
      <pivotArea outline="0" collapsedLevelsAreSubtotals="1" fieldPosition="0"/>
    </format>
    <format dxfId="1149">
      <pivotArea field="15" type="button" dataOnly="0" labelOnly="1" outline="0" axis="axisRow" fieldPosition="0"/>
    </format>
    <format dxfId="1148">
      <pivotArea dataOnly="0" labelOnly="1" outline="0" fieldPosition="0">
        <references count="1">
          <reference field="15" count="8">
            <x v="2"/>
            <x v="3"/>
            <x v="4"/>
            <x v="5"/>
            <x v="8"/>
            <x v="9"/>
            <x v="11"/>
            <x v="15"/>
          </reference>
        </references>
      </pivotArea>
    </format>
    <format dxfId="1147">
      <pivotArea dataOnly="0" labelOnly="1" grandRow="1" outline="0" fieldPosition="0"/>
    </format>
    <format dxfId="1146">
      <pivotArea dataOnly="0" labelOnly="1" outline="0" fieldPosition="0">
        <references count="1">
          <reference field="14" count="0"/>
        </references>
      </pivotArea>
    </format>
    <format dxfId="1145">
      <pivotArea dataOnly="0" labelOnly="1" grandCol="1" outline="0" fieldPosition="0"/>
    </format>
    <format dxfId="1144">
      <pivotArea outline="0" collapsedLevelsAreSubtotals="1" fieldPosition="0"/>
    </format>
    <format dxfId="1143">
      <pivotArea field="15" type="button" dataOnly="0" labelOnly="1" outline="0" axis="axisRow" fieldPosition="0"/>
    </format>
    <format dxfId="1142">
      <pivotArea dataOnly="0" labelOnly="1" outline="0" fieldPosition="0">
        <references count="1">
          <reference field="15" count="8">
            <x v="2"/>
            <x v="3"/>
            <x v="4"/>
            <x v="5"/>
            <x v="8"/>
            <x v="9"/>
            <x v="11"/>
            <x v="15"/>
          </reference>
        </references>
      </pivotArea>
    </format>
    <format dxfId="1141">
      <pivotArea dataOnly="0" labelOnly="1" grandRow="1" outline="0" fieldPosition="0"/>
    </format>
    <format dxfId="1140">
      <pivotArea dataOnly="0" labelOnly="1" outline="0" fieldPosition="0">
        <references count="1">
          <reference field="14" count="0"/>
        </references>
      </pivotArea>
    </format>
    <format dxfId="1139">
      <pivotArea dataOnly="0" labelOnly="1" grandCol="1" outline="0" fieldPosition="0"/>
    </format>
    <format dxfId="1138">
      <pivotArea field="15" type="button" dataOnly="0" labelOnly="1" outline="0" axis="axisRow" fieldPosition="0"/>
    </format>
    <format dxfId="1137">
      <pivotArea dataOnly="0" labelOnly="1" outline="0" fieldPosition="0">
        <references count="1">
          <reference field="14" count="0"/>
        </references>
      </pivotArea>
    </format>
    <format dxfId="1136">
      <pivotArea dataOnly="0" labelOnly="1" grandCol="1" outline="0" fieldPosition="0"/>
    </format>
    <format dxfId="1135">
      <pivotArea dataOnly="0" labelOnly="1" outline="0" fieldPosition="0">
        <references count="1">
          <reference field="15" count="8">
            <x v="2"/>
            <x v="3"/>
            <x v="4"/>
            <x v="5"/>
            <x v="8"/>
            <x v="9"/>
            <x v="11"/>
            <x v="15"/>
          </reference>
        </references>
      </pivotArea>
    </format>
    <format dxfId="1134">
      <pivotArea dataOnly="0" labelOnly="1" outline="0" fieldPosition="0">
        <references count="1">
          <reference field="15" count="0"/>
        </references>
      </pivotArea>
    </format>
    <format dxfId="1133">
      <pivotArea outline="0" collapsedLevelsAreSubtotals="1" fieldPosition="0"/>
    </format>
    <format dxfId="1132">
      <pivotArea field="15" type="button" dataOnly="0" labelOnly="1" outline="0" axis="axisRow" fieldPosition="0"/>
    </format>
    <format dxfId="1131">
      <pivotArea dataOnly="0" labelOnly="1" outline="0" fieldPosition="0">
        <references count="1">
          <reference field="15" count="9">
            <x v="2"/>
            <x v="3"/>
            <x v="4"/>
            <x v="5"/>
            <x v="7"/>
            <x v="8"/>
            <x v="9"/>
            <x v="11"/>
            <x v="15"/>
          </reference>
        </references>
      </pivotArea>
    </format>
    <format dxfId="1130">
      <pivotArea dataOnly="0" labelOnly="1" grandRow="1" outline="0" fieldPosition="0"/>
    </format>
    <format dxfId="1129">
      <pivotArea dataOnly="0" labelOnly="1" outline="0" fieldPosition="0">
        <references count="1">
          <reference field="14" count="0"/>
        </references>
      </pivotArea>
    </format>
    <format dxfId="1128">
      <pivotArea dataOnly="0" labelOnly="1" grandCol="1" outline="0" fieldPosition="0"/>
    </format>
    <format dxfId="1127">
      <pivotArea dataOnly="0" labelOnly="1" outline="0" fieldPosition="0">
        <references count="1">
          <reference field="15" count="11">
            <x v="2"/>
            <x v="3"/>
            <x v="4"/>
            <x v="5"/>
            <x v="7"/>
            <x v="8"/>
            <x v="9"/>
            <x v="10"/>
            <x v="11"/>
            <x v="12"/>
            <x v="15"/>
          </reference>
        </references>
      </pivotArea>
    </format>
    <format dxfId="1126">
      <pivotArea outline="0" fieldPosition="0">
        <references count="1">
          <reference field="15" count="10" selected="0">
            <x v="2"/>
            <x v="3"/>
            <x v="4"/>
            <x v="5"/>
            <x v="8"/>
            <x v="9"/>
            <x v="10"/>
            <x v="11"/>
            <x v="12"/>
            <x v="15"/>
          </reference>
        </references>
      </pivotArea>
    </format>
    <format dxfId="1125">
      <pivotArea dataOnly="0" labelOnly="1" outline="0" fieldPosition="0">
        <references count="1">
          <reference field="15" count="10">
            <x v="2"/>
            <x v="3"/>
            <x v="4"/>
            <x v="5"/>
            <x v="8"/>
            <x v="9"/>
            <x v="10"/>
            <x v="11"/>
            <x v="12"/>
            <x v="15"/>
          </reference>
        </references>
      </pivotArea>
    </format>
    <format dxfId="1124">
      <pivotArea dataOnly="0" labelOnly="1" outline="0" fieldPosition="0">
        <references count="1">
          <reference field="15" count="9">
            <x v="0"/>
            <x v="3"/>
            <x v="4"/>
            <x v="5"/>
            <x v="7"/>
            <x v="8"/>
            <x v="9"/>
            <x v="11"/>
            <x v="15"/>
          </reference>
        </references>
      </pivotArea>
    </format>
    <format dxfId="1123">
      <pivotArea dataOnly="0" labelOnly="1" outline="0" fieldPosition="0">
        <references count="1">
          <reference field="15" count="9">
            <x v="0"/>
            <x v="3"/>
            <x v="4"/>
            <x v="5"/>
            <x v="7"/>
            <x v="8"/>
            <x v="9"/>
            <x v="11"/>
            <x v="15"/>
          </reference>
        </references>
      </pivotArea>
    </format>
    <format dxfId="1122">
      <pivotArea dataOnly="0" labelOnly="1" outline="0" fieldPosition="0">
        <references count="1">
          <reference field="15" count="9">
            <x v="0"/>
            <x v="3"/>
            <x v="4"/>
            <x v="5"/>
            <x v="7"/>
            <x v="8"/>
            <x v="9"/>
            <x v="11"/>
            <x v="15"/>
          </reference>
        </references>
      </pivotArea>
    </format>
    <format dxfId="1121">
      <pivotArea type="all" dataOnly="0" outline="0" fieldPosition="0"/>
    </format>
    <format dxfId="1120">
      <pivotArea type="origin" dataOnly="0" labelOnly="1" outline="0" fieldPosition="0"/>
    </format>
    <format dxfId="1119">
      <pivotArea field="14" type="button" dataOnly="0" labelOnly="1" outline="0" axis="axisCol" fieldPosition="0"/>
    </format>
    <format dxfId="1118">
      <pivotArea type="topRight" dataOnly="0" labelOnly="1" outline="0" fieldPosition="0"/>
    </format>
    <format dxfId="1117">
      <pivotArea type="all" dataOnly="0" outline="0" fieldPosition="0"/>
    </format>
    <format dxfId="1116">
      <pivotArea type="origin" dataOnly="0" labelOnly="1" outline="0" fieldPosition="0"/>
    </format>
    <format dxfId="1115">
      <pivotArea field="14" type="button" dataOnly="0" labelOnly="1" outline="0" axis="axisCol" fieldPosition="0"/>
    </format>
    <format dxfId="1114">
      <pivotArea type="topRight" dataOnly="0" labelOnly="1" outline="0" fieldPosition="0"/>
    </format>
    <format dxfId="1113">
      <pivotArea grandRow="1" outline="0" collapsedLevelsAreSubtotals="1" fieldPosition="0"/>
    </format>
    <format dxfId="1112">
      <pivotArea outline="0" fieldPosition="0">
        <references count="1">
          <reference field="15" count="9" selected="0">
            <x v="0"/>
            <x v="3"/>
            <x v="4"/>
            <x v="5"/>
            <x v="7"/>
            <x v="8"/>
            <x v="9"/>
            <x v="11"/>
            <x v="15"/>
          </reference>
        </references>
      </pivotArea>
    </format>
    <format dxfId="1111">
      <pivotArea grandRow="1" outline="0" collapsedLevelsAreSubtotals="1" fieldPosition="0"/>
    </format>
    <format dxfId="1110">
      <pivotArea outline="0" collapsedLevelsAreSubtotals="1" fieldPosition="0"/>
    </format>
    <format dxfId="1109">
      <pivotArea field="15" type="button" dataOnly="0" labelOnly="1" outline="0" axis="axisRow" fieldPosition="0"/>
    </format>
    <format dxfId="1108">
      <pivotArea dataOnly="0" labelOnly="1" outline="0" fieldPosition="0">
        <references count="1">
          <reference field="15" count="0"/>
        </references>
      </pivotArea>
    </format>
    <format dxfId="1107">
      <pivotArea dataOnly="0" labelOnly="1" grandRow="1" outline="0" fieldPosition="0"/>
    </format>
    <format dxfId="1106">
      <pivotArea dataOnly="0" labelOnly="1" outline="0" fieldPosition="0">
        <references count="1">
          <reference field="14" count="0"/>
        </references>
      </pivotArea>
    </format>
    <format dxfId="1105">
      <pivotArea dataOnly="0" labelOnly="1" grandCol="1" outline="0" fieldPosition="0"/>
    </format>
    <format dxfId="1104">
      <pivotArea field="15" type="button" dataOnly="0" labelOnly="1" outline="0" axis="axisRow" fieldPosition="0"/>
    </format>
    <format dxfId="1103">
      <pivotArea dataOnly="0" labelOnly="1" outline="0" fieldPosition="0">
        <references count="1">
          <reference field="14" count="0"/>
        </references>
      </pivotArea>
    </format>
    <format dxfId="1102">
      <pivotArea dataOnly="0" labelOnly="1" grandCol="1" outline="0" fieldPosition="0"/>
    </format>
    <format dxfId="1101">
      <pivotArea grandRow="1" outline="0" collapsedLevelsAreSubtotals="1" fieldPosition="0"/>
    </format>
    <format dxfId="1100">
      <pivotArea dataOnly="0" labelOnly="1" grandRow="1" outline="0" fieldPosition="0"/>
    </format>
    <format dxfId="1099">
      <pivotArea field="15" type="button" dataOnly="0" labelOnly="1" outline="0" axis="axisRow" fieldPosition="0"/>
    </format>
    <format dxfId="1098">
      <pivotArea dataOnly="0" labelOnly="1" outline="0" fieldPosition="0">
        <references count="1">
          <reference field="14" count="0"/>
        </references>
      </pivotArea>
    </format>
    <format dxfId="1097">
      <pivotArea dataOnly="0" labelOnly="1" grandCol="1" outline="0" fieldPosition="0"/>
    </format>
    <format dxfId="1096">
      <pivotArea field="15" type="button" dataOnly="0" labelOnly="1" outline="0" axis="axisRow" fieldPosition="0"/>
    </format>
    <format dxfId="1095">
      <pivotArea dataOnly="0" labelOnly="1" outline="0" fieldPosition="0">
        <references count="1">
          <reference field="14" count="0"/>
        </references>
      </pivotArea>
    </format>
    <format dxfId="109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647">
      <pivotArea outline="0" collapsedLevelsAreSubtotals="1" fieldPosition="0"/>
    </format>
    <format dxfId="1646">
      <pivotArea dataOnly="0" labelOnly="1" grandCol="1" outline="0" fieldPosition="0"/>
    </format>
    <format dxfId="1645">
      <pivotArea outline="0" collapsedLevelsAreSubtotals="1" fieldPosition="0"/>
    </format>
    <format dxfId="1644">
      <pivotArea dataOnly="0" labelOnly="1" grandCol="1" outline="0" fieldPosition="0"/>
    </format>
    <format dxfId="1643">
      <pivotArea dataOnly="0" labelOnly="1" grandRow="1" outline="0" fieldPosition="0"/>
    </format>
    <format dxfId="1642">
      <pivotArea dataOnly="0" labelOnly="1" grandCol="1" outline="0" fieldPosition="0"/>
    </format>
    <format dxfId="1641">
      <pivotArea dataOnly="0" labelOnly="1" grandCol="1" outline="0" fieldPosition="0"/>
    </format>
    <format dxfId="1640">
      <pivotArea dataOnly="0" labelOnly="1" outline="0" fieldPosition="0">
        <references count="1">
          <reference field="14" count="0"/>
        </references>
      </pivotArea>
    </format>
    <format dxfId="1639">
      <pivotArea dataOnly="0" labelOnly="1" grandCol="1" outline="0" fieldPosition="0"/>
    </format>
    <format dxfId="1638">
      <pivotArea dataOnly="0" labelOnly="1" outline="0" fieldPosition="0">
        <references count="1">
          <reference field="14" count="0"/>
        </references>
      </pivotArea>
    </format>
    <format dxfId="1637">
      <pivotArea dataOnly="0" labelOnly="1" grandCol="1" outline="0" fieldPosition="0"/>
    </format>
    <format dxfId="1636">
      <pivotArea grandRow="1" outline="0" collapsedLevelsAreSubtotals="1" fieldPosition="0"/>
    </format>
    <format dxfId="1635">
      <pivotArea dataOnly="0" labelOnly="1" grandRow="1" outline="0" fieldPosition="0"/>
    </format>
    <format dxfId="1634">
      <pivotArea dataOnly="0" labelOnly="1" grandRow="1" outline="0" fieldPosition="0"/>
    </format>
    <format dxfId="1633">
      <pivotArea grandRow="1" outline="0" collapsedLevelsAreSubtotals="1" fieldPosition="0"/>
    </format>
    <format dxfId="1632">
      <pivotArea dataOnly="0" labelOnly="1" grandRow="1" outline="0" fieldPosition="0"/>
    </format>
    <format dxfId="1631">
      <pivotArea grandRow="1" outline="0" collapsedLevelsAreSubtotals="1" fieldPosition="0"/>
    </format>
    <format dxfId="1630">
      <pivotArea dataOnly="0" labelOnly="1" grandRow="1" outline="0" fieldPosition="0"/>
    </format>
    <format dxfId="1629">
      <pivotArea grandRow="1" outline="0" collapsedLevelsAreSubtotals="1" fieldPosition="0"/>
    </format>
    <format dxfId="1628">
      <pivotArea grandRow="1" outline="0" collapsedLevelsAreSubtotals="1" fieldPosition="0"/>
    </format>
    <format dxfId="1627">
      <pivotArea dataOnly="0" labelOnly="1" grandRow="1" outline="0" fieldPosition="0"/>
    </format>
    <format dxfId="1626">
      <pivotArea dataOnly="0" labelOnly="1" grandRow="1" outline="0" fieldPosition="0"/>
    </format>
    <format dxfId="1625">
      <pivotArea dataOnly="0" labelOnly="1" grandRow="1" outline="0" fieldPosition="0"/>
    </format>
    <format dxfId="1624">
      <pivotArea dataOnly="0" labelOnly="1" grandRow="1" outline="0" fieldPosition="0"/>
    </format>
    <format dxfId="1623">
      <pivotArea grandRow="1" outline="0" collapsedLevelsAreSubtotals="1" fieldPosition="0"/>
    </format>
    <format dxfId="1622">
      <pivotArea dataOnly="0" labelOnly="1" grandRow="1" outline="0" fieldPosition="0"/>
    </format>
    <format dxfId="1621">
      <pivotArea dataOnly="0" labelOnly="1" outline="0" fieldPosition="0">
        <references count="1">
          <reference field="14" count="0"/>
        </references>
      </pivotArea>
    </format>
    <format dxfId="1620">
      <pivotArea dataOnly="0" labelOnly="1" grandCol="1" outline="0" fieldPosition="0"/>
    </format>
    <format dxfId="1619">
      <pivotArea grandRow="1" outline="0" collapsedLevelsAreSubtotals="1" fieldPosition="0"/>
    </format>
    <format dxfId="1618">
      <pivotArea dataOnly="0" labelOnly="1" grandRow="1" outline="0" fieldPosition="0"/>
    </format>
    <format dxfId="1617">
      <pivotArea grandRow="1" outline="0" collapsedLevelsAreSubtotals="1" fieldPosition="0"/>
    </format>
    <format dxfId="1616">
      <pivotArea dataOnly="0" labelOnly="1" grandRow="1" outline="0" fieldPosition="0"/>
    </format>
    <format dxfId="1615">
      <pivotArea dataOnly="0" labelOnly="1" outline="0" fieldPosition="0">
        <references count="1">
          <reference field="14" count="0"/>
        </references>
      </pivotArea>
    </format>
    <format dxfId="1614">
      <pivotArea dataOnly="0" labelOnly="1" grandCol="1" outline="0" fieldPosition="0"/>
    </format>
    <format dxfId="1613">
      <pivotArea dataOnly="0" labelOnly="1" grandCol="1" outline="0" fieldPosition="0"/>
    </format>
    <format dxfId="1612">
      <pivotArea grandRow="1" grandCol="1" outline="0" collapsedLevelsAreSubtotals="1" fieldPosition="0"/>
    </format>
    <format dxfId="1611">
      <pivotArea dataOnly="0" labelOnly="1" outline="0" fieldPosition="0">
        <references count="1">
          <reference field="14" count="0"/>
        </references>
      </pivotArea>
    </format>
    <format dxfId="1610">
      <pivotArea dataOnly="0" labelOnly="1" grandCol="1" outline="0" fieldPosition="0"/>
    </format>
    <format dxfId="1609">
      <pivotArea dataOnly="0" labelOnly="1" outline="0" fieldPosition="0">
        <references count="1">
          <reference field="14" count="0"/>
        </references>
      </pivotArea>
    </format>
    <format dxfId="1608">
      <pivotArea dataOnly="0" labelOnly="1" grandCol="1" outline="0" fieldPosition="0"/>
    </format>
    <format dxfId="1607">
      <pivotArea grandRow="1" outline="0" collapsedLevelsAreSubtotals="1" fieldPosition="0"/>
    </format>
    <format dxfId="1606">
      <pivotArea grandRow="1" outline="0" collapsedLevelsAreSubtotals="1" fieldPosition="0"/>
    </format>
    <format dxfId="1605">
      <pivotArea type="origin" dataOnly="0" labelOnly="1" outline="0" fieldPosition="0"/>
    </format>
    <format dxfId="1604">
      <pivotArea type="origin" dataOnly="0" labelOnly="1" outline="0" fieldPosition="0"/>
    </format>
    <format dxfId="1603">
      <pivotArea type="origin" dataOnly="0" labelOnly="1" outline="0" fieldPosition="0"/>
    </format>
    <format dxfId="1602">
      <pivotArea dataOnly="0" labelOnly="1" outline="0" fieldPosition="0">
        <references count="1">
          <reference field="14" count="0"/>
        </references>
      </pivotArea>
    </format>
    <format dxfId="1601">
      <pivotArea type="topRight" dataOnly="0" labelOnly="1" outline="0" fieldPosition="0"/>
    </format>
    <format dxfId="1600">
      <pivotArea outline="0" collapsedLevelsAreSubtotals="1" fieldPosition="0"/>
    </format>
    <format dxfId="1599">
      <pivotArea dataOnly="0" labelOnly="1" grandRow="1" outline="0" fieldPosition="0"/>
    </format>
    <format dxfId="1598">
      <pivotArea dataOnly="0" labelOnly="1" outline="0" fieldPosition="0">
        <references count="1">
          <reference field="14" count="0"/>
        </references>
      </pivotArea>
    </format>
    <format dxfId="1597">
      <pivotArea dataOnly="0" labelOnly="1" grandCol="1" outline="0" fieldPosition="0"/>
    </format>
    <format dxfId="1596">
      <pivotArea dataOnly="0" labelOnly="1" outline="0" fieldPosition="0">
        <references count="1">
          <reference field="14" count="0"/>
        </references>
      </pivotArea>
    </format>
    <format dxfId="1595">
      <pivotArea dataOnly="0" labelOnly="1" grandCol="1" outline="0" fieldPosition="0"/>
    </format>
    <format dxfId="1594">
      <pivotArea grandRow="1" outline="0" collapsedLevelsAreSubtotals="1" fieldPosition="0"/>
    </format>
    <format dxfId="1593">
      <pivotArea dataOnly="0" labelOnly="1" grandRow="1" outline="0" fieldPosition="0"/>
    </format>
    <format dxfId="1592">
      <pivotArea outline="0" collapsedLevelsAreSubtotals="1" fieldPosition="0"/>
    </format>
    <format dxfId="1591">
      <pivotArea dataOnly="0" labelOnly="1" grandRow="1" outline="0" fieldPosition="0"/>
    </format>
    <format dxfId="1590">
      <pivotArea dataOnly="0" labelOnly="1" outline="0" fieldPosition="0">
        <references count="1">
          <reference field="14" count="0"/>
        </references>
      </pivotArea>
    </format>
    <format dxfId="1589">
      <pivotArea dataOnly="0" labelOnly="1" grandCol="1" outline="0" fieldPosition="0"/>
    </format>
    <format dxfId="1588">
      <pivotArea grandRow="1" outline="0" collapsedLevelsAreSubtotals="1" fieldPosition="0"/>
    </format>
    <format dxfId="1587">
      <pivotArea dataOnly="0" labelOnly="1" grandRow="1" outline="0" fieldPosition="0"/>
    </format>
    <format dxfId="1586">
      <pivotArea grandRow="1" outline="0" collapsedLevelsAreSubtotals="1" fieldPosition="0"/>
    </format>
    <format dxfId="1585">
      <pivotArea dataOnly="0" labelOnly="1" grandRow="1" outline="0" fieldPosition="0"/>
    </format>
    <format dxfId="1584">
      <pivotArea dataOnly="0" labelOnly="1" outline="0" fieldPosition="0">
        <references count="1">
          <reference field="14" count="0"/>
        </references>
      </pivotArea>
    </format>
    <format dxfId="1583">
      <pivotArea dataOnly="0" labelOnly="1" grandCol="1" outline="0" fieldPosition="0"/>
    </format>
    <format dxfId="1582">
      <pivotArea grandRow="1" outline="0" collapsedLevelsAreSubtotals="1" fieldPosition="0"/>
    </format>
    <format dxfId="1581">
      <pivotArea dataOnly="0" labelOnly="1" grandRow="1" outline="0" fieldPosition="0"/>
    </format>
    <format dxfId="1580">
      <pivotArea dataOnly="0" labelOnly="1" outline="0" fieldPosition="0">
        <references count="1">
          <reference field="14" count="0"/>
        </references>
      </pivotArea>
    </format>
    <format dxfId="1579">
      <pivotArea dataOnly="0" labelOnly="1" grandCol="1" outline="0" fieldPosition="0"/>
    </format>
    <format dxfId="1578">
      <pivotArea grandRow="1" outline="0" collapsedLevelsAreSubtotals="1" fieldPosition="0"/>
    </format>
    <format dxfId="1577">
      <pivotArea dataOnly="0" labelOnly="1" grandRow="1" outline="0" fieldPosition="0"/>
    </format>
    <format dxfId="1576">
      <pivotArea outline="0" collapsedLevelsAreSubtotals="1" fieldPosition="0"/>
    </format>
    <format dxfId="1575">
      <pivotArea dataOnly="0" labelOnly="1" grandRow="1" outline="0" fieldPosition="0"/>
    </format>
    <format dxfId="1574">
      <pivotArea dataOnly="0" labelOnly="1" outline="0" fieldPosition="0">
        <references count="1">
          <reference field="14" count="0"/>
        </references>
      </pivotArea>
    </format>
    <format dxfId="1573">
      <pivotArea dataOnly="0" labelOnly="1" grandCol="1" outline="0" fieldPosition="0"/>
    </format>
    <format dxfId="1572">
      <pivotArea field="12" type="button" dataOnly="0" labelOnly="1" outline="0"/>
    </format>
    <format dxfId="1571">
      <pivotArea type="origin" dataOnly="0" labelOnly="1" outline="0" fieldPosition="0"/>
    </format>
    <format dxfId="1570">
      <pivotArea dataOnly="0" labelOnly="1" grandRow="1" outline="0" fieldPosition="0"/>
    </format>
    <format dxfId="1569">
      <pivotArea field="12" type="button" dataOnly="0" labelOnly="1" outline="0"/>
    </format>
    <format dxfId="1568">
      <pivotArea type="origin" dataOnly="0" labelOnly="1" outline="0" fieldPosition="0"/>
    </format>
    <format dxfId="1567">
      <pivotArea dataOnly="0" labelOnly="1" grandRow="1" outline="0" fieldPosition="0"/>
    </format>
    <format dxfId="1566">
      <pivotArea field="12" type="button" dataOnly="0" labelOnly="1" outline="0"/>
    </format>
    <format dxfId="1565">
      <pivotArea type="origin" dataOnly="0" labelOnly="1" outline="0" fieldPosition="0"/>
    </format>
    <format dxfId="1564">
      <pivotArea dataOnly="0" labelOnly="1" grandRow="1" outline="0" fieldPosition="0"/>
    </format>
    <format dxfId="1563">
      <pivotArea field="12" type="button" dataOnly="0" labelOnly="1" outline="0"/>
    </format>
    <format dxfId="1562">
      <pivotArea type="origin" dataOnly="0" labelOnly="1" outline="0" fieldPosition="0"/>
    </format>
    <format dxfId="1561">
      <pivotArea dataOnly="0" labelOnly="1" grandRow="1" outline="0" fieldPosition="0"/>
    </format>
    <format dxfId="1560">
      <pivotArea grandRow="1" outline="0" collapsedLevelsAreSubtotals="1" fieldPosition="0"/>
    </format>
    <format dxfId="1559">
      <pivotArea dataOnly="0" labelOnly="1" grandRow="1" outline="0" fieldPosition="0"/>
    </format>
    <format dxfId="1558">
      <pivotArea grandRow="1" outline="0" collapsedLevelsAreSubtotals="1" fieldPosition="0"/>
    </format>
    <format dxfId="1557">
      <pivotArea dataOnly="0" labelOnly="1" grandRow="1" outline="0" fieldPosition="0"/>
    </format>
    <format dxfId="1556">
      <pivotArea outline="0" collapsedLevelsAreSubtotals="1" fieldPosition="0"/>
    </format>
    <format dxfId="1555">
      <pivotArea dataOnly="0" labelOnly="1" grandRow="1" outline="0" fieldPosition="0"/>
    </format>
    <format dxfId="1554">
      <pivotArea outline="0" collapsedLevelsAreSubtotals="1" fieldPosition="0"/>
    </format>
    <format dxfId="1553">
      <pivotArea dataOnly="0" labelOnly="1" grandRow="1" outline="0" fieldPosition="0"/>
    </format>
    <format dxfId="1552">
      <pivotArea dataOnly="0" labelOnly="1" outline="0" fieldPosition="0">
        <references count="1">
          <reference field="14" count="0"/>
        </references>
      </pivotArea>
    </format>
    <format dxfId="1551">
      <pivotArea dataOnly="0" labelOnly="1" grandCol="1" outline="0" fieldPosition="0"/>
    </format>
    <format dxfId="1550">
      <pivotArea dataOnly="0" labelOnly="1" outline="0" fieldPosition="0">
        <references count="1">
          <reference field="14" count="0"/>
        </references>
      </pivotArea>
    </format>
    <format dxfId="1549">
      <pivotArea dataOnly="0" labelOnly="1" grandCol="1" outline="0" fieldPosition="0"/>
    </format>
    <format dxfId="1548">
      <pivotArea outline="0" fieldPosition="0">
        <references count="1">
          <reference field="14" count="0" selected="0"/>
        </references>
      </pivotArea>
    </format>
    <format dxfId="1547">
      <pivotArea dataOnly="0" labelOnly="1" grandRow="1" outline="0" fieldPosition="0"/>
    </format>
    <format dxfId="1546">
      <pivotArea dataOnly="0" labelOnly="1" outline="0" fieldPosition="0">
        <references count="1">
          <reference field="14" count="0"/>
        </references>
      </pivotArea>
    </format>
    <format dxfId="1545">
      <pivotArea grandRow="1" outline="0" collapsedLevelsAreSubtotals="1" fieldPosition="0"/>
    </format>
    <format dxfId="1544">
      <pivotArea dataOnly="0" labelOnly="1" grandRow="1" outline="0" fieldPosition="0"/>
    </format>
    <format dxfId="1543">
      <pivotArea outline="0" collapsedLevelsAreSubtotals="1" fieldPosition="0"/>
    </format>
    <format dxfId="1542">
      <pivotArea dataOnly="0" labelOnly="1" grandRow="1" outline="0" fieldPosition="0"/>
    </format>
    <format dxfId="1541">
      <pivotArea dataOnly="0" labelOnly="1" outline="0" fieldPosition="0">
        <references count="1">
          <reference field="14" count="0"/>
        </references>
      </pivotArea>
    </format>
    <format dxfId="1540">
      <pivotArea dataOnly="0" labelOnly="1" grandCol="1" outline="0" fieldPosition="0"/>
    </format>
    <format dxfId="1539">
      <pivotArea outline="0" collapsedLevelsAreSubtotals="1" fieldPosition="0"/>
    </format>
    <format dxfId="1538">
      <pivotArea dataOnly="0" labelOnly="1" grandRow="1" outline="0" fieldPosition="0"/>
    </format>
    <format dxfId="1537">
      <pivotArea dataOnly="0" labelOnly="1" outline="0" fieldPosition="0">
        <references count="1">
          <reference field="14" count="0"/>
        </references>
      </pivotArea>
    </format>
    <format dxfId="1536">
      <pivotArea dataOnly="0" labelOnly="1" grandCol="1" outline="0" fieldPosition="0"/>
    </format>
    <format dxfId="1535">
      <pivotArea outline="0" collapsedLevelsAreSubtotals="1" fieldPosition="0"/>
    </format>
    <format dxfId="1534">
      <pivotArea dataOnly="0" labelOnly="1" grandRow="1" outline="0" fieldPosition="0"/>
    </format>
    <format dxfId="1533">
      <pivotArea dataOnly="0" labelOnly="1" outline="0" fieldPosition="0">
        <references count="1">
          <reference field="14" count="0"/>
        </references>
      </pivotArea>
    </format>
    <format dxfId="1532">
      <pivotArea dataOnly="0" labelOnly="1" grandCol="1" outline="0" fieldPosition="0"/>
    </format>
    <format dxfId="1531">
      <pivotArea dataOnly="0" labelOnly="1" outline="0" fieldPosition="0">
        <references count="1">
          <reference field="14" count="0"/>
        </references>
      </pivotArea>
    </format>
    <format dxfId="1530">
      <pivotArea dataOnly="0" labelOnly="1" grandCol="1" outline="0" fieldPosition="0"/>
    </format>
    <format dxfId="1529">
      <pivotArea grandRow="1" outline="0" collapsedLevelsAreSubtotals="1" fieldPosition="0"/>
    </format>
    <format dxfId="1528">
      <pivotArea dataOnly="0" labelOnly="1" grandRow="1" outline="0" fieldPosition="0"/>
    </format>
    <format dxfId="1527">
      <pivotArea outline="0" collapsedLevelsAreSubtotals="1" fieldPosition="0"/>
    </format>
    <format dxfId="1526">
      <pivotArea dataOnly="0" labelOnly="1" grandRow="1" outline="0" fieldPosition="0"/>
    </format>
    <format dxfId="1525">
      <pivotArea dataOnly="0" labelOnly="1" outline="0" fieldPosition="0">
        <references count="1">
          <reference field="14" count="0"/>
        </references>
      </pivotArea>
    </format>
    <format dxfId="1524">
      <pivotArea dataOnly="0" labelOnly="1" grandCol="1" outline="0" fieldPosition="0"/>
    </format>
    <format dxfId="1523">
      <pivotArea outline="0" collapsedLevelsAreSubtotals="1" fieldPosition="0"/>
    </format>
    <format dxfId="1522">
      <pivotArea field="15" type="button" dataOnly="0" labelOnly="1" outline="0" axis="axisRow" fieldPosition="0"/>
    </format>
    <format dxfId="1521">
      <pivotArea dataOnly="0" labelOnly="1" outline="0" fieldPosition="0">
        <references count="1">
          <reference field="15" count="0"/>
        </references>
      </pivotArea>
    </format>
    <format dxfId="1520">
      <pivotArea dataOnly="0" labelOnly="1" grandRow="1" outline="0" fieldPosition="0"/>
    </format>
    <format dxfId="1519">
      <pivotArea dataOnly="0" labelOnly="1" outline="0" fieldPosition="0">
        <references count="1">
          <reference field="14" count="0"/>
        </references>
      </pivotArea>
    </format>
    <format dxfId="1518">
      <pivotArea dataOnly="0" labelOnly="1" grandCol="1" outline="0" fieldPosition="0"/>
    </format>
    <format dxfId="1517">
      <pivotArea outline="0" collapsedLevelsAreSubtotals="1" fieldPosition="0"/>
    </format>
    <format dxfId="1516">
      <pivotArea field="15" type="button" dataOnly="0" labelOnly="1" outline="0" axis="axisRow" fieldPosition="0"/>
    </format>
    <format dxfId="1515">
      <pivotArea dataOnly="0" labelOnly="1" outline="0" fieldPosition="0">
        <references count="1">
          <reference field="15" count="0"/>
        </references>
      </pivotArea>
    </format>
    <format dxfId="1514">
      <pivotArea dataOnly="0" labelOnly="1" grandRow="1" outline="0" fieldPosition="0"/>
    </format>
    <format dxfId="1513">
      <pivotArea dataOnly="0" labelOnly="1" outline="0" fieldPosition="0">
        <references count="1">
          <reference field="14" count="0"/>
        </references>
      </pivotArea>
    </format>
    <format dxfId="1512">
      <pivotArea dataOnly="0" labelOnly="1" grandCol="1" outline="0" fieldPosition="0"/>
    </format>
    <format dxfId="1511">
      <pivotArea outline="0" collapsedLevelsAreSubtotals="1" fieldPosition="0"/>
    </format>
    <format dxfId="1510">
      <pivotArea field="15" type="button" dataOnly="0" labelOnly="1" outline="0" axis="axisRow" fieldPosition="0"/>
    </format>
    <format dxfId="1509">
      <pivotArea dataOnly="0" labelOnly="1" outline="0" fieldPosition="0">
        <references count="1">
          <reference field="15" count="0"/>
        </references>
      </pivotArea>
    </format>
    <format dxfId="1508">
      <pivotArea dataOnly="0" labelOnly="1" grandRow="1" outline="0" fieldPosition="0"/>
    </format>
    <format dxfId="1507">
      <pivotArea dataOnly="0" labelOnly="1" outline="0" fieldPosition="0">
        <references count="1">
          <reference field="14" count="0"/>
        </references>
      </pivotArea>
    </format>
    <format dxfId="1506">
      <pivotArea dataOnly="0" labelOnly="1" grandCol="1" outline="0" fieldPosition="0"/>
    </format>
    <format dxfId="1505">
      <pivotArea outline="0" collapsedLevelsAreSubtotals="1" fieldPosition="0"/>
    </format>
    <format dxfId="1504">
      <pivotArea field="15" type="button" dataOnly="0" labelOnly="1" outline="0" axis="axisRow" fieldPosition="0"/>
    </format>
    <format dxfId="1503">
      <pivotArea dataOnly="0" labelOnly="1" outline="0" fieldPosition="0">
        <references count="1">
          <reference field="15" count="0"/>
        </references>
      </pivotArea>
    </format>
    <format dxfId="1502">
      <pivotArea dataOnly="0" labelOnly="1" grandRow="1" outline="0" fieldPosition="0"/>
    </format>
    <format dxfId="1501">
      <pivotArea dataOnly="0" labelOnly="1" outline="0" fieldPosition="0">
        <references count="1">
          <reference field="14" count="0"/>
        </references>
      </pivotArea>
    </format>
    <format dxfId="1500">
      <pivotArea dataOnly="0" labelOnly="1" grandCol="1" outline="0" fieldPosition="0"/>
    </format>
    <format dxfId="1499">
      <pivotArea grandRow="1" outline="0" collapsedLevelsAreSubtotals="1" fieldPosition="0"/>
    </format>
    <format dxfId="1498">
      <pivotArea dataOnly="0" labelOnly="1" grandRow="1" outline="0" fieldPosition="0"/>
    </format>
    <format dxfId="1497">
      <pivotArea grandRow="1" outline="0" collapsedLevelsAreSubtotals="1" fieldPosition="0"/>
    </format>
    <format dxfId="1496">
      <pivotArea dataOnly="0" labelOnly="1" grandRow="1" outline="0" fieldPosition="0"/>
    </format>
    <format dxfId="1495">
      <pivotArea outline="0" collapsedLevelsAreSubtotals="1" fieldPosition="0"/>
    </format>
    <format dxfId="1494">
      <pivotArea field="15" type="button" dataOnly="0" labelOnly="1" outline="0" axis="axisRow" fieldPosition="0"/>
    </format>
    <format dxfId="1493">
      <pivotArea dataOnly="0" labelOnly="1" outline="0" fieldPosition="0">
        <references count="1">
          <reference field="15" count="12">
            <x v="0"/>
            <x v="2"/>
            <x v="3"/>
            <x v="4"/>
            <x v="5"/>
            <x v="7"/>
            <x v="8"/>
            <x v="9"/>
            <x v="10"/>
            <x v="11"/>
            <x v="15"/>
            <x v="17"/>
          </reference>
        </references>
      </pivotArea>
    </format>
    <format dxfId="1492">
      <pivotArea dataOnly="0" labelOnly="1" grandRow="1" outline="0" fieldPosition="0"/>
    </format>
    <format dxfId="1491">
      <pivotArea dataOnly="0" labelOnly="1" outline="0" fieldPosition="0">
        <references count="1">
          <reference field="14" count="0"/>
        </references>
      </pivotArea>
    </format>
    <format dxfId="1490">
      <pivotArea dataOnly="0" labelOnly="1" grandCol="1" outline="0" fieldPosition="0"/>
    </format>
    <format dxfId="1489">
      <pivotArea outline="0" collapsedLevelsAreSubtotals="1" fieldPosition="0"/>
    </format>
    <format dxfId="1488">
      <pivotArea field="15" type="button" dataOnly="0" labelOnly="1" outline="0" axis="axisRow" fieldPosition="0"/>
    </format>
    <format dxfId="1487">
      <pivotArea dataOnly="0" labelOnly="1" outline="0" fieldPosition="0">
        <references count="1">
          <reference field="15" count="12">
            <x v="0"/>
            <x v="2"/>
            <x v="3"/>
            <x v="4"/>
            <x v="5"/>
            <x v="7"/>
            <x v="8"/>
            <x v="9"/>
            <x v="10"/>
            <x v="11"/>
            <x v="15"/>
            <x v="17"/>
          </reference>
        </references>
      </pivotArea>
    </format>
    <format dxfId="1486">
      <pivotArea dataOnly="0" labelOnly="1" grandRow="1" outline="0" fieldPosition="0"/>
    </format>
    <format dxfId="1485">
      <pivotArea dataOnly="0" labelOnly="1" outline="0" fieldPosition="0">
        <references count="1">
          <reference field="14" count="0"/>
        </references>
      </pivotArea>
    </format>
    <format dxfId="1484">
      <pivotArea dataOnly="0" labelOnly="1" grandCol="1" outline="0" fieldPosition="0"/>
    </format>
    <format dxfId="1483">
      <pivotArea outline="0" collapsedLevelsAreSubtotals="1" fieldPosition="0"/>
    </format>
    <format dxfId="1482">
      <pivotArea field="15" type="button" dataOnly="0" labelOnly="1" outline="0" axis="axisRow" fieldPosition="0"/>
    </format>
    <format dxfId="1481">
      <pivotArea dataOnly="0" labelOnly="1" outline="0" fieldPosition="0">
        <references count="1">
          <reference field="15" count="12">
            <x v="0"/>
            <x v="2"/>
            <x v="3"/>
            <x v="4"/>
            <x v="5"/>
            <x v="7"/>
            <x v="8"/>
            <x v="9"/>
            <x v="10"/>
            <x v="11"/>
            <x v="15"/>
            <x v="17"/>
          </reference>
        </references>
      </pivotArea>
    </format>
    <format dxfId="1480">
      <pivotArea dataOnly="0" labelOnly="1" grandRow="1" outline="0" fieldPosition="0"/>
    </format>
    <format dxfId="1479">
      <pivotArea dataOnly="0" labelOnly="1" outline="0" fieldPosition="0">
        <references count="1">
          <reference field="14" count="0"/>
        </references>
      </pivotArea>
    </format>
    <format dxfId="1478">
      <pivotArea dataOnly="0" labelOnly="1" grandCol="1" outline="0" fieldPosition="0"/>
    </format>
    <format dxfId="1477">
      <pivotArea grandRow="1" outline="0" collapsedLevelsAreSubtotals="1" fieldPosition="0"/>
    </format>
    <format dxfId="1476">
      <pivotArea dataOnly="0" labelOnly="1" grandRow="1" outline="0" fieldPosition="0"/>
    </format>
    <format dxfId="1475">
      <pivotArea field="15" type="button" dataOnly="0" labelOnly="1" outline="0" axis="axisRow" fieldPosition="0"/>
    </format>
    <format dxfId="1474">
      <pivotArea dataOnly="0" labelOnly="1" outline="0" fieldPosition="0">
        <references count="1">
          <reference field="14" count="0"/>
        </references>
      </pivotArea>
    </format>
    <format dxfId="1473">
      <pivotArea dataOnly="0" labelOnly="1" grandCol="1" outline="0" fieldPosition="0"/>
    </format>
    <format dxfId="1472">
      <pivotArea outline="0" fieldPosition="0">
        <references count="1">
          <reference field="4294967294" count="1">
            <x v="0"/>
          </reference>
        </references>
      </pivotArea>
    </format>
    <format dxfId="1471">
      <pivotArea outline="0" collapsedLevelsAreSubtotals="1" fieldPosition="0"/>
    </format>
    <format dxfId="1470">
      <pivotArea field="15" type="button" dataOnly="0" labelOnly="1" outline="0" axis="axisRow" fieldPosition="0"/>
    </format>
    <format dxfId="1469">
      <pivotArea dataOnly="0" labelOnly="1" outline="0" fieldPosition="0">
        <references count="1">
          <reference field="15" count="7">
            <x v="2"/>
            <x v="3"/>
            <x v="4"/>
            <x v="5"/>
            <x v="8"/>
            <x v="9"/>
            <x v="11"/>
          </reference>
        </references>
      </pivotArea>
    </format>
    <format dxfId="1468">
      <pivotArea dataOnly="0" labelOnly="1" grandRow="1" outline="0" fieldPosition="0"/>
    </format>
    <format dxfId="1467">
      <pivotArea dataOnly="0" labelOnly="1" outline="0" fieldPosition="0">
        <references count="1">
          <reference field="14" count="0"/>
        </references>
      </pivotArea>
    </format>
    <format dxfId="1466">
      <pivotArea dataOnly="0" labelOnly="1" grandCol="1" outline="0" fieldPosition="0"/>
    </format>
    <format dxfId="1465">
      <pivotArea outline="0" collapsedLevelsAreSubtotals="1" fieldPosition="0"/>
    </format>
    <format dxfId="1464">
      <pivotArea field="15" type="button" dataOnly="0" labelOnly="1" outline="0" axis="axisRow" fieldPosition="0"/>
    </format>
    <format dxfId="1463">
      <pivotArea dataOnly="0" labelOnly="1" outline="0" fieldPosition="0">
        <references count="1">
          <reference field="15" count="7">
            <x v="2"/>
            <x v="3"/>
            <x v="4"/>
            <x v="5"/>
            <x v="8"/>
            <x v="9"/>
            <x v="11"/>
          </reference>
        </references>
      </pivotArea>
    </format>
    <format dxfId="1462">
      <pivotArea dataOnly="0" labelOnly="1" grandRow="1" outline="0" fieldPosition="0"/>
    </format>
    <format dxfId="1461">
      <pivotArea dataOnly="0" labelOnly="1" outline="0" fieldPosition="0">
        <references count="1">
          <reference field="14" count="0"/>
        </references>
      </pivotArea>
    </format>
    <format dxfId="1460">
      <pivotArea dataOnly="0" labelOnly="1" grandCol="1" outline="0" fieldPosition="0"/>
    </format>
    <format dxfId="1459">
      <pivotArea outline="0" collapsedLevelsAreSubtotals="1" fieldPosition="0"/>
    </format>
    <format dxfId="1458">
      <pivotArea field="15" type="button" dataOnly="0" labelOnly="1" outline="0" axis="axisRow" fieldPosition="0"/>
    </format>
    <format dxfId="1457">
      <pivotArea dataOnly="0" labelOnly="1" outline="0" fieldPosition="0">
        <references count="1">
          <reference field="15" count="7">
            <x v="2"/>
            <x v="3"/>
            <x v="4"/>
            <x v="5"/>
            <x v="8"/>
            <x v="9"/>
            <x v="11"/>
          </reference>
        </references>
      </pivotArea>
    </format>
    <format dxfId="1456">
      <pivotArea dataOnly="0" labelOnly="1" grandRow="1" outline="0" fieldPosition="0"/>
    </format>
    <format dxfId="1455">
      <pivotArea dataOnly="0" labelOnly="1" outline="0" fieldPosition="0">
        <references count="1">
          <reference field="14" count="0"/>
        </references>
      </pivotArea>
    </format>
    <format dxfId="1454">
      <pivotArea dataOnly="0" labelOnly="1" grandCol="1" outline="0" fieldPosition="0"/>
    </format>
    <format dxfId="1453">
      <pivotArea field="15" type="button" dataOnly="0" labelOnly="1" outline="0" axis="axisRow" fieldPosition="0"/>
    </format>
    <format dxfId="1452">
      <pivotArea dataOnly="0" labelOnly="1" outline="0" fieldPosition="0">
        <references count="1">
          <reference field="14" count="0"/>
        </references>
      </pivotArea>
    </format>
    <format dxfId="1451">
      <pivotArea dataOnly="0" labelOnly="1" grandCol="1" outline="0" fieldPosition="0"/>
    </format>
    <format dxfId="1450">
      <pivotArea grandRow="1" outline="0" collapsedLevelsAreSubtotals="1" fieldPosition="0"/>
    </format>
    <format dxfId="1449">
      <pivotArea dataOnly="0" labelOnly="1" grandRow="1" outline="0" fieldPosition="0"/>
    </format>
    <format dxfId="1448">
      <pivotArea outline="0" collapsedLevelsAreSubtotals="1" fieldPosition="0"/>
    </format>
    <format dxfId="1447">
      <pivotArea field="15" type="button" dataOnly="0" labelOnly="1" outline="0" axis="axisRow" fieldPosition="0"/>
    </format>
    <format dxfId="1446">
      <pivotArea dataOnly="0" labelOnly="1" outline="0" fieldPosition="0">
        <references count="1">
          <reference field="15" count="7">
            <x v="2"/>
            <x v="3"/>
            <x v="4"/>
            <x v="5"/>
            <x v="8"/>
            <x v="9"/>
            <x v="11"/>
          </reference>
        </references>
      </pivotArea>
    </format>
    <format dxfId="1445">
      <pivotArea dataOnly="0" labelOnly="1" grandRow="1" outline="0" fieldPosition="0"/>
    </format>
    <format dxfId="1444">
      <pivotArea dataOnly="0" labelOnly="1" outline="0" fieldPosition="0">
        <references count="1">
          <reference field="14" count="0"/>
        </references>
      </pivotArea>
    </format>
    <format dxfId="1443">
      <pivotArea dataOnly="0" labelOnly="1" grandCol="1" outline="0" fieldPosition="0"/>
    </format>
    <format dxfId="1442">
      <pivotArea outline="0" collapsedLevelsAreSubtotals="1" fieldPosition="0"/>
    </format>
    <format dxfId="1441">
      <pivotArea field="15" type="button" dataOnly="0" labelOnly="1" outline="0" axis="axisRow" fieldPosition="0"/>
    </format>
    <format dxfId="1440">
      <pivotArea dataOnly="0" labelOnly="1" outline="0" fieldPosition="0">
        <references count="1">
          <reference field="15" count="7">
            <x v="2"/>
            <x v="3"/>
            <x v="4"/>
            <x v="5"/>
            <x v="8"/>
            <x v="9"/>
            <x v="11"/>
          </reference>
        </references>
      </pivotArea>
    </format>
    <format dxfId="1439">
      <pivotArea dataOnly="0" labelOnly="1" grandRow="1" outline="0" fieldPosition="0"/>
    </format>
    <format dxfId="1438">
      <pivotArea dataOnly="0" labelOnly="1" outline="0" fieldPosition="0">
        <references count="1">
          <reference field="14" count="0"/>
        </references>
      </pivotArea>
    </format>
    <format dxfId="1437">
      <pivotArea dataOnly="0" labelOnly="1" grandCol="1" outline="0" fieldPosition="0"/>
    </format>
    <format dxfId="1436">
      <pivotArea outline="0" collapsedLevelsAreSubtotals="1" fieldPosition="0"/>
    </format>
    <format dxfId="1435">
      <pivotArea field="15" type="button" dataOnly="0" labelOnly="1" outline="0" axis="axisRow" fieldPosition="0"/>
    </format>
    <format dxfId="1434">
      <pivotArea dataOnly="0" labelOnly="1" outline="0" fieldPosition="0">
        <references count="1">
          <reference field="15" count="8">
            <x v="2"/>
            <x v="3"/>
            <x v="4"/>
            <x v="5"/>
            <x v="8"/>
            <x v="9"/>
            <x v="11"/>
            <x v="15"/>
          </reference>
        </references>
      </pivotArea>
    </format>
    <format dxfId="1433">
      <pivotArea dataOnly="0" labelOnly="1" grandRow="1" outline="0" fieldPosition="0"/>
    </format>
    <format dxfId="1432">
      <pivotArea dataOnly="0" labelOnly="1" outline="0" fieldPosition="0">
        <references count="1">
          <reference field="14" count="0"/>
        </references>
      </pivotArea>
    </format>
    <format dxfId="1431">
      <pivotArea dataOnly="0" labelOnly="1" grandCol="1" outline="0" fieldPosition="0"/>
    </format>
    <format dxfId="1430">
      <pivotArea field="15" type="button" dataOnly="0" labelOnly="1" outline="0" axis="axisRow" fieldPosition="0"/>
    </format>
    <format dxfId="1429">
      <pivotArea dataOnly="0" labelOnly="1" outline="0" fieldPosition="0">
        <references count="1">
          <reference field="14" count="0"/>
        </references>
      </pivotArea>
    </format>
    <format dxfId="1428">
      <pivotArea dataOnly="0" labelOnly="1" grandCol="1" outline="0" fieldPosition="0"/>
    </format>
    <format dxfId="1427">
      <pivotArea dataOnly="0" labelOnly="1" grandRow="1" outline="0" fieldPosition="0"/>
    </format>
    <format dxfId="1426">
      <pivotArea outline="0" collapsedLevelsAreSubtotals="1" fieldPosition="0"/>
    </format>
    <format dxfId="1425">
      <pivotArea field="15" type="button" dataOnly="0" labelOnly="1" outline="0" axis="axisRow" fieldPosition="0"/>
    </format>
    <format dxfId="1424">
      <pivotArea dataOnly="0" labelOnly="1" outline="0" fieldPosition="0">
        <references count="1">
          <reference field="15" count="8">
            <x v="2"/>
            <x v="3"/>
            <x v="4"/>
            <x v="5"/>
            <x v="8"/>
            <x v="9"/>
            <x v="11"/>
            <x v="15"/>
          </reference>
        </references>
      </pivotArea>
    </format>
    <format dxfId="1423">
      <pivotArea dataOnly="0" labelOnly="1" grandRow="1" outline="0" fieldPosition="0"/>
    </format>
    <format dxfId="1422">
      <pivotArea dataOnly="0" labelOnly="1" outline="0" fieldPosition="0">
        <references count="1">
          <reference field="14" count="0"/>
        </references>
      </pivotArea>
    </format>
    <format dxfId="1421">
      <pivotArea dataOnly="0" labelOnly="1" grandCol="1" outline="0" fieldPosition="0"/>
    </format>
    <format dxfId="1420">
      <pivotArea dataOnly="0" labelOnly="1" outline="0" fieldPosition="0">
        <references count="1">
          <reference field="15" count="8">
            <x v="2"/>
            <x v="3"/>
            <x v="4"/>
            <x v="5"/>
            <x v="8"/>
            <x v="9"/>
            <x v="11"/>
            <x v="15"/>
          </reference>
        </references>
      </pivotArea>
    </format>
    <format dxfId="1419">
      <pivotArea outline="0" collapsedLevelsAreSubtotals="1" fieldPosition="0"/>
    </format>
    <format dxfId="1418">
      <pivotArea field="15" type="button" dataOnly="0" labelOnly="1" outline="0" axis="axisRow" fieldPosition="0"/>
    </format>
    <format dxfId="1417">
      <pivotArea dataOnly="0" labelOnly="1" outline="0" fieldPosition="0">
        <references count="1">
          <reference field="15" count="9">
            <x v="2"/>
            <x v="3"/>
            <x v="4"/>
            <x v="5"/>
            <x v="7"/>
            <x v="8"/>
            <x v="9"/>
            <x v="11"/>
            <x v="15"/>
          </reference>
        </references>
      </pivotArea>
    </format>
    <format dxfId="1416">
      <pivotArea dataOnly="0" labelOnly="1" grandRow="1" outline="0" fieldPosition="0"/>
    </format>
    <format dxfId="1415">
      <pivotArea dataOnly="0" labelOnly="1" outline="0" fieldPosition="0">
        <references count="1">
          <reference field="14" count="0"/>
        </references>
      </pivotArea>
    </format>
    <format dxfId="1414">
      <pivotArea dataOnly="0" labelOnly="1" grandCol="1" outline="0" fieldPosition="0"/>
    </format>
    <format dxfId="1413">
      <pivotArea outline="0" collapsedLevelsAreSubtotals="1" fieldPosition="0"/>
    </format>
    <format dxfId="1412">
      <pivotArea dataOnly="0" labelOnly="1" outline="0" fieldPosition="0">
        <references count="1">
          <reference field="15" count="11">
            <x v="2"/>
            <x v="3"/>
            <x v="4"/>
            <x v="5"/>
            <x v="7"/>
            <x v="8"/>
            <x v="9"/>
            <x v="10"/>
            <x v="11"/>
            <x v="12"/>
            <x v="15"/>
          </reference>
        </references>
      </pivotArea>
    </format>
    <format dxfId="1411">
      <pivotArea dataOnly="0" labelOnly="1" grandRow="1" outline="0" fieldPosition="0"/>
    </format>
    <format dxfId="1410">
      <pivotArea outline="0" collapsedLevelsAreSubtotals="1" fieldPosition="0"/>
    </format>
    <format dxfId="1409">
      <pivotArea dataOnly="0" labelOnly="1" outline="0" fieldPosition="0">
        <references count="1">
          <reference field="15" count="10">
            <x v="2"/>
            <x v="3"/>
            <x v="4"/>
            <x v="5"/>
            <x v="8"/>
            <x v="9"/>
            <x v="10"/>
            <x v="11"/>
            <x v="12"/>
            <x v="15"/>
          </reference>
        </references>
      </pivotArea>
    </format>
    <format dxfId="1408">
      <pivotArea dataOnly="0" labelOnly="1" grandRow="1" outline="0" fieldPosition="0"/>
    </format>
    <format dxfId="1407">
      <pivotArea field="15" type="button" dataOnly="0" labelOnly="1" outline="0" axis="axisRow" fieldPosition="0"/>
    </format>
    <format dxfId="1406">
      <pivotArea dataOnly="0" labelOnly="1" outline="0" fieldPosition="0">
        <references count="1">
          <reference field="14" count="0"/>
        </references>
      </pivotArea>
    </format>
    <format dxfId="1405">
      <pivotArea dataOnly="0" labelOnly="1" grandCol="1" outline="0" fieldPosition="0"/>
    </format>
    <format dxfId="1404">
      <pivotArea field="15" type="button" dataOnly="0" labelOnly="1" outline="0" axis="axisRow" fieldPosition="0"/>
    </format>
    <format dxfId="1403">
      <pivotArea dataOnly="0" labelOnly="1" outline="0" fieldPosition="0">
        <references count="1">
          <reference field="14" count="0"/>
        </references>
      </pivotArea>
    </format>
    <format dxfId="1402">
      <pivotArea dataOnly="0" labelOnly="1" grandCol="1" outline="0" fieldPosition="0"/>
    </format>
    <format dxfId="1401">
      <pivotArea field="15" type="button" dataOnly="0" labelOnly="1" outline="0" axis="axisRow" fieldPosition="0"/>
    </format>
    <format dxfId="1400">
      <pivotArea dataOnly="0" labelOnly="1" outline="0" fieldPosition="0">
        <references count="1">
          <reference field="14" count="0"/>
        </references>
      </pivotArea>
    </format>
    <format dxfId="1399">
      <pivotArea dataOnly="0" labelOnly="1" grandCol="1" outline="0" fieldPosition="0"/>
    </format>
    <format dxfId="1398">
      <pivotArea outline="0" fieldPosition="0">
        <references count="1">
          <reference field="15" count="10" selected="0">
            <x v="2"/>
            <x v="3"/>
            <x v="4"/>
            <x v="5"/>
            <x v="8"/>
            <x v="9"/>
            <x v="10"/>
            <x v="11"/>
            <x v="12"/>
            <x v="15"/>
          </reference>
        </references>
      </pivotArea>
    </format>
    <format dxfId="1397">
      <pivotArea dataOnly="0" labelOnly="1" outline="0" fieldPosition="0">
        <references count="1">
          <reference field="15" count="10">
            <x v="2"/>
            <x v="3"/>
            <x v="4"/>
            <x v="5"/>
            <x v="8"/>
            <x v="9"/>
            <x v="10"/>
            <x v="11"/>
            <x v="12"/>
            <x v="15"/>
          </reference>
        </references>
      </pivotArea>
    </format>
    <format dxfId="1396">
      <pivotArea dataOnly="0" labelOnly="1" outline="0" fieldPosition="0">
        <references count="1">
          <reference field="15" count="9">
            <x v="0"/>
            <x v="3"/>
            <x v="4"/>
            <x v="5"/>
            <x v="7"/>
            <x v="8"/>
            <x v="9"/>
            <x v="11"/>
            <x v="15"/>
          </reference>
        </references>
      </pivotArea>
    </format>
    <format dxfId="1395">
      <pivotArea dataOnly="0" labelOnly="1" outline="0" fieldPosition="0">
        <references count="1">
          <reference field="15" count="9">
            <x v="0"/>
            <x v="3"/>
            <x v="4"/>
            <x v="5"/>
            <x v="7"/>
            <x v="8"/>
            <x v="9"/>
            <x v="11"/>
            <x v="15"/>
          </reference>
        </references>
      </pivotArea>
    </format>
    <format dxfId="1394">
      <pivotArea dataOnly="0" labelOnly="1" outline="0" fieldPosition="0">
        <references count="1">
          <reference field="15" count="9">
            <x v="0"/>
            <x v="3"/>
            <x v="4"/>
            <x v="5"/>
            <x v="7"/>
            <x v="8"/>
            <x v="9"/>
            <x v="11"/>
            <x v="15"/>
          </reference>
        </references>
      </pivotArea>
    </format>
    <format dxfId="1393">
      <pivotArea type="all" dataOnly="0" outline="0" fieldPosition="0"/>
    </format>
    <format dxfId="1392">
      <pivotArea type="origin" dataOnly="0" labelOnly="1" outline="0" fieldPosition="0"/>
    </format>
    <format dxfId="1391">
      <pivotArea field="14" type="button" dataOnly="0" labelOnly="1" outline="0" axis="axisCol" fieldPosition="0"/>
    </format>
    <format dxfId="1390">
      <pivotArea type="topRight" dataOnly="0" labelOnly="1" outline="0" fieldPosition="0"/>
    </format>
    <format dxfId="1389">
      <pivotArea type="all" dataOnly="0" outline="0" fieldPosition="0"/>
    </format>
    <format dxfId="1388">
      <pivotArea type="origin" dataOnly="0" labelOnly="1" outline="0" fieldPosition="0"/>
    </format>
    <format dxfId="1387">
      <pivotArea field="14" type="button" dataOnly="0" labelOnly="1" outline="0" axis="axisCol" fieldPosition="0"/>
    </format>
    <format dxfId="1386">
      <pivotArea type="topRight" dataOnly="0" labelOnly="1" outline="0" fieldPosition="0"/>
    </format>
    <format dxfId="1385">
      <pivotArea outline="0" fieldPosition="0">
        <references count="1">
          <reference field="15" count="9" selected="0">
            <x v="0"/>
            <x v="3"/>
            <x v="4"/>
            <x v="5"/>
            <x v="7"/>
            <x v="8"/>
            <x v="9"/>
            <x v="11"/>
            <x v="15"/>
          </reference>
        </references>
      </pivotArea>
    </format>
    <format dxfId="1384">
      <pivotArea outline="0" fieldPosition="0">
        <references count="1">
          <reference field="15" count="9" selected="0">
            <x v="0"/>
            <x v="3"/>
            <x v="4"/>
            <x v="5"/>
            <x v="7"/>
            <x v="8"/>
            <x v="9"/>
            <x v="11"/>
            <x v="15"/>
          </reference>
        </references>
      </pivotArea>
    </format>
    <format dxfId="1383">
      <pivotArea dataOnly="0" labelOnly="1" outline="0" fieldPosition="0">
        <references count="1">
          <reference field="15" count="0"/>
        </references>
      </pivotArea>
    </format>
    <format dxfId="1382">
      <pivotArea grandRow="1" outline="0" collapsedLevelsAreSubtotals="1" fieldPosition="0"/>
    </format>
    <format dxfId="1381">
      <pivotArea dataOnly="0" labelOnly="1" outline="0" fieldPosition="0">
        <references count="1">
          <reference field="15" count="0"/>
        </references>
      </pivotArea>
    </format>
    <format dxfId="1380">
      <pivotArea grandRow="1" outline="0" collapsedLevelsAreSubtotals="1" fieldPosition="0"/>
    </format>
    <format dxfId="1379">
      <pivotArea outline="0" collapsedLevelsAreSubtotals="1" fieldPosition="0"/>
    </format>
    <format dxfId="1378">
      <pivotArea field="15" type="button" dataOnly="0" labelOnly="1" outline="0" axis="axisRow" fieldPosition="0"/>
    </format>
    <format dxfId="1377">
      <pivotArea dataOnly="0" labelOnly="1" outline="0" fieldPosition="0">
        <references count="1">
          <reference field="15" count="0"/>
        </references>
      </pivotArea>
    </format>
    <format dxfId="1376">
      <pivotArea dataOnly="0" labelOnly="1" grandRow="1" outline="0" fieldPosition="0"/>
    </format>
    <format dxfId="1375">
      <pivotArea dataOnly="0" labelOnly="1" outline="0" fieldPosition="0">
        <references count="1">
          <reference field="14" count="0"/>
        </references>
      </pivotArea>
    </format>
    <format dxfId="1374">
      <pivotArea dataOnly="0" labelOnly="1" grandCol="1" outline="0" fieldPosition="0"/>
    </format>
    <format dxfId="1373">
      <pivotArea field="15" type="button" dataOnly="0" labelOnly="1" outline="0" axis="axisRow" fieldPosition="0"/>
    </format>
    <format dxfId="1372">
      <pivotArea dataOnly="0" labelOnly="1" outline="0" fieldPosition="0">
        <references count="1">
          <reference field="14" count="0"/>
        </references>
      </pivotArea>
    </format>
    <format dxfId="1371">
      <pivotArea dataOnly="0" labelOnly="1" grandCol="1" outline="0" fieldPosition="0"/>
    </format>
    <format dxfId="1370">
      <pivotArea grandRow="1" outline="0" collapsedLevelsAreSubtotals="1" fieldPosition="0"/>
    </format>
    <format dxfId="1369">
      <pivotArea dataOnly="0" labelOnly="1" grandRow="1" outline="0" fieldPosition="0"/>
    </format>
    <format dxfId="1368">
      <pivotArea field="15" type="button" dataOnly="0" labelOnly="1" outline="0" axis="axisRow" fieldPosition="0"/>
    </format>
    <format dxfId="1367">
      <pivotArea dataOnly="0" labelOnly="1" outline="0" fieldPosition="0">
        <references count="1">
          <reference field="14" count="0"/>
        </references>
      </pivotArea>
    </format>
    <format dxfId="1366">
      <pivotArea dataOnly="0" labelOnly="1" grandCol="1" outline="0" fieldPosition="0"/>
    </format>
    <format dxfId="1365">
      <pivotArea field="15" type="button" dataOnly="0" labelOnly="1" outline="0" axis="axisRow" fieldPosition="0"/>
    </format>
    <format dxfId="1364">
      <pivotArea dataOnly="0" labelOnly="1" outline="0" fieldPosition="0">
        <references count="1">
          <reference field="14" count="0"/>
        </references>
      </pivotArea>
    </format>
    <format dxfId="136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2"/>
        <item x="3"/>
        <item x="6"/>
        <item x="14"/>
        <item x="9"/>
        <item x="10"/>
        <item x="15"/>
        <item x="1"/>
        <item x="13"/>
        <item x="7"/>
        <item x="17"/>
        <item x="8"/>
        <item x="16"/>
        <item x="11"/>
        <item x="0"/>
        <item x="12"/>
        <item x="4"/>
        <item x="5"/>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405">
      <pivotArea outline="0" collapsedLevelsAreSubtotals="1" fieldPosition="0"/>
    </format>
    <format dxfId="404">
      <pivotArea dataOnly="0" labelOnly="1" fieldPosition="0">
        <references count="1">
          <reference field="15" count="0"/>
        </references>
      </pivotArea>
    </format>
    <format dxfId="403">
      <pivotArea dataOnly="0" labelOnly="1" grandRow="1" outline="0" fieldPosition="0"/>
    </format>
    <format dxfId="402">
      <pivotArea outline="0" collapsedLevelsAreSubtotals="1" fieldPosition="0"/>
    </format>
    <format dxfId="401">
      <pivotArea dataOnly="0" labelOnly="1" fieldPosition="0">
        <references count="1">
          <reference field="15" count="0"/>
        </references>
      </pivotArea>
    </format>
    <format dxfId="400">
      <pivotArea dataOnly="0" labelOnly="1" grandRow="1" outline="0" fieldPosition="0"/>
    </format>
    <format dxfId="399">
      <pivotArea type="all" dataOnly="0" outline="0" fieldPosition="0"/>
    </format>
    <format dxfId="398">
      <pivotArea outline="0" collapsedLevelsAreSubtotals="1" fieldPosition="0"/>
    </format>
    <format dxfId="397">
      <pivotArea field="15" type="button" dataOnly="0" labelOnly="1" outline="0" axis="axisRow" fieldPosition="0"/>
    </format>
    <format dxfId="396">
      <pivotArea dataOnly="0" labelOnly="1" fieldPosition="0">
        <references count="1">
          <reference field="15" count="0"/>
        </references>
      </pivotArea>
    </format>
    <format dxfId="395">
      <pivotArea dataOnly="0" labelOnly="1" grandRow="1" outline="0" fieldPosition="0"/>
    </format>
    <format dxfId="394">
      <pivotArea dataOnly="0" labelOnly="1" outline="0" axis="axisValues" fieldPosition="0"/>
    </format>
    <format dxfId="393">
      <pivotArea outline="0" collapsedLevelsAreSubtotals="1" fieldPosition="0"/>
    </format>
    <format dxfId="392">
      <pivotArea field="15" type="button" dataOnly="0" labelOnly="1" outline="0" axis="axisRow" fieldPosition="0"/>
    </format>
    <format dxfId="391">
      <pivotArea dataOnly="0" labelOnly="1" fieldPosition="0">
        <references count="1">
          <reference field="15" count="0"/>
        </references>
      </pivotArea>
    </format>
    <format dxfId="390">
      <pivotArea dataOnly="0" labelOnly="1" grandRow="1" outline="0" fieldPosition="0"/>
    </format>
    <format dxfId="389">
      <pivotArea dataOnly="0" labelOnly="1" fieldPosition="0">
        <references count="1">
          <reference field="12" count="0"/>
        </references>
      </pivotArea>
    </format>
    <format dxfId="388">
      <pivotArea dataOnly="0" labelOnly="1" grandCol="1" outline="0" fieldPosition="0"/>
    </format>
    <format dxfId="387">
      <pivotArea outline="0" collapsedLevelsAreSubtotals="1" fieldPosition="0"/>
    </format>
    <format dxfId="386">
      <pivotArea field="15" type="button" dataOnly="0" labelOnly="1" outline="0" axis="axisRow" fieldPosition="0"/>
    </format>
    <format dxfId="385">
      <pivotArea dataOnly="0" labelOnly="1" fieldPosition="0">
        <references count="1">
          <reference field="15" count="0"/>
        </references>
      </pivotArea>
    </format>
    <format dxfId="384">
      <pivotArea dataOnly="0" labelOnly="1" grandRow="1" outline="0" fieldPosition="0"/>
    </format>
    <format dxfId="383">
      <pivotArea dataOnly="0" labelOnly="1" fieldPosition="0">
        <references count="1">
          <reference field="12" count="0"/>
        </references>
      </pivotArea>
    </format>
    <format dxfId="38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5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7">
      <pivotArea field="148" type="button" dataOnly="0" labelOnly="1" outline="0" axis="axisCol" fieldPosition="0"/>
    </format>
    <format dxfId="16">
      <pivotArea field="148" type="button" dataOnly="0" labelOnly="1" outline="0" axis="axisCol" fieldPosition="0"/>
    </format>
    <format dxfId="15">
      <pivotArea field="148" type="button" dataOnly="0" labelOnly="1" outline="0" axis="axisCol" fieldPosition="0"/>
    </format>
    <format dxfId="14">
      <pivotArea field="148" type="button" dataOnly="0" labelOnly="1" outline="0" axis="axisCol" fieldPosition="0"/>
    </format>
    <format dxfId="13">
      <pivotArea field="148" type="button" dataOnly="0" labelOnly="1" outline="0" axis="axisCol" fieldPosition="0"/>
    </format>
    <format dxfId="1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5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47">
      <pivotArea outline="0" collapsedLevelsAreSubtotals="1" fieldPosition="0"/>
    </format>
    <format dxfId="46">
      <pivotArea field="147" type="button" dataOnly="0" labelOnly="1" outline="0" axis="axisCol" fieldPosition="0"/>
    </format>
    <format dxfId="45">
      <pivotArea type="topRight" dataOnly="0" labelOnly="1" outline="0" fieldPosition="0"/>
    </format>
    <format dxfId="44">
      <pivotArea dataOnly="0" labelOnly="1" grandCol="1" outline="0" fieldPosition="0"/>
    </format>
    <format dxfId="43">
      <pivotArea outline="0" collapsedLevelsAreSubtotals="1" fieldPosition="0"/>
    </format>
    <format dxfId="42">
      <pivotArea field="147" type="button" dataOnly="0" labelOnly="1" outline="0" axis="axisCol" fieldPosition="0"/>
    </format>
    <format dxfId="41">
      <pivotArea type="topRight" dataOnly="0" labelOnly="1" outline="0" fieldPosition="0"/>
    </format>
    <format dxfId="40">
      <pivotArea dataOnly="0" labelOnly="1" grandCol="1" outline="0" fieldPosition="0"/>
    </format>
    <format dxfId="39">
      <pivotArea type="all" dataOnly="0" outline="0" fieldPosition="0"/>
    </format>
    <format dxfId="38">
      <pivotArea outline="0" collapsedLevelsAreSubtotals="1" fieldPosition="0"/>
    </format>
    <format dxfId="37">
      <pivotArea dataOnly="0" labelOnly="1" grandRow="1" outline="0" fieldPosition="0"/>
    </format>
    <format dxfId="36">
      <pivotArea dataOnly="0" labelOnly="1" grandCol="1" outline="0" fieldPosition="0"/>
    </format>
    <format dxfId="35">
      <pivotArea grandRow="1" outline="0" collapsedLevelsAreSubtotals="1" fieldPosition="0"/>
    </format>
    <format dxfId="34">
      <pivotArea outline="0" collapsedLevelsAreSubtotals="1" fieldPosition="0"/>
    </format>
    <format dxfId="33">
      <pivotArea dataOnly="0" labelOnly="1" grandRow="1" outline="0" fieldPosition="0"/>
    </format>
    <format dxfId="32">
      <pivotArea dataOnly="0" labelOnly="1" fieldPosition="0">
        <references count="1">
          <reference field="147" count="0"/>
        </references>
      </pivotArea>
    </format>
    <format dxfId="31">
      <pivotArea dataOnly="0" labelOnly="1" grandCol="1" outline="0" fieldPosition="0"/>
    </format>
    <format dxfId="30">
      <pivotArea outline="0" collapsedLevelsAreSubtotals="1" fieldPosition="0"/>
    </format>
    <format dxfId="29">
      <pivotArea dataOnly="0" labelOnly="1" grandRow="1" outline="0" fieldPosition="0"/>
    </format>
    <format dxfId="28">
      <pivotArea type="all" dataOnly="0" outline="0" fieldPosition="0"/>
    </format>
    <format dxfId="27">
      <pivotArea dataOnly="0" labelOnly="1" fieldPosition="0">
        <references count="1">
          <reference field="147" count="0"/>
        </references>
      </pivotArea>
    </format>
    <format dxfId="26">
      <pivotArea dataOnly="0" labelOnly="1" grandCol="1" outline="0" fieldPosition="0"/>
    </format>
    <format dxfId="25">
      <pivotArea outline="0" collapsedLevelsAreSubtotals="1" fieldPosition="0"/>
    </format>
    <format dxfId="24">
      <pivotArea dataOnly="0" labelOnly="1" grandRow="1" outline="0" fieldPosition="0"/>
    </format>
    <format dxfId="23">
      <pivotArea dataOnly="0" labelOnly="1" fieldPosition="0">
        <references count="1">
          <reference field="147" count="0"/>
        </references>
      </pivotArea>
    </format>
    <format dxfId="22">
      <pivotArea dataOnly="0" labelOnly="1" grandCol="1" outline="0" fieldPosition="0"/>
    </format>
    <format dxfId="21">
      <pivotArea outline="0" collapsedLevelsAreSubtotals="1" fieldPosition="0"/>
    </format>
    <format dxfId="20">
      <pivotArea dataOnly="0" labelOnly="1" grandRow="1" outline="0" fieldPosition="0"/>
    </format>
    <format dxfId="19">
      <pivotArea dataOnly="0" labelOnly="1" fieldPosition="0">
        <references count="1">
          <reference field="147" count="0"/>
        </references>
      </pivotArea>
    </format>
    <format dxfId="1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5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96">
      <pivotArea type="all" dataOnly="0" outline="0" fieldPosition="0"/>
    </format>
    <format dxfId="195">
      <pivotArea outline="0" collapsedLevelsAreSubtotals="1" fieldPosition="0"/>
    </format>
    <format dxfId="194">
      <pivotArea field="-2" type="button" dataOnly="0" labelOnly="1" outline="0" axis="axisCol" fieldPosition="0"/>
    </format>
    <format dxfId="193">
      <pivotArea type="topRight" dataOnly="0" labelOnly="1" outline="0" fieldPosition="0"/>
    </format>
    <format dxfId="192">
      <pivotArea type="origin" dataOnly="0" labelOnly="1" outline="0" fieldPosition="0"/>
    </format>
    <format dxfId="191">
      <pivotArea dataOnly="0" labelOnly="1" grandRow="1" outline="0" fieldPosition="0"/>
    </format>
    <format dxfId="190">
      <pivotArea type="origin" dataOnly="0" labelOnly="1" outline="0" fieldPosition="0"/>
    </format>
    <format dxfId="189">
      <pivotArea dataOnly="0" labelOnly="1" grandRow="1" outline="0" fieldPosition="0"/>
    </format>
    <format dxfId="18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6">
      <pivotArea outline="0" collapsedLevelsAreSubtotals="1" fieldPosition="0">
        <references count="1">
          <reference field="4294967294" count="6" selected="0">
            <x v="2"/>
            <x v="3"/>
            <x v="4"/>
            <x v="5"/>
            <x v="6"/>
            <x v="7"/>
          </reference>
        </references>
      </pivotArea>
    </format>
    <format dxfId="185">
      <pivotArea dataOnly="0" labelOnly="1" outline="0" fieldPosition="0">
        <references count="1">
          <reference field="4294967294" count="6">
            <x v="2"/>
            <x v="3"/>
            <x v="4"/>
            <x v="5"/>
            <x v="6"/>
            <x v="7"/>
          </reference>
        </references>
      </pivotArea>
    </format>
    <format dxfId="184">
      <pivotArea outline="0" collapsedLevelsAreSubtotals="1" fieldPosition="0">
        <references count="1">
          <reference field="4294967294" count="6" selected="0">
            <x v="2"/>
            <x v="3"/>
            <x v="4"/>
            <x v="5"/>
            <x v="6"/>
            <x v="7"/>
          </reference>
        </references>
      </pivotArea>
    </format>
    <format dxfId="183">
      <pivotArea dataOnly="0" labelOnly="1" outline="0" fieldPosition="0">
        <references count="1">
          <reference field="4294967294" count="6">
            <x v="2"/>
            <x v="3"/>
            <x v="4"/>
            <x v="5"/>
            <x v="6"/>
            <x v="7"/>
          </reference>
        </references>
      </pivotArea>
    </format>
    <format dxfId="182">
      <pivotArea type="all" dataOnly="0" outline="0" fieldPosition="0"/>
    </format>
    <format dxfId="181">
      <pivotArea outline="0" collapsedLevelsAreSubtotals="1" fieldPosition="0"/>
    </format>
    <format dxfId="180">
      <pivotArea dataOnly="0" labelOnly="1" grandRow="1" outline="0" fieldPosition="0"/>
    </format>
    <format dxfId="17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8">
      <pivotArea field="12" type="button" dataOnly="0" labelOnly="1" outline="0" axis="axisPage" fieldPosition="1"/>
    </format>
    <format dxfId="17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6">
      <pivotArea field="12" type="button" dataOnly="0" labelOnly="1" outline="0" axis="axisPage" fieldPosition="1"/>
    </format>
    <format dxfId="17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4">
      <pivotArea grandRow="1" outline="0" collapsedLevelsAreSubtotals="1" fieldPosition="0"/>
    </format>
    <format dxfId="173">
      <pivotArea grandRow="1" outline="0" collapsedLevelsAreSubtotals="1" fieldPosition="0"/>
    </format>
    <format dxfId="172">
      <pivotArea outline="0" fieldPosition="0">
        <references count="1">
          <reference field="4294967294" count="20" selected="0">
            <x v="5"/>
            <x v="6"/>
            <x v="7"/>
            <x v="8"/>
            <x v="9"/>
            <x v="10"/>
            <x v="11"/>
            <x v="12"/>
            <x v="14"/>
            <x v="15"/>
            <x v="16"/>
            <x v="17"/>
            <x v="18"/>
            <x v="19"/>
            <x v="20"/>
            <x v="21"/>
            <x v="22"/>
            <x v="23"/>
            <x v="25"/>
            <x v="26"/>
          </reference>
        </references>
      </pivotArea>
    </format>
    <format dxfId="171">
      <pivotArea dataOnly="0" labelOnly="1" outline="0" fieldPosition="0">
        <references count="1">
          <reference field="4294967294" count="20">
            <x v="5"/>
            <x v="6"/>
            <x v="7"/>
            <x v="8"/>
            <x v="9"/>
            <x v="10"/>
            <x v="11"/>
            <x v="12"/>
            <x v="14"/>
            <x v="15"/>
            <x v="16"/>
            <x v="17"/>
            <x v="18"/>
            <x v="19"/>
            <x v="20"/>
            <x v="21"/>
            <x v="22"/>
            <x v="23"/>
            <x v="25"/>
            <x v="26"/>
          </reference>
        </references>
      </pivotArea>
    </format>
    <format dxfId="170">
      <pivotArea dataOnly="0" labelOnly="1" outline="0" fieldPosition="0">
        <references count="1">
          <reference field="4294967294" count="1">
            <x v="1"/>
          </reference>
        </references>
      </pivotArea>
    </format>
    <format dxfId="16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68">
      <pivotArea type="all" dataOnly="0" outline="0" fieldPosition="0"/>
    </format>
    <format dxfId="167">
      <pivotArea grandRow="1" outline="0" collapsedLevelsAreSubtotals="1" fieldPosition="0"/>
    </format>
    <format dxfId="16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65">
      <pivotArea type="all" dataOnly="0" outline="0" fieldPosition="0"/>
    </format>
    <format dxfId="16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6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6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61">
      <pivotArea dataOnly="0" labelOnly="1" outline="0" fieldPosition="0">
        <references count="1">
          <reference field="4294967294" count="1">
            <x v="14"/>
          </reference>
        </references>
      </pivotArea>
    </format>
    <format dxfId="160">
      <pivotArea outline="0" fieldPosition="0">
        <references count="1">
          <reference field="4294967294" count="15" selected="0">
            <x v="0"/>
            <x v="1"/>
            <x v="2"/>
            <x v="3"/>
            <x v="4"/>
            <x v="5"/>
            <x v="6"/>
            <x v="7"/>
            <x v="8"/>
            <x v="9"/>
            <x v="10"/>
            <x v="11"/>
            <x v="12"/>
            <x v="13"/>
            <x v="14"/>
          </reference>
        </references>
      </pivotArea>
    </format>
    <format dxfId="159">
      <pivotArea dataOnly="0" labelOnly="1" grandRow="1" outline="0" fieldPosition="0"/>
    </format>
    <format dxfId="15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7">
      <pivotArea outline="0" fieldPosition="0">
        <references count="1">
          <reference field="4294967294" count="1" selected="0">
            <x v="17"/>
          </reference>
        </references>
      </pivotArea>
    </format>
    <format dxfId="156">
      <pivotArea outline="0" fieldPosition="0">
        <references count="1">
          <reference field="4294967294" count="1" selected="0">
            <x v="17"/>
          </reference>
        </references>
      </pivotArea>
    </format>
    <format dxfId="15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3">
      <pivotArea dataOnly="0" labelOnly="1" grandRow="1" outline="0" fieldPosition="0"/>
    </format>
    <format dxfId="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9">
      <pivotArea grandRow="1" outline="0" collapsedLevelsAreSubtotals="1" fieldPosition="0"/>
    </format>
    <format dxfId="148">
      <pivotArea dataOnly="0" labelOnly="1" grandRow="1" outline="0" fieldPosition="0"/>
    </format>
    <format dxfId="147">
      <pivotArea outline="0" fieldPosition="0">
        <references count="1">
          <reference field="4294967294" count="1" selected="0">
            <x v="13"/>
          </reference>
        </references>
      </pivotArea>
    </format>
    <format dxfId="146">
      <pivotArea dataOnly="0" labelOnly="1" outline="0" fieldPosition="0">
        <references count="1">
          <reference field="4294967294" count="1">
            <x v="13"/>
          </reference>
        </references>
      </pivotArea>
    </format>
    <format dxfId="145">
      <pivotArea dataOnly="0" outline="0" fieldPosition="0">
        <references count="1">
          <reference field="4294967294" count="1">
            <x v="13"/>
          </reference>
        </references>
      </pivotArea>
    </format>
    <format dxfId="144">
      <pivotArea grandRow="1" outline="0" collapsedLevelsAreSubtotals="1" fieldPosition="0"/>
    </format>
    <format dxfId="143">
      <pivotArea dataOnly="0" labelOnly="1" grandRow="1" outline="0" fieldPosition="0"/>
    </format>
    <format dxfId="142">
      <pivotArea dataOnly="0" outline="0" fieldPosition="0">
        <references count="1">
          <reference field="4294967294" count="1">
            <x v="3"/>
          </reference>
        </references>
      </pivotArea>
    </format>
    <format dxfId="141">
      <pivotArea outline="0" fieldPosition="0">
        <references count="1">
          <reference field="4294967294" count="1" selected="0">
            <x v="3"/>
          </reference>
        </references>
      </pivotArea>
    </format>
    <format dxfId="140">
      <pivotArea dataOnly="0" labelOnly="1" outline="0" fieldPosition="0">
        <references count="1">
          <reference field="4294967294" count="1">
            <x v="3"/>
          </reference>
        </references>
      </pivotArea>
    </format>
    <format dxfId="139">
      <pivotArea outline="0" fieldPosition="0">
        <references count="1">
          <reference field="4294967294" count="1" selected="0">
            <x v="4"/>
          </reference>
        </references>
      </pivotArea>
    </format>
    <format dxfId="138">
      <pivotArea dataOnly="0" labelOnly="1" outline="0" fieldPosition="0">
        <references count="1">
          <reference field="4294967294" count="1">
            <x v="4"/>
          </reference>
        </references>
      </pivotArea>
    </format>
    <format dxfId="137">
      <pivotArea outline="0" fieldPosition="0">
        <references count="1">
          <reference field="4294967294" count="1" selected="0">
            <x v="4"/>
          </reference>
        </references>
      </pivotArea>
    </format>
    <format dxfId="136">
      <pivotArea dataOnly="0" labelOnly="1" outline="0" fieldPosition="0">
        <references count="1">
          <reference field="4294967294" count="1">
            <x v="4"/>
          </reference>
        </references>
      </pivotArea>
    </format>
    <format dxfId="135">
      <pivotArea outline="0" fieldPosition="0">
        <references count="1">
          <reference field="4294967294" count="1" selected="0">
            <x v="18"/>
          </reference>
        </references>
      </pivotArea>
    </format>
    <format dxfId="134">
      <pivotArea dataOnly="0" labelOnly="1" outline="0" fieldPosition="0">
        <references count="1">
          <reference field="4294967294" count="1">
            <x v="18"/>
          </reference>
        </references>
      </pivotArea>
    </format>
    <format dxfId="133">
      <pivotArea outline="0" fieldPosition="0">
        <references count="1">
          <reference field="4294967294" count="1" selected="0">
            <x v="18"/>
          </reference>
        </references>
      </pivotArea>
    </format>
    <format dxfId="132">
      <pivotArea dataOnly="0" labelOnly="1" outline="0" fieldPosition="0">
        <references count="1">
          <reference field="4294967294" count="1">
            <x v="18"/>
          </reference>
        </references>
      </pivotArea>
    </format>
    <format dxfId="131">
      <pivotArea outline="0" fieldPosition="0">
        <references count="1">
          <reference field="4294967294" count="1" selected="0">
            <x v="16"/>
          </reference>
        </references>
      </pivotArea>
    </format>
    <format dxfId="130">
      <pivotArea outline="0" fieldPosition="0">
        <references count="1">
          <reference field="4294967294" count="3" selected="0">
            <x v="14"/>
            <x v="15"/>
            <x v="16"/>
          </reference>
        </references>
      </pivotArea>
    </format>
    <format dxfId="129">
      <pivotArea dataOnly="0" labelOnly="1" outline="0" fieldPosition="0">
        <references count="1">
          <reference field="4294967294" count="1">
            <x v="4"/>
          </reference>
        </references>
      </pivotArea>
    </format>
    <format dxfId="128">
      <pivotArea dataOnly="0" labelOnly="1" outline="0" fieldPosition="0">
        <references count="1">
          <reference field="4294967294" count="1">
            <x v="4"/>
          </reference>
        </references>
      </pivotArea>
    </format>
    <format dxfId="127">
      <pivotArea grandRow="1" outline="0" collapsedLevelsAreSubtotals="1" fieldPosition="0"/>
    </format>
    <format dxfId="126">
      <pivotArea dataOnly="0" labelOnly="1" grandRow="1" outline="0" fieldPosition="0"/>
    </format>
    <format dxfId="125">
      <pivotArea dataOnly="0" labelOnly="1" outline="0" fieldPosition="0">
        <references count="1">
          <reference field="4294967294" count="1">
            <x v="6"/>
          </reference>
        </references>
      </pivotArea>
    </format>
    <format dxfId="124">
      <pivotArea dataOnly="0" labelOnly="1" outline="0" fieldPosition="0">
        <references count="1">
          <reference field="4294967294" count="1">
            <x v="6"/>
          </reference>
        </references>
      </pivotArea>
    </format>
    <format dxfId="123">
      <pivotArea outline="0" fieldPosition="0">
        <references count="1">
          <reference field="4294967294" count="1" selected="0">
            <x v="8"/>
          </reference>
        </references>
      </pivotArea>
    </format>
    <format dxfId="122">
      <pivotArea dataOnly="0" labelOnly="1" outline="0" fieldPosition="0">
        <references count="1">
          <reference field="4294967294" count="1">
            <x v="8"/>
          </reference>
        </references>
      </pivotArea>
    </format>
    <format dxfId="121">
      <pivotArea grandRow="1" outline="0" collapsedLevelsAreSubtotals="1" fieldPosition="0"/>
    </format>
    <format dxfId="120">
      <pivotArea dataOnly="0" labelOnly="1" grandRow="1" outline="0" fieldPosition="0"/>
    </format>
    <format dxfId="119">
      <pivotArea grandRow="1" outline="0" collapsedLevelsAreSubtotals="1" fieldPosition="0"/>
    </format>
    <format dxfId="118">
      <pivotArea dataOnly="0" labelOnly="1" grandRow="1" outline="0" fieldPosition="0"/>
    </format>
    <format dxfId="117">
      <pivotArea grandRow="1" outline="0" collapsedLevelsAreSubtotals="1" fieldPosition="0"/>
    </format>
    <format dxfId="116">
      <pivotArea dataOnly="0" labelOnly="1" grandRow="1" outline="0" fieldPosition="0"/>
    </format>
    <format dxfId="115">
      <pivotArea grandRow="1" outline="0" collapsedLevelsAreSubtotals="1" fieldPosition="0"/>
    </format>
    <format dxfId="114">
      <pivotArea dataOnly="0" labelOnly="1" grandRow="1" outline="0" fieldPosition="0"/>
    </format>
    <format dxfId="113">
      <pivotArea outline="0" fieldPosition="0">
        <references count="1">
          <reference field="4294967294" count="1" selected="0">
            <x v="6"/>
          </reference>
        </references>
      </pivotArea>
    </format>
    <format dxfId="112">
      <pivotArea dataOnly="0" labelOnly="1" outline="0" fieldPosition="0">
        <references count="1">
          <reference field="4294967294" count="1">
            <x v="6"/>
          </reference>
        </references>
      </pivotArea>
    </format>
    <format dxfId="111">
      <pivotArea outline="0" fieldPosition="0">
        <references count="1">
          <reference field="4294967294" count="1" selected="0">
            <x v="6"/>
          </reference>
        </references>
      </pivotArea>
    </format>
    <format dxfId="110">
      <pivotArea dataOnly="0" labelOnly="1" outline="0" fieldPosition="0">
        <references count="1">
          <reference field="4294967294" count="1">
            <x v="6"/>
          </reference>
        </references>
      </pivotArea>
    </format>
    <format dxfId="109">
      <pivotArea outline="0" fieldPosition="0">
        <references count="1">
          <reference field="4294967294" count="1" selected="0">
            <x v="8"/>
          </reference>
        </references>
      </pivotArea>
    </format>
    <format dxfId="108">
      <pivotArea dataOnly="0" labelOnly="1" outline="0" fieldPosition="0">
        <references count="1">
          <reference field="4294967294" count="1">
            <x v="8"/>
          </reference>
        </references>
      </pivotArea>
    </format>
    <format dxfId="107">
      <pivotArea outline="0" fieldPosition="0">
        <references count="1">
          <reference field="4294967294" count="1" selected="0">
            <x v="12"/>
          </reference>
        </references>
      </pivotArea>
    </format>
    <format dxfId="106">
      <pivotArea dataOnly="0" labelOnly="1" outline="0" fieldPosition="0">
        <references count="1">
          <reference field="4294967294" count="1">
            <x v="12"/>
          </reference>
        </references>
      </pivotArea>
    </format>
    <format dxfId="105">
      <pivotArea outline="0" fieldPosition="0">
        <references count="1">
          <reference field="4294967294" count="1" selected="0">
            <x v="12"/>
          </reference>
        </references>
      </pivotArea>
    </format>
    <format dxfId="104">
      <pivotArea dataOnly="0" labelOnly="1" outline="0" fieldPosition="0">
        <references count="1">
          <reference field="4294967294" count="1">
            <x v="12"/>
          </reference>
        </references>
      </pivotArea>
    </format>
    <format dxfId="103">
      <pivotArea dataOnly="0" labelOnly="1" grandRow="1" outline="0" fieldPosition="0"/>
    </format>
    <format dxfId="1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01">
      <pivotArea dataOnly="0" labelOnly="1" grandRow="1" outline="0" fieldPosition="0"/>
    </format>
    <format dxfId="10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9">
      <pivotArea dataOnly="0" labelOnly="1" grandRow="1" outline="0" fieldPosition="0"/>
    </format>
    <format dxfId="9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5">
      <pivotArea dataOnly="0" labelOnly="1" grandRow="1" outline="0" fieldPosition="0"/>
    </format>
    <format dxfId="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3">
      <pivotArea dataOnly="0" labelOnly="1" grandRow="1" outline="0" fieldPosition="0"/>
    </format>
    <format dxfId="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1">
      <pivotArea dataOnly="0" labelOnly="1" grandRow="1" outline="0" fieldPosition="0"/>
    </format>
    <format dxfId="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9">
      <pivotArea dataOnly="0" labelOnly="1" grandRow="1" outline="0" fieldPosition="0"/>
    </format>
    <format dxfId="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4">
      <pivotArea dataOnly="0" labelOnly="1" outline="0" fieldPosition="0">
        <references count="1">
          <reference field="4294967294" count="1">
            <x v="24"/>
          </reference>
        </references>
      </pivotArea>
    </format>
    <format dxfId="83">
      <pivotArea dataOnly="0" labelOnly="1" grandRow="1" outline="0" fieldPosition="0"/>
    </format>
    <format dxfId="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1">
      <pivotArea dataOnly="0" labelOnly="1" grandRow="1" outline="0" fieldPosition="0"/>
    </format>
    <format dxfId="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9">
      <pivotArea dataOnly="0" labelOnly="1" outline="0" fieldPosition="0">
        <references count="1">
          <reference field="4294967294" count="1">
            <x v="0"/>
          </reference>
        </references>
      </pivotArea>
    </format>
    <format dxfId="78">
      <pivotArea dataOnly="0" labelOnly="1" outline="0" fieldPosition="0">
        <references count="1">
          <reference field="4294967294" count="1">
            <x v="0"/>
          </reference>
        </references>
      </pivotArea>
    </format>
    <format dxfId="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76">
      <pivotArea grandRow="1" outline="0" collapsedLevelsAreSubtotals="1" fieldPosition="0"/>
    </format>
    <format dxfId="75">
      <pivotArea dataOnly="0" labelOnly="1" grandRow="1" outline="0" fieldPosition="0"/>
    </format>
    <format dxfId="74">
      <pivotArea type="origin" dataOnly="0" labelOnly="1" outline="0" fieldPosition="0"/>
    </format>
    <format dxfId="73">
      <pivotArea field="-2" type="button" dataOnly="0" labelOnly="1" outline="0" axis="axisCol" fieldPosition="0"/>
    </format>
    <format dxfId="72">
      <pivotArea type="topRight" dataOnly="0" labelOnly="1" outline="0" fieldPosition="0"/>
    </format>
    <format dxfId="71">
      <pivotArea grandRow="1" outline="0" collapsedLevelsAreSubtotals="1" fieldPosition="0"/>
    </format>
    <format dxfId="70">
      <pivotArea grandRow="1" outline="0" collapsedLevelsAreSubtotals="1" fieldPosition="0"/>
    </format>
    <format dxfId="69">
      <pivotArea field="15" type="button" dataOnly="0" labelOnly="1" outline="0" axis="axisRow" fieldPosition="0"/>
    </format>
    <format dxfId="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
      <pivotArea field="15" type="button" dataOnly="0" labelOnly="1" outline="0" axis="axisRow" fieldPosition="0"/>
    </format>
    <format dxfId="6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
      <pivotArea field="15" type="button" dataOnly="0" labelOnly="1" outline="0" axis="axisRow" fieldPosition="0"/>
    </format>
    <format dxfId="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3">
      <pivotArea field="15" type="button" dataOnly="0" labelOnly="1" outline="0" axis="axisRow" fieldPosition="0"/>
    </format>
    <format dxfId="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1">
      <pivotArea field="15" type="button" dataOnly="0" labelOnly="1" outline="0" axis="axisRow" fieldPosition="0"/>
    </format>
    <format dxfId="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9">
      <pivotArea grandRow="1" outline="0" collapsedLevelsAreSubtotals="1" fieldPosition="0"/>
    </format>
    <format dxfId="58">
      <pivotArea field="15" type="button" dataOnly="0" labelOnly="1" outline="0" axis="axisRow" fieldPosition="0"/>
    </format>
    <format dxfId="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6">
      <pivotArea field="15" type="button" dataOnly="0" labelOnly="1" outline="0" axis="axisRow" fieldPosition="0"/>
    </format>
    <format dxfId="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54">
      <pivotArea outline="0" fieldPosition="0">
        <references count="1">
          <reference field="4294967294" count="3" selected="0">
            <x v="0"/>
            <x v="1"/>
            <x v="2"/>
          </reference>
        </references>
      </pivotArea>
    </format>
    <format dxfId="53">
      <pivotArea outline="0" collapsedLevelsAreSubtotals="1" fieldPosition="0"/>
    </format>
    <format dxfId="52">
      <pivotArea field="15" type="button" dataOnly="0" labelOnly="1" outline="0" axis="axisRow" fieldPosition="0"/>
    </format>
    <format dxfId="51">
      <pivotArea dataOnly="0" labelOnly="1" outline="0" fieldPosition="0">
        <references count="1">
          <reference field="15" count="0"/>
        </references>
      </pivotArea>
    </format>
    <format dxfId="50">
      <pivotArea dataOnly="0" labelOnly="1" grandRow="1" outline="0" fieldPosition="0"/>
    </format>
    <format dxfId="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5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02">
      <pivotArea field="148" type="button" dataOnly="0" labelOnly="1" outline="0" axis="axisCol" fieldPosition="0"/>
    </format>
    <format dxfId="201">
      <pivotArea field="148" type="button" dataOnly="0" labelOnly="1" outline="0" axis="axisCol" fieldPosition="0"/>
    </format>
    <format dxfId="200">
      <pivotArea field="148" type="button" dataOnly="0" labelOnly="1" outline="0" axis="axisCol" fieldPosition="0"/>
    </format>
    <format dxfId="199">
      <pivotArea field="148" type="button" dataOnly="0" labelOnly="1" outline="0" axis="axisCol" fieldPosition="0"/>
    </format>
    <format dxfId="198">
      <pivotArea field="148" type="button" dataOnly="0" labelOnly="1" outline="0" axis="axisCol" fieldPosition="0"/>
    </format>
    <format dxfId="197">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5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AZ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2"/>
        <item x="1"/>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7">
    <i>
      <x/>
    </i>
    <i>
      <x v="1"/>
    </i>
    <i>
      <x v="2"/>
    </i>
    <i>
      <x v="3"/>
    </i>
    <i>
      <x v="4"/>
    </i>
    <i>
      <x v="5"/>
    </i>
    <i t="grand">
      <x/>
    </i>
  </colItems>
  <dataFields count="1">
    <dataField name="LOAN CNT NO" fld="0" subtotal="count" baseField="13" baseItem="3"/>
  </dataFields>
  <formats count="30">
    <format dxfId="232">
      <pivotArea outline="0" collapsedLevelsAreSubtotals="1" fieldPosition="0"/>
    </format>
    <format dxfId="231">
      <pivotArea field="147" type="button" dataOnly="0" labelOnly="1" outline="0" axis="axisCol" fieldPosition="0"/>
    </format>
    <format dxfId="230">
      <pivotArea type="topRight" dataOnly="0" labelOnly="1" outline="0" fieldPosition="0"/>
    </format>
    <format dxfId="229">
      <pivotArea dataOnly="0" labelOnly="1" grandCol="1" outline="0" fieldPosition="0"/>
    </format>
    <format dxfId="228">
      <pivotArea outline="0" collapsedLevelsAreSubtotals="1" fieldPosition="0"/>
    </format>
    <format dxfId="227">
      <pivotArea field="147" type="button" dataOnly="0" labelOnly="1" outline="0" axis="axisCol" fieldPosition="0"/>
    </format>
    <format dxfId="226">
      <pivotArea type="topRight" dataOnly="0" labelOnly="1" outline="0" fieldPosition="0"/>
    </format>
    <format dxfId="225">
      <pivotArea dataOnly="0" labelOnly="1" grandCol="1" outline="0" fieldPosition="0"/>
    </format>
    <format dxfId="224">
      <pivotArea type="all" dataOnly="0" outline="0" fieldPosition="0"/>
    </format>
    <format dxfId="223">
      <pivotArea outline="0" collapsedLevelsAreSubtotals="1" fieldPosition="0"/>
    </format>
    <format dxfId="222">
      <pivotArea dataOnly="0" labelOnly="1" grandRow="1" outline="0" fieldPosition="0"/>
    </format>
    <format dxfId="221">
      <pivotArea dataOnly="0" labelOnly="1" grandCol="1" outline="0" fieldPosition="0"/>
    </format>
    <format dxfId="220">
      <pivotArea grandRow="1" outline="0" collapsedLevelsAreSubtotals="1" fieldPosition="0"/>
    </format>
    <format dxfId="219">
      <pivotArea outline="0" collapsedLevelsAreSubtotals="1" fieldPosition="0"/>
    </format>
    <format dxfId="218">
      <pivotArea dataOnly="0" labelOnly="1" grandRow="1" outline="0" fieldPosition="0"/>
    </format>
    <format dxfId="217">
      <pivotArea dataOnly="0" labelOnly="1" fieldPosition="0">
        <references count="1">
          <reference field="147" count="0"/>
        </references>
      </pivotArea>
    </format>
    <format dxfId="216">
      <pivotArea dataOnly="0" labelOnly="1" grandCol="1" outline="0" fieldPosition="0"/>
    </format>
    <format dxfId="215">
      <pivotArea outline="0" collapsedLevelsAreSubtotals="1" fieldPosition="0"/>
    </format>
    <format dxfId="214">
      <pivotArea dataOnly="0" labelOnly="1" grandRow="1" outline="0" fieldPosition="0"/>
    </format>
    <format dxfId="213">
      <pivotArea type="all" dataOnly="0" outline="0" fieldPosition="0"/>
    </format>
    <format dxfId="212">
      <pivotArea dataOnly="0" labelOnly="1" fieldPosition="0">
        <references count="1">
          <reference field="147" count="0"/>
        </references>
      </pivotArea>
    </format>
    <format dxfId="211">
      <pivotArea dataOnly="0" labelOnly="1" grandCol="1" outline="0" fieldPosition="0"/>
    </format>
    <format dxfId="210">
      <pivotArea outline="0" collapsedLevelsAreSubtotals="1" fieldPosition="0"/>
    </format>
    <format dxfId="209">
      <pivotArea dataOnly="0" labelOnly="1" grandRow="1" outline="0" fieldPosition="0"/>
    </format>
    <format dxfId="208">
      <pivotArea dataOnly="0" labelOnly="1" fieldPosition="0">
        <references count="1">
          <reference field="147" count="0"/>
        </references>
      </pivotArea>
    </format>
    <format dxfId="207">
      <pivotArea dataOnly="0" labelOnly="1" grandCol="1" outline="0" fieldPosition="0"/>
    </format>
    <format dxfId="206">
      <pivotArea outline="0" collapsedLevelsAreSubtotals="1" fieldPosition="0"/>
    </format>
    <format dxfId="205">
      <pivotArea dataOnly="0" labelOnly="1" grandRow="1" outline="0" fieldPosition="0"/>
    </format>
    <format dxfId="204">
      <pivotArea dataOnly="0" labelOnly="1" fieldPosition="0">
        <references count="1">
          <reference field="147" count="0"/>
        </references>
      </pivotArea>
    </format>
    <format dxfId="203">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5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81">
      <pivotArea type="all" dataOnly="0" outline="0" fieldPosition="0"/>
    </format>
    <format dxfId="380">
      <pivotArea outline="0" collapsedLevelsAreSubtotals="1" fieldPosition="0"/>
    </format>
    <format dxfId="379">
      <pivotArea field="-2" type="button" dataOnly="0" labelOnly="1" outline="0" axis="axisCol" fieldPosition="0"/>
    </format>
    <format dxfId="378">
      <pivotArea type="topRight" dataOnly="0" labelOnly="1" outline="0" fieldPosition="0"/>
    </format>
    <format dxfId="377">
      <pivotArea type="origin" dataOnly="0" labelOnly="1" outline="0" fieldPosition="0"/>
    </format>
    <format dxfId="376">
      <pivotArea dataOnly="0" labelOnly="1" grandRow="1" outline="0" fieldPosition="0"/>
    </format>
    <format dxfId="375">
      <pivotArea type="origin" dataOnly="0" labelOnly="1" outline="0" fieldPosition="0"/>
    </format>
    <format dxfId="374">
      <pivotArea dataOnly="0" labelOnly="1" grandRow="1" outline="0" fieldPosition="0"/>
    </format>
    <format dxfId="3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1">
      <pivotArea outline="0" collapsedLevelsAreSubtotals="1" fieldPosition="0">
        <references count="1">
          <reference field="4294967294" count="6" selected="0">
            <x v="2"/>
            <x v="3"/>
            <x v="4"/>
            <x v="5"/>
            <x v="6"/>
            <x v="7"/>
          </reference>
        </references>
      </pivotArea>
    </format>
    <format dxfId="370">
      <pivotArea dataOnly="0" labelOnly="1" outline="0" fieldPosition="0">
        <references count="1">
          <reference field="4294967294" count="6">
            <x v="2"/>
            <x v="3"/>
            <x v="4"/>
            <x v="5"/>
            <x v="6"/>
            <x v="7"/>
          </reference>
        </references>
      </pivotArea>
    </format>
    <format dxfId="369">
      <pivotArea outline="0" collapsedLevelsAreSubtotals="1" fieldPosition="0">
        <references count="1">
          <reference field="4294967294" count="6" selected="0">
            <x v="2"/>
            <x v="3"/>
            <x v="4"/>
            <x v="5"/>
            <x v="6"/>
            <x v="7"/>
          </reference>
        </references>
      </pivotArea>
    </format>
    <format dxfId="368">
      <pivotArea dataOnly="0" labelOnly="1" outline="0" fieldPosition="0">
        <references count="1">
          <reference field="4294967294" count="6">
            <x v="2"/>
            <x v="3"/>
            <x v="4"/>
            <x v="5"/>
            <x v="6"/>
            <x v="7"/>
          </reference>
        </references>
      </pivotArea>
    </format>
    <format dxfId="367">
      <pivotArea type="all" dataOnly="0" outline="0" fieldPosition="0"/>
    </format>
    <format dxfId="366">
      <pivotArea outline="0" collapsedLevelsAreSubtotals="1" fieldPosition="0"/>
    </format>
    <format dxfId="365">
      <pivotArea dataOnly="0" labelOnly="1" grandRow="1" outline="0" fieldPosition="0"/>
    </format>
    <format dxfId="36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3">
      <pivotArea field="12" type="button" dataOnly="0" labelOnly="1" outline="0"/>
    </format>
    <format dxfId="36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1">
      <pivotArea field="12" type="button" dataOnly="0" labelOnly="1" outline="0"/>
    </format>
    <format dxfId="36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59">
      <pivotArea grandRow="1" outline="0" collapsedLevelsAreSubtotals="1" fieldPosition="0"/>
    </format>
    <format dxfId="358">
      <pivotArea grandRow="1" outline="0" collapsedLevelsAreSubtotals="1" fieldPosition="0"/>
    </format>
    <format dxfId="357">
      <pivotArea outline="0" fieldPosition="0">
        <references count="1">
          <reference field="4294967294" count="20" selected="0">
            <x v="5"/>
            <x v="6"/>
            <x v="7"/>
            <x v="8"/>
            <x v="9"/>
            <x v="10"/>
            <x v="11"/>
            <x v="12"/>
            <x v="14"/>
            <x v="15"/>
            <x v="16"/>
            <x v="17"/>
            <x v="18"/>
            <x v="19"/>
            <x v="20"/>
            <x v="21"/>
            <x v="22"/>
            <x v="23"/>
            <x v="25"/>
            <x v="26"/>
          </reference>
        </references>
      </pivotArea>
    </format>
    <format dxfId="356">
      <pivotArea dataOnly="0" labelOnly="1" outline="0" fieldPosition="0">
        <references count="1">
          <reference field="4294967294" count="20">
            <x v="5"/>
            <x v="6"/>
            <x v="7"/>
            <x v="8"/>
            <x v="9"/>
            <x v="10"/>
            <x v="11"/>
            <x v="12"/>
            <x v="14"/>
            <x v="15"/>
            <x v="16"/>
            <x v="17"/>
            <x v="18"/>
            <x v="19"/>
            <x v="20"/>
            <x v="21"/>
            <x v="22"/>
            <x v="23"/>
            <x v="25"/>
            <x v="26"/>
          </reference>
        </references>
      </pivotArea>
    </format>
    <format dxfId="355">
      <pivotArea dataOnly="0" labelOnly="1" outline="0" fieldPosition="0">
        <references count="1">
          <reference field="4294967294" count="1">
            <x v="1"/>
          </reference>
        </references>
      </pivotArea>
    </format>
    <format dxfId="354">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53">
      <pivotArea type="all" dataOnly="0" outline="0" fieldPosition="0"/>
    </format>
    <format dxfId="352">
      <pivotArea grandRow="1" outline="0" collapsedLevelsAreSubtotals="1" fieldPosition="0"/>
    </format>
    <format dxfId="351">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50">
      <pivotArea type="all" dataOnly="0" outline="0" fieldPosition="0"/>
    </format>
    <format dxfId="349">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4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4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46">
      <pivotArea dataOnly="0" labelOnly="1" outline="0" fieldPosition="0">
        <references count="1">
          <reference field="4294967294" count="1">
            <x v="14"/>
          </reference>
        </references>
      </pivotArea>
    </format>
    <format dxfId="345">
      <pivotArea outline="0" fieldPosition="0">
        <references count="1">
          <reference field="4294967294" count="15" selected="0">
            <x v="0"/>
            <x v="1"/>
            <x v="2"/>
            <x v="3"/>
            <x v="4"/>
            <x v="5"/>
            <x v="6"/>
            <x v="7"/>
            <x v="8"/>
            <x v="9"/>
            <x v="10"/>
            <x v="11"/>
            <x v="12"/>
            <x v="13"/>
            <x v="14"/>
          </reference>
        </references>
      </pivotArea>
    </format>
    <format dxfId="344">
      <pivotArea dataOnly="0" labelOnly="1" grandRow="1" outline="0" fieldPosition="0"/>
    </format>
    <format dxfId="3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2">
      <pivotArea outline="0" fieldPosition="0">
        <references count="1">
          <reference field="4294967294" count="1" selected="0">
            <x v="17"/>
          </reference>
        </references>
      </pivotArea>
    </format>
    <format dxfId="341">
      <pivotArea outline="0" fieldPosition="0">
        <references count="1">
          <reference field="4294967294" count="1" selected="0">
            <x v="17"/>
          </reference>
        </references>
      </pivotArea>
    </format>
    <format dxfId="34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3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38">
      <pivotArea dataOnly="0" labelOnly="1" grandRow="1" outline="0" fieldPosition="0"/>
    </format>
    <format dxfId="33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3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34">
      <pivotArea grandRow="1" outline="0" collapsedLevelsAreSubtotals="1" fieldPosition="0"/>
    </format>
    <format dxfId="333">
      <pivotArea dataOnly="0" labelOnly="1" grandRow="1" outline="0" fieldPosition="0"/>
    </format>
    <format dxfId="332">
      <pivotArea outline="0" fieldPosition="0">
        <references count="1">
          <reference field="4294967294" count="1" selected="0">
            <x v="13"/>
          </reference>
        </references>
      </pivotArea>
    </format>
    <format dxfId="331">
      <pivotArea dataOnly="0" labelOnly="1" outline="0" fieldPosition="0">
        <references count="1">
          <reference field="4294967294" count="1">
            <x v="13"/>
          </reference>
        </references>
      </pivotArea>
    </format>
    <format dxfId="330">
      <pivotArea dataOnly="0" outline="0" fieldPosition="0">
        <references count="1">
          <reference field="4294967294" count="1">
            <x v="13"/>
          </reference>
        </references>
      </pivotArea>
    </format>
    <format dxfId="329">
      <pivotArea grandRow="1" outline="0" collapsedLevelsAreSubtotals="1" fieldPosition="0"/>
    </format>
    <format dxfId="328">
      <pivotArea dataOnly="0" labelOnly="1" grandRow="1" outline="0" fieldPosition="0"/>
    </format>
    <format dxfId="327">
      <pivotArea dataOnly="0" outline="0" fieldPosition="0">
        <references count="1">
          <reference field="4294967294" count="1">
            <x v="3"/>
          </reference>
        </references>
      </pivotArea>
    </format>
    <format dxfId="326">
      <pivotArea outline="0" fieldPosition="0">
        <references count="1">
          <reference field="4294967294" count="1" selected="0">
            <x v="3"/>
          </reference>
        </references>
      </pivotArea>
    </format>
    <format dxfId="325">
      <pivotArea dataOnly="0" labelOnly="1" outline="0" fieldPosition="0">
        <references count="1">
          <reference field="4294967294" count="1">
            <x v="3"/>
          </reference>
        </references>
      </pivotArea>
    </format>
    <format dxfId="324">
      <pivotArea outline="0" fieldPosition="0">
        <references count="1">
          <reference field="4294967294" count="1" selected="0">
            <x v="4"/>
          </reference>
        </references>
      </pivotArea>
    </format>
    <format dxfId="323">
      <pivotArea dataOnly="0" labelOnly="1" outline="0" fieldPosition="0">
        <references count="1">
          <reference field="4294967294" count="1">
            <x v="4"/>
          </reference>
        </references>
      </pivotArea>
    </format>
    <format dxfId="322">
      <pivotArea outline="0" fieldPosition="0">
        <references count="1">
          <reference field="4294967294" count="1" selected="0">
            <x v="4"/>
          </reference>
        </references>
      </pivotArea>
    </format>
    <format dxfId="321">
      <pivotArea dataOnly="0" labelOnly="1" outline="0" fieldPosition="0">
        <references count="1">
          <reference field="4294967294" count="1">
            <x v="4"/>
          </reference>
        </references>
      </pivotArea>
    </format>
    <format dxfId="320">
      <pivotArea outline="0" fieldPosition="0">
        <references count="1">
          <reference field="4294967294" count="1" selected="0">
            <x v="18"/>
          </reference>
        </references>
      </pivotArea>
    </format>
    <format dxfId="319">
      <pivotArea dataOnly="0" labelOnly="1" outline="0" fieldPosition="0">
        <references count="1">
          <reference field="4294967294" count="1">
            <x v="18"/>
          </reference>
        </references>
      </pivotArea>
    </format>
    <format dxfId="318">
      <pivotArea outline="0" fieldPosition="0">
        <references count="1">
          <reference field="4294967294" count="1" selected="0">
            <x v="18"/>
          </reference>
        </references>
      </pivotArea>
    </format>
    <format dxfId="317">
      <pivotArea dataOnly="0" labelOnly="1" outline="0" fieldPosition="0">
        <references count="1">
          <reference field="4294967294" count="1">
            <x v="18"/>
          </reference>
        </references>
      </pivotArea>
    </format>
    <format dxfId="316">
      <pivotArea outline="0" fieldPosition="0">
        <references count="1">
          <reference field="4294967294" count="1" selected="0">
            <x v="16"/>
          </reference>
        </references>
      </pivotArea>
    </format>
    <format dxfId="315">
      <pivotArea outline="0" fieldPosition="0">
        <references count="1">
          <reference field="4294967294" count="3" selected="0">
            <x v="14"/>
            <x v="15"/>
            <x v="16"/>
          </reference>
        </references>
      </pivotArea>
    </format>
    <format dxfId="314">
      <pivotArea dataOnly="0" labelOnly="1" outline="0" fieldPosition="0">
        <references count="1">
          <reference field="4294967294" count="1">
            <x v="4"/>
          </reference>
        </references>
      </pivotArea>
    </format>
    <format dxfId="313">
      <pivotArea dataOnly="0" labelOnly="1" outline="0" fieldPosition="0">
        <references count="1">
          <reference field="4294967294" count="1">
            <x v="4"/>
          </reference>
        </references>
      </pivotArea>
    </format>
    <format dxfId="312">
      <pivotArea grandRow="1" outline="0" collapsedLevelsAreSubtotals="1" fieldPosition="0"/>
    </format>
    <format dxfId="311">
      <pivotArea dataOnly="0" labelOnly="1" grandRow="1" outline="0" fieldPosition="0"/>
    </format>
    <format dxfId="310">
      <pivotArea dataOnly="0" labelOnly="1" outline="0" fieldPosition="0">
        <references count="1">
          <reference field="4294967294" count="1">
            <x v="6"/>
          </reference>
        </references>
      </pivotArea>
    </format>
    <format dxfId="309">
      <pivotArea dataOnly="0" labelOnly="1" outline="0" fieldPosition="0">
        <references count="1">
          <reference field="4294967294" count="1">
            <x v="6"/>
          </reference>
        </references>
      </pivotArea>
    </format>
    <format dxfId="308">
      <pivotArea outline="0" fieldPosition="0">
        <references count="1">
          <reference field="4294967294" count="1" selected="0">
            <x v="8"/>
          </reference>
        </references>
      </pivotArea>
    </format>
    <format dxfId="307">
      <pivotArea dataOnly="0" labelOnly="1" outline="0" fieldPosition="0">
        <references count="1">
          <reference field="4294967294" count="1">
            <x v="8"/>
          </reference>
        </references>
      </pivotArea>
    </format>
    <format dxfId="306">
      <pivotArea grandRow="1" outline="0" collapsedLevelsAreSubtotals="1" fieldPosition="0"/>
    </format>
    <format dxfId="305">
      <pivotArea dataOnly="0" labelOnly="1" grandRow="1" outline="0" fieldPosition="0"/>
    </format>
    <format dxfId="304">
      <pivotArea grandRow="1" outline="0" collapsedLevelsAreSubtotals="1"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outline="0" fieldPosition="0">
        <references count="1">
          <reference field="4294967294" count="1" selected="0">
            <x v="6"/>
          </reference>
        </references>
      </pivotArea>
    </format>
    <format dxfId="297">
      <pivotArea dataOnly="0" labelOnly="1" outline="0" fieldPosition="0">
        <references count="1">
          <reference field="4294967294" count="1">
            <x v="6"/>
          </reference>
        </references>
      </pivotArea>
    </format>
    <format dxfId="296">
      <pivotArea outline="0" fieldPosition="0">
        <references count="1">
          <reference field="4294967294" count="1" selected="0">
            <x v="6"/>
          </reference>
        </references>
      </pivotArea>
    </format>
    <format dxfId="295">
      <pivotArea dataOnly="0" labelOnly="1" outline="0" fieldPosition="0">
        <references count="1">
          <reference field="4294967294" count="1">
            <x v="6"/>
          </reference>
        </references>
      </pivotArea>
    </format>
    <format dxfId="294">
      <pivotArea outline="0" fieldPosition="0">
        <references count="1">
          <reference field="4294967294" count="1" selected="0">
            <x v="8"/>
          </reference>
        </references>
      </pivotArea>
    </format>
    <format dxfId="293">
      <pivotArea dataOnly="0" labelOnly="1" outline="0" fieldPosition="0">
        <references count="1">
          <reference field="4294967294" count="1">
            <x v="8"/>
          </reference>
        </references>
      </pivotArea>
    </format>
    <format dxfId="292">
      <pivotArea outline="0" fieldPosition="0">
        <references count="1">
          <reference field="4294967294" count="1" selected="0">
            <x v="12"/>
          </reference>
        </references>
      </pivotArea>
    </format>
    <format dxfId="291">
      <pivotArea dataOnly="0" labelOnly="1" outline="0" fieldPosition="0">
        <references count="1">
          <reference field="4294967294" count="1">
            <x v="12"/>
          </reference>
        </references>
      </pivotArea>
    </format>
    <format dxfId="290">
      <pivotArea outline="0" fieldPosition="0">
        <references count="1">
          <reference field="4294967294" count="1" selected="0">
            <x v="12"/>
          </reference>
        </references>
      </pivotArea>
    </format>
    <format dxfId="289">
      <pivotArea dataOnly="0" labelOnly="1" outline="0" fieldPosition="0">
        <references count="1">
          <reference field="4294967294" count="1">
            <x v="12"/>
          </reference>
        </references>
      </pivotArea>
    </format>
    <format dxfId="288">
      <pivotArea dataOnly="0" labelOnly="1" grandRow="1" outline="0" fieldPosition="0"/>
    </format>
    <format dxfId="2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6">
      <pivotArea dataOnly="0" labelOnly="1" grandRow="1" outline="0" fieldPosition="0"/>
    </format>
    <format dxfId="2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4">
      <pivotArea dataOnly="0" labelOnly="1" grandRow="1" outline="0" fieldPosition="0"/>
    </format>
    <format dxfId="2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
      <pivotArea dataOnly="0" labelOnly="1" grandRow="1" outline="0" fieldPosition="0"/>
    </format>
    <format dxfId="27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8">
      <pivotArea dataOnly="0" labelOnly="1" grandRow="1" outline="0" fieldPosition="0"/>
    </format>
    <format dxfId="2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6">
      <pivotArea dataOnly="0" labelOnly="1" grandRow="1" outline="0" fieldPosition="0"/>
    </format>
    <format dxfId="2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74">
      <pivotArea dataOnly="0" labelOnly="1" grandRow="1" outline="0" fieldPosition="0"/>
    </format>
    <format dxfId="27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7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69">
      <pivotArea dataOnly="0" labelOnly="1" outline="0" fieldPosition="0">
        <references count="1">
          <reference field="4294967294" count="1">
            <x v="24"/>
          </reference>
        </references>
      </pivotArea>
    </format>
    <format dxfId="268">
      <pivotArea dataOnly="0" labelOnly="1" grandRow="1" outline="0" fieldPosition="0"/>
    </format>
    <format dxfId="2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66">
      <pivotArea dataOnly="0" labelOnly="1" grandRow="1" outline="0" fieldPosition="0"/>
    </format>
    <format dxfId="2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64">
      <pivotArea dataOnly="0" labelOnly="1" outline="0" fieldPosition="0">
        <references count="1">
          <reference field="4294967294" count="1">
            <x v="0"/>
          </reference>
        </references>
      </pivotArea>
    </format>
    <format dxfId="263">
      <pivotArea dataOnly="0" labelOnly="1" outline="0" fieldPosition="0">
        <references count="1">
          <reference field="4294967294" count="1">
            <x v="0"/>
          </reference>
        </references>
      </pivotArea>
    </format>
    <format dxfId="2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61">
      <pivotArea grandRow="1" outline="0" collapsedLevelsAreSubtotals="1" fieldPosition="0"/>
    </format>
    <format dxfId="260">
      <pivotArea dataOnly="0" labelOnly="1" grandRow="1" outline="0" fieldPosition="0"/>
    </format>
    <format dxfId="259">
      <pivotArea type="origin" dataOnly="0" labelOnly="1" outline="0" fieldPosition="0"/>
    </format>
    <format dxfId="258">
      <pivotArea field="-2" type="button" dataOnly="0" labelOnly="1" outline="0" axis="axisCol" fieldPosition="0"/>
    </format>
    <format dxfId="257">
      <pivotArea type="topRight" dataOnly="0" labelOnly="1" outline="0" fieldPosition="0"/>
    </format>
    <format dxfId="256">
      <pivotArea grandRow="1" outline="0" collapsedLevelsAreSubtotals="1" fieldPosition="0"/>
    </format>
    <format dxfId="255">
      <pivotArea grandRow="1" outline="0" collapsedLevelsAreSubtotals="1" fieldPosition="0"/>
    </format>
    <format dxfId="254">
      <pivotArea field="15" type="button" dataOnly="0" labelOnly="1" outline="0" axis="axisRow" fieldPosition="0"/>
    </format>
    <format dxfId="2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
      <pivotArea field="15" type="button" dataOnly="0" labelOnly="1" outline="0" axis="axisRow" fieldPosition="0"/>
    </format>
    <format dxfId="2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0">
      <pivotArea field="15" type="button" dataOnly="0" labelOnly="1" outline="0" axis="axisRow" fieldPosition="0"/>
    </format>
    <format dxfId="2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8">
      <pivotArea field="15" type="button" dataOnly="0" labelOnly="1" outline="0" axis="axisRow" fieldPosition="0"/>
    </format>
    <format dxfId="2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6">
      <pivotArea field="15" type="button" dataOnly="0" labelOnly="1" outline="0" axis="axisRow" fieldPosition="0"/>
    </format>
    <format dxfId="24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4">
      <pivotArea grandRow="1" outline="0" collapsedLevelsAreSubtotals="1" fieldPosition="0"/>
    </format>
    <format dxfId="243">
      <pivotArea field="15" type="button" dataOnly="0" labelOnly="1" outline="0" axis="axisRow" fieldPosition="0"/>
    </format>
    <format dxfId="2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41">
      <pivotArea field="15" type="button" dataOnly="0" labelOnly="1" outline="0" axis="axisRow" fieldPosition="0"/>
    </format>
    <format dxfId="2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9">
      <pivotArea outline="0" fieldPosition="0">
        <references count="1">
          <reference field="4294967294" count="3" selected="0">
            <x v="0"/>
            <x v="1"/>
            <x v="2"/>
          </reference>
        </references>
      </pivotArea>
    </format>
    <format dxfId="238">
      <pivotArea outline="0" collapsedLevelsAreSubtotals="1" fieldPosition="0"/>
    </format>
    <format dxfId="237">
      <pivotArea field="15" type="button" dataOnly="0" labelOnly="1" outline="0" axis="axisRow" fieldPosition="0"/>
    </format>
    <format dxfId="236">
      <pivotArea dataOnly="0" labelOnly="1" outline="0" fieldPosition="0">
        <references count="1">
          <reference field="15" count="0"/>
        </references>
      </pivotArea>
    </format>
    <format dxfId="235">
      <pivotArea dataOnly="0" labelOnly="1" grandRow="1" outline="0" fieldPosition="0"/>
    </format>
    <format dxfId="2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1C80DB8-372D-4AFD-9073-71BF6CA6393E}" name="PivotTable9" cacheId="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0"/>
        <item x="1"/>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0">
    <format dxfId="1717">
      <pivotArea outline="0" collapsedLevelsAreSubtotals="1" fieldPosition="0"/>
    </format>
    <format dxfId="1716">
      <pivotArea field="12" type="button" dataOnly="0" labelOnly="1" outline="0" axis="axisRow" fieldPosition="0"/>
    </format>
    <format dxfId="1715">
      <pivotArea dataOnly="0" labelOnly="1" outline="0" fieldPosition="0">
        <references count="1">
          <reference field="12" count="0"/>
        </references>
      </pivotArea>
    </format>
    <format dxfId="1714">
      <pivotArea dataOnly="0" labelOnly="1" grandRow="1" outline="0" fieldPosition="0"/>
    </format>
    <format dxfId="1713">
      <pivotArea dataOnly="0" labelOnly="1" outline="0" fieldPosition="0">
        <references count="1">
          <reference field="13" count="0"/>
        </references>
      </pivotArea>
    </format>
    <format dxfId="1712">
      <pivotArea dataOnly="0" labelOnly="1" grandCol="1" outline="0" fieldPosition="0"/>
    </format>
    <format dxfId="1711">
      <pivotArea outline="0" collapsedLevelsAreSubtotals="1" fieldPosition="0"/>
    </format>
    <format dxfId="1710">
      <pivotArea field="12" type="button" dataOnly="0" labelOnly="1" outline="0" axis="axisRow" fieldPosition="0"/>
    </format>
    <format dxfId="1709">
      <pivotArea dataOnly="0" labelOnly="1" outline="0" fieldPosition="0">
        <references count="1">
          <reference field="12" count="0"/>
        </references>
      </pivotArea>
    </format>
    <format dxfId="1708">
      <pivotArea dataOnly="0" labelOnly="1" grandRow="1" outline="0" fieldPosition="0"/>
    </format>
    <format dxfId="1707">
      <pivotArea dataOnly="0" labelOnly="1" outline="0" fieldPosition="0">
        <references count="1">
          <reference field="13" count="0"/>
        </references>
      </pivotArea>
    </format>
    <format dxfId="1706">
      <pivotArea dataOnly="0" labelOnly="1" grandCol="1" outline="0" fieldPosition="0"/>
    </format>
    <format dxfId="1705">
      <pivotArea dataOnly="0" labelOnly="1" outline="0" fieldPosition="0">
        <references count="1">
          <reference field="12" count="0"/>
        </references>
      </pivotArea>
    </format>
    <format dxfId="1704">
      <pivotArea grandRow="1" outline="0" collapsedLevelsAreSubtotals="1" fieldPosition="0"/>
    </format>
    <format dxfId="1703">
      <pivotArea dataOnly="0" labelOnly="1" grandRow="1" outline="0" fieldPosition="0"/>
    </format>
    <format dxfId="1702">
      <pivotArea field="12" type="button" dataOnly="0" labelOnly="1" outline="0" axis="axisRow" fieldPosition="0"/>
    </format>
    <format dxfId="1701">
      <pivotArea type="origin" dataOnly="0" labelOnly="1" outline="0" fieldPosition="0"/>
    </format>
    <format dxfId="1700">
      <pivotArea field="12" type="button" dataOnly="0" labelOnly="1" outline="0" axis="axisRow" fieldPosition="0"/>
    </format>
    <format dxfId="1699">
      <pivotArea dataOnly="0" labelOnly="1" outline="0" fieldPosition="0">
        <references count="1">
          <reference field="12" count="0"/>
        </references>
      </pivotArea>
    </format>
    <format dxfId="1698">
      <pivotArea dataOnly="0" labelOnly="1" grandRow="1" outline="0" fieldPosition="0"/>
    </format>
    <format dxfId="1697">
      <pivotArea type="origin" dataOnly="0" labelOnly="1" outline="0" fieldPosition="0"/>
    </format>
    <format dxfId="1696">
      <pivotArea field="12" type="button" dataOnly="0" labelOnly="1" outline="0" axis="axisRow" fieldPosition="0"/>
    </format>
    <format dxfId="1695">
      <pivotArea dataOnly="0" labelOnly="1" outline="0" fieldPosition="0">
        <references count="1">
          <reference field="12" count="0"/>
        </references>
      </pivotArea>
    </format>
    <format dxfId="1694">
      <pivotArea dataOnly="0" labelOnly="1" grandRow="1" outline="0" fieldPosition="0"/>
    </format>
    <format dxfId="1693">
      <pivotArea type="origin" dataOnly="0" labelOnly="1" outline="0" fieldPosition="0"/>
    </format>
    <format dxfId="1692">
      <pivotArea field="12" type="button" dataOnly="0" labelOnly="1" outline="0" axis="axisRow" fieldPosition="0"/>
    </format>
    <format dxfId="1691">
      <pivotArea dataOnly="0" labelOnly="1" outline="0" fieldPosition="0">
        <references count="1">
          <reference field="12" count="0"/>
        </references>
      </pivotArea>
    </format>
    <format dxfId="1690">
      <pivotArea dataOnly="0" labelOnly="1" grandRow="1" outline="0" fieldPosition="0"/>
    </format>
    <format dxfId="1689">
      <pivotArea type="origin" dataOnly="0" labelOnly="1" outline="0" fieldPosition="0"/>
    </format>
    <format dxfId="1688">
      <pivotArea field="12" type="button" dataOnly="0" labelOnly="1" outline="0" axis="axisRow" fieldPosition="0"/>
    </format>
    <format dxfId="1687">
      <pivotArea dataOnly="0" labelOnly="1" outline="0" fieldPosition="0">
        <references count="1">
          <reference field="12" count="0"/>
        </references>
      </pivotArea>
    </format>
    <format dxfId="1686">
      <pivotArea dataOnly="0" labelOnly="1" grandRow="1" outline="0" fieldPosition="0"/>
    </format>
    <format dxfId="1685">
      <pivotArea grandRow="1" outline="0" collapsedLevelsAreSubtotals="1" fieldPosition="0"/>
    </format>
    <format dxfId="1684">
      <pivotArea dataOnly="0" labelOnly="1" grandRow="1" outline="0" fieldPosition="0"/>
    </format>
    <format dxfId="1683">
      <pivotArea grandRow="1" outline="0" collapsedLevelsAreSubtotals="1" fieldPosition="0"/>
    </format>
    <format dxfId="1682">
      <pivotArea dataOnly="0" labelOnly="1" grandRow="1" outline="0" fieldPosition="0"/>
    </format>
    <format dxfId="1681">
      <pivotArea dataOnly="0" labelOnly="1" outline="0" fieldPosition="0">
        <references count="1">
          <reference field="12" count="0"/>
        </references>
      </pivotArea>
    </format>
    <format dxfId="1680">
      <pivotArea dataOnly="0" labelOnly="1" grandRow="1" outline="0" fieldPosition="0"/>
    </format>
    <format dxfId="1679">
      <pivotArea dataOnly="0" labelOnly="1" outline="0" fieldPosition="0">
        <references count="1">
          <reference field="12" count="0"/>
        </references>
      </pivotArea>
    </format>
    <format dxfId="1678">
      <pivotArea dataOnly="0" labelOnly="1" grandRow="1" outline="0" fieldPosition="0"/>
    </format>
    <format dxfId="1677">
      <pivotArea grandRow="1" outline="0" collapsedLevelsAreSubtotals="1" fieldPosition="0"/>
    </format>
    <format dxfId="1676">
      <pivotArea dataOnly="0" labelOnly="1" grandRow="1" outline="0" fieldPosition="0"/>
    </format>
    <format dxfId="1675">
      <pivotArea field="13" type="button" dataOnly="0" labelOnly="1" outline="0" axis="axisCol" fieldPosition="0"/>
    </format>
    <format dxfId="1674">
      <pivotArea type="topRight" dataOnly="0" labelOnly="1" outline="0" fieldPosition="0"/>
    </format>
    <format dxfId="1673">
      <pivotArea dataOnly="0" labelOnly="1" outline="0" fieldPosition="0">
        <references count="1">
          <reference field="12" count="0"/>
        </references>
      </pivotArea>
    </format>
    <format dxfId="1672">
      <pivotArea dataOnly="0" labelOnly="1" grandRow="1" outline="0" fieldPosition="0"/>
    </format>
    <format dxfId="1671">
      <pivotArea dataOnly="0" labelOnly="1" outline="0" fieldPosition="0">
        <references count="1">
          <reference field="12" count="0"/>
        </references>
      </pivotArea>
    </format>
    <format dxfId="1670">
      <pivotArea dataOnly="0" labelOnly="1" grandRow="1" outline="0" fieldPosition="0"/>
    </format>
    <format dxfId="1669">
      <pivotArea dataOnly="0" labelOnly="1" outline="0" fieldPosition="0">
        <references count="1">
          <reference field="12" count="0"/>
        </references>
      </pivotArea>
    </format>
    <format dxfId="1668">
      <pivotArea dataOnly="0" labelOnly="1" grandRow="1" outline="0" fieldPosition="0"/>
    </format>
    <format dxfId="1667">
      <pivotArea grandRow="1" outline="0" collapsedLevelsAreSubtotals="1" fieldPosition="0"/>
    </format>
    <format dxfId="1666">
      <pivotArea dataOnly="0" labelOnly="1" grandRow="1" outline="0" fieldPosition="0"/>
    </format>
    <format dxfId="1665">
      <pivotArea outline="0" fieldPosition="0">
        <references count="1">
          <reference field="12" count="0" selected="0"/>
        </references>
      </pivotArea>
    </format>
    <format dxfId="1664">
      <pivotArea dataOnly="0" labelOnly="1" outline="0" fieldPosition="0">
        <references count="1">
          <reference field="12" count="0"/>
        </references>
      </pivotArea>
    </format>
    <format dxfId="1663">
      <pivotArea outline="0" fieldPosition="0">
        <references count="1">
          <reference field="12" count="0" selected="0"/>
        </references>
      </pivotArea>
    </format>
    <format dxfId="1662">
      <pivotArea dataOnly="0" labelOnly="1" outline="0" fieldPosition="0">
        <references count="1">
          <reference field="12" count="0"/>
        </references>
      </pivotArea>
    </format>
    <format dxfId="1661">
      <pivotArea grandRow="1" outline="0" collapsedLevelsAreSubtotals="1" fieldPosition="0"/>
    </format>
    <format dxfId="1660">
      <pivotArea dataOnly="0" labelOnly="1" grandRow="1" outline="0" fieldPosition="0"/>
    </format>
    <format dxfId="1659">
      <pivotArea grandRow="1" outline="0" collapsedLevelsAreSubtotals="1" fieldPosition="0"/>
    </format>
    <format dxfId="1658">
      <pivotArea outline="0" collapsedLevelsAreSubtotals="1" fieldPosition="0"/>
    </format>
    <format dxfId="1657">
      <pivotArea field="12" type="button" dataOnly="0" labelOnly="1" outline="0" axis="axisRow" fieldPosition="0"/>
    </format>
    <format dxfId="1656">
      <pivotArea dataOnly="0" labelOnly="1" outline="0" fieldPosition="0">
        <references count="1">
          <reference field="12" count="0"/>
        </references>
      </pivotArea>
    </format>
    <format dxfId="1655">
      <pivotArea dataOnly="0" labelOnly="1" grandRow="1" outline="0" fieldPosition="0"/>
    </format>
    <format dxfId="1654">
      <pivotArea dataOnly="0" labelOnly="1" outline="0" fieldPosition="0">
        <references count="1">
          <reference field="13" count="0"/>
        </references>
      </pivotArea>
    </format>
    <format dxfId="1653">
      <pivotArea dataOnly="0" labelOnly="1" grandCol="1" outline="0" fieldPosition="0"/>
    </format>
    <format dxfId="1652">
      <pivotArea field="12" type="button" dataOnly="0" labelOnly="1" outline="0" axis="axisRow" fieldPosition="0"/>
    </format>
    <format dxfId="1651">
      <pivotArea dataOnly="0" labelOnly="1" outline="0" fieldPosition="0">
        <references count="1">
          <reference field="13" count="0"/>
        </references>
      </pivotArea>
    </format>
    <format dxfId="1650">
      <pivotArea dataOnly="0" labelOnly="1" grandCol="1" outline="0" fieldPosition="0"/>
    </format>
    <format dxfId="1649">
      <pivotArea grandRow="1" outline="0" collapsedLevelsAreSubtotals="1" fieldPosition="0"/>
    </format>
    <format dxfId="1648">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5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1858">
      <pivotArea outline="0" collapsedLevelsAreSubtotals="1" fieldPosition="0"/>
    </format>
    <format dxfId="1857">
      <pivotArea dataOnly="0" labelOnly="1" grandCol="1" outline="0" fieldPosition="0"/>
    </format>
    <format dxfId="1856">
      <pivotArea outline="0" collapsedLevelsAreSubtotals="1" fieldPosition="0"/>
    </format>
    <format dxfId="1855">
      <pivotArea dataOnly="0" labelOnly="1" grandCol="1" outline="0" fieldPosition="0"/>
    </format>
    <format dxfId="1854">
      <pivotArea dataOnly="0" labelOnly="1" grandRow="1" outline="0" fieldPosition="0"/>
    </format>
    <format dxfId="1853">
      <pivotArea dataOnly="0" labelOnly="1" grandCol="1" outline="0" fieldPosition="0"/>
    </format>
    <format dxfId="1852">
      <pivotArea dataOnly="0" labelOnly="1" grandCol="1" outline="0" fieldPosition="0"/>
    </format>
    <format dxfId="1851">
      <pivotArea dataOnly="0" labelOnly="1" outline="0" fieldPosition="0">
        <references count="1">
          <reference field="12" count="0"/>
        </references>
      </pivotArea>
    </format>
    <format dxfId="1850">
      <pivotArea dataOnly="0" labelOnly="1" grandCol="1" outline="0" fieldPosition="0"/>
    </format>
    <format dxfId="1849">
      <pivotArea dataOnly="0" labelOnly="1" outline="0" fieldPosition="0">
        <references count="1">
          <reference field="12" count="0"/>
        </references>
      </pivotArea>
    </format>
    <format dxfId="1848">
      <pivotArea dataOnly="0" labelOnly="1" grandCol="1" outline="0" fieldPosition="0"/>
    </format>
    <format dxfId="1847">
      <pivotArea grandRow="1" outline="0" collapsedLevelsAreSubtotals="1" fieldPosition="0"/>
    </format>
    <format dxfId="1846">
      <pivotArea dataOnly="0" labelOnly="1" grandRow="1" outline="0" fieldPosition="0"/>
    </format>
    <format dxfId="1845">
      <pivotArea dataOnly="0" labelOnly="1" grandRow="1" outline="0" fieldPosition="0"/>
    </format>
    <format dxfId="1844">
      <pivotArea grandRow="1" outline="0" collapsedLevelsAreSubtotals="1" fieldPosition="0"/>
    </format>
    <format dxfId="1843">
      <pivotArea dataOnly="0" labelOnly="1" grandRow="1" outline="0" fieldPosition="0"/>
    </format>
    <format dxfId="1842">
      <pivotArea grandRow="1" outline="0" collapsedLevelsAreSubtotals="1" fieldPosition="0"/>
    </format>
    <format dxfId="1841">
      <pivotArea dataOnly="0" labelOnly="1" grandRow="1" outline="0" fieldPosition="0"/>
    </format>
    <format dxfId="1840">
      <pivotArea grandRow="1" outline="0" collapsedLevelsAreSubtotals="1" fieldPosition="0"/>
    </format>
    <format dxfId="1839">
      <pivotArea grandRow="1" outline="0" collapsedLevelsAreSubtotals="1" fieldPosition="0"/>
    </format>
    <format dxfId="1838">
      <pivotArea dataOnly="0" labelOnly="1" grandRow="1" outline="0" fieldPosition="0"/>
    </format>
    <format dxfId="1837">
      <pivotArea dataOnly="0" labelOnly="1" grandRow="1" outline="0" fieldPosition="0"/>
    </format>
    <format dxfId="1836">
      <pivotArea dataOnly="0" labelOnly="1" grandRow="1" outline="0" fieldPosition="0"/>
    </format>
    <format dxfId="1835">
      <pivotArea dataOnly="0" labelOnly="1" grandRow="1" outline="0" fieldPosition="0"/>
    </format>
    <format dxfId="1834">
      <pivotArea grandRow="1" outline="0" collapsedLevelsAreSubtotals="1" fieldPosition="0"/>
    </format>
    <format dxfId="1833">
      <pivotArea dataOnly="0" labelOnly="1" grandRow="1" outline="0" fieldPosition="0"/>
    </format>
    <format dxfId="1832">
      <pivotArea dataOnly="0" labelOnly="1" outline="0" fieldPosition="0">
        <references count="1">
          <reference field="12" count="0"/>
        </references>
      </pivotArea>
    </format>
    <format dxfId="1831">
      <pivotArea dataOnly="0" labelOnly="1" grandCol="1" outline="0" fieldPosition="0"/>
    </format>
    <format dxfId="1830">
      <pivotArea grandRow="1" outline="0" collapsedLevelsAreSubtotals="1" fieldPosition="0"/>
    </format>
    <format dxfId="1829">
      <pivotArea dataOnly="0" labelOnly="1" grandRow="1" outline="0" fieldPosition="0"/>
    </format>
    <format dxfId="1828">
      <pivotArea grandRow="1" outline="0" collapsedLevelsAreSubtotals="1" fieldPosition="0"/>
    </format>
    <format dxfId="1827">
      <pivotArea dataOnly="0" labelOnly="1" grandRow="1" outline="0" fieldPosition="0"/>
    </format>
    <format dxfId="1826">
      <pivotArea dataOnly="0" labelOnly="1" outline="0" fieldPosition="0">
        <references count="1">
          <reference field="12" count="0"/>
        </references>
      </pivotArea>
    </format>
    <format dxfId="1825">
      <pivotArea dataOnly="0" labelOnly="1" grandCol="1" outline="0" fieldPosition="0"/>
    </format>
    <format dxfId="1824">
      <pivotArea dataOnly="0" labelOnly="1" grandCol="1" outline="0" fieldPosition="0"/>
    </format>
    <format dxfId="1823">
      <pivotArea grandRow="1" grandCol="1" outline="0" collapsedLevelsAreSubtotals="1" fieldPosition="0"/>
    </format>
    <format dxfId="1822">
      <pivotArea dataOnly="0" labelOnly="1" outline="0" fieldPosition="0">
        <references count="1">
          <reference field="12" count="0"/>
        </references>
      </pivotArea>
    </format>
    <format dxfId="1821">
      <pivotArea dataOnly="0" labelOnly="1" grandCol="1" outline="0" fieldPosition="0"/>
    </format>
    <format dxfId="1820">
      <pivotArea dataOnly="0" labelOnly="1" outline="0" fieldPosition="0">
        <references count="1">
          <reference field="12" count="0"/>
        </references>
      </pivotArea>
    </format>
    <format dxfId="1819">
      <pivotArea dataOnly="0" labelOnly="1" grandCol="1" outline="0" fieldPosition="0"/>
    </format>
    <format dxfId="1818">
      <pivotArea grandRow="1" outline="0" collapsedLevelsAreSubtotals="1" fieldPosition="0"/>
    </format>
    <format dxfId="1817">
      <pivotArea grandRow="1" outline="0" collapsedLevelsAreSubtotals="1" fieldPosition="0"/>
    </format>
    <format dxfId="1816">
      <pivotArea type="origin" dataOnly="0" labelOnly="1" outline="0" fieldPosition="0"/>
    </format>
    <format dxfId="1815">
      <pivotArea type="origin" dataOnly="0" labelOnly="1" outline="0" fieldPosition="0"/>
    </format>
    <format dxfId="1814">
      <pivotArea type="origin" dataOnly="0" labelOnly="1" outline="0" fieldPosition="0"/>
    </format>
    <format dxfId="1813">
      <pivotArea type="topRight" dataOnly="0" labelOnly="1" outline="0" fieldPosition="0"/>
    </format>
    <format dxfId="1812">
      <pivotArea dataOnly="0" labelOnly="1" grandRow="1" outline="0" fieldPosition="0"/>
    </format>
    <format dxfId="1811">
      <pivotArea grandRow="1" outline="0" collapsedLevelsAreSubtotals="1" fieldPosition="0"/>
    </format>
    <format dxfId="1810">
      <pivotArea dataOnly="0" labelOnly="1" grandRow="1" outline="0" fieldPosition="0"/>
    </format>
    <format dxfId="1809">
      <pivotArea dataOnly="0" labelOnly="1" grandRow="1" outline="0" fieldPosition="0"/>
    </format>
    <format dxfId="1808">
      <pivotArea grandRow="1" outline="0" collapsedLevelsAreSubtotals="1" fieldPosition="0"/>
    </format>
    <format dxfId="1807">
      <pivotArea dataOnly="0" labelOnly="1" grandRow="1" outline="0" fieldPosition="0"/>
    </format>
    <format dxfId="1806">
      <pivotArea grandRow="1" outline="0" collapsedLevelsAreSubtotals="1" fieldPosition="0"/>
    </format>
    <format dxfId="1805">
      <pivotArea dataOnly="0" labelOnly="1" grandRow="1" outline="0" fieldPosition="0"/>
    </format>
    <format dxfId="1804">
      <pivotArea grandRow="1" outline="0" collapsedLevelsAreSubtotals="1" fieldPosition="0"/>
    </format>
    <format dxfId="1803">
      <pivotArea dataOnly="0" labelOnly="1" grandRow="1" outline="0" fieldPosition="0"/>
    </format>
    <format dxfId="1802">
      <pivotArea grandRow="1" outline="0" collapsedLevelsAreSubtotals="1" fieldPosition="0"/>
    </format>
    <format dxfId="1801">
      <pivotArea dataOnly="0" labelOnly="1" grandRow="1" outline="0" fieldPosition="0"/>
    </format>
    <format dxfId="1800">
      <pivotArea dataOnly="0" labelOnly="1" grandRow="1" outline="0" fieldPosition="0"/>
    </format>
    <format dxfId="1799">
      <pivotArea field="10" type="button" dataOnly="0" labelOnly="1" outline="0" axis="axisPage" fieldPosition="0"/>
    </format>
    <format dxfId="1798">
      <pivotArea type="origin" dataOnly="0" labelOnly="1" outline="0" fieldPosition="0"/>
    </format>
    <format dxfId="1797">
      <pivotArea dataOnly="0" labelOnly="1" grandRow="1" outline="0" fieldPosition="0"/>
    </format>
    <format dxfId="1796">
      <pivotArea field="10" type="button" dataOnly="0" labelOnly="1" outline="0" axis="axisPage" fieldPosition="0"/>
    </format>
    <format dxfId="1795">
      <pivotArea type="origin" dataOnly="0" labelOnly="1" outline="0" fieldPosition="0"/>
    </format>
    <format dxfId="1794">
      <pivotArea dataOnly="0" labelOnly="1" grandRow="1" outline="0" fieldPosition="0"/>
    </format>
    <format dxfId="1793">
      <pivotArea field="10" type="button" dataOnly="0" labelOnly="1" outline="0" axis="axisPage" fieldPosition="0"/>
    </format>
    <format dxfId="1792">
      <pivotArea type="origin" dataOnly="0" labelOnly="1" outline="0" fieldPosition="0"/>
    </format>
    <format dxfId="1791">
      <pivotArea dataOnly="0" labelOnly="1" grandRow="1" outline="0" fieldPosition="0"/>
    </format>
    <format dxfId="1790">
      <pivotArea field="10" type="button" dataOnly="0" labelOnly="1" outline="0" axis="axisPage" fieldPosition="0"/>
    </format>
    <format dxfId="1789">
      <pivotArea type="origin" dataOnly="0" labelOnly="1" outline="0" fieldPosition="0"/>
    </format>
    <format dxfId="1788">
      <pivotArea dataOnly="0" labelOnly="1" grandRow="1" outline="0" fieldPosition="0"/>
    </format>
    <format dxfId="1787">
      <pivotArea grandRow="1" outline="0" collapsedLevelsAreSubtotals="1" fieldPosition="0"/>
    </format>
    <format dxfId="1786">
      <pivotArea dataOnly="0" labelOnly="1" grandRow="1" outline="0" fieldPosition="0"/>
    </format>
    <format dxfId="1785">
      <pivotArea grandRow="1" outline="0" collapsedLevelsAreSubtotals="1" fieldPosition="0"/>
    </format>
    <format dxfId="1784">
      <pivotArea dataOnly="0" labelOnly="1" grandRow="1" outline="0" fieldPosition="0"/>
    </format>
    <format dxfId="1783">
      <pivotArea dataOnly="0" labelOnly="1" grandRow="1" outline="0" fieldPosition="0"/>
    </format>
    <format dxfId="1782">
      <pivotArea dataOnly="0" labelOnly="1" grandRow="1" outline="0" fieldPosition="0"/>
    </format>
    <format dxfId="1781">
      <pivotArea outline="0" fieldPosition="0">
        <references count="1">
          <reference field="12" count="0" selected="0"/>
        </references>
      </pivotArea>
    </format>
    <format dxfId="1780">
      <pivotArea type="origin" dataOnly="0" labelOnly="1" outline="0" fieldPosition="0"/>
    </format>
    <format dxfId="1779">
      <pivotArea field="12" type="button" dataOnly="0" labelOnly="1" outline="0" axis="axisCol" fieldPosition="0"/>
    </format>
    <format dxfId="1778">
      <pivotArea type="topRight" dataOnly="0" labelOnly="1" outline="0" offset="A1" fieldPosition="0"/>
    </format>
    <format dxfId="1777">
      <pivotArea dataOnly="0" labelOnly="1" grandRow="1" outline="0" fieldPosition="0"/>
    </format>
    <format dxfId="1776">
      <pivotArea grandRow="1" outline="0" collapsedLevelsAreSubtotals="1" fieldPosition="0"/>
    </format>
    <format dxfId="1775">
      <pivotArea dataOnly="0" labelOnly="1" grandRow="1" outline="0" fieldPosition="0"/>
    </format>
    <format dxfId="1774">
      <pivotArea dataOnly="0" labelOnly="1" grandRow="1" outline="0" fieldPosition="0"/>
    </format>
    <format dxfId="1773">
      <pivotArea dataOnly="0" labelOnly="1" grandRow="1" outline="0" fieldPosition="0"/>
    </format>
    <format dxfId="1772">
      <pivotArea dataOnly="0" labelOnly="1" grandRow="1" outline="0" fieldPosition="0"/>
    </format>
    <format dxfId="1771">
      <pivotArea grandRow="1" outline="0" collapsedLevelsAreSubtotals="1" fieldPosition="0"/>
    </format>
    <format dxfId="1770">
      <pivotArea dataOnly="0" labelOnly="1" grandRow="1" outline="0" fieldPosition="0"/>
    </format>
    <format dxfId="1769">
      <pivotArea dataOnly="0" labelOnly="1" grandRow="1" outline="0" fieldPosition="0"/>
    </format>
    <format dxfId="1768">
      <pivotArea dataOnly="0" labelOnly="1" outline="0" fieldPosition="0">
        <references count="1">
          <reference field="13" count="0"/>
        </references>
      </pivotArea>
    </format>
    <format dxfId="1767">
      <pivotArea dataOnly="0" labelOnly="1" grandRow="1" outline="0" fieldPosition="0"/>
    </format>
    <format dxfId="1766">
      <pivotArea dataOnly="0" labelOnly="1" outline="0" fieldPosition="0">
        <references count="1">
          <reference field="13" count="0"/>
        </references>
      </pivotArea>
    </format>
    <format dxfId="1765">
      <pivotArea dataOnly="0" labelOnly="1" grandRow="1" outline="0" fieldPosition="0"/>
    </format>
    <format dxfId="1764">
      <pivotArea dataOnly="0" labelOnly="1" outline="0" fieldPosition="0">
        <references count="1">
          <reference field="13" count="0"/>
        </references>
      </pivotArea>
    </format>
    <format dxfId="1763">
      <pivotArea dataOnly="0" labelOnly="1" grandRow="1" outline="0" fieldPosition="0"/>
    </format>
    <format dxfId="1762">
      <pivotArea dataOnly="0" labelOnly="1" outline="0" fieldPosition="0">
        <references count="1">
          <reference field="13" count="0"/>
        </references>
      </pivotArea>
    </format>
    <format dxfId="1761">
      <pivotArea dataOnly="0" labelOnly="1" grandRow="1" outline="0" fieldPosition="0"/>
    </format>
    <format dxfId="1760">
      <pivotArea grandRow="1" outline="0" collapsedLevelsAreSubtotals="1" fieldPosition="0"/>
    </format>
    <format dxfId="1759">
      <pivotArea dataOnly="0" labelOnly="1" grandRow="1" outline="0" fieldPosition="0"/>
    </format>
    <format dxfId="1758">
      <pivotArea grandRow="1" outline="0" collapsedLevelsAreSubtotals="1" fieldPosition="0"/>
    </format>
    <format dxfId="1757">
      <pivotArea dataOnly="0" labelOnly="1" grandRow="1" outline="0" fieldPosition="0"/>
    </format>
    <format dxfId="1756">
      <pivotArea dataOnly="0" labelOnly="1" outline="0" fieldPosition="0">
        <references count="1">
          <reference field="13" count="19">
            <x v="0"/>
            <x v="1"/>
            <x v="2"/>
            <x v="3"/>
            <x v="4"/>
            <x v="5"/>
            <x v="6"/>
            <x v="7"/>
            <x v="8"/>
            <x v="9"/>
            <x v="10"/>
            <x v="11"/>
            <x v="12"/>
            <x v="13"/>
            <x v="15"/>
            <x v="16"/>
            <x v="17"/>
            <x v="18"/>
            <x v="19"/>
          </reference>
        </references>
      </pivotArea>
    </format>
    <format dxfId="1755">
      <pivotArea dataOnly="0" labelOnly="1" grandRow="1" outline="0" fieldPosition="0"/>
    </format>
    <format dxfId="1754">
      <pivotArea dataOnly="0" labelOnly="1" outline="0" fieldPosition="0">
        <references count="1">
          <reference field="13" count="19">
            <x v="0"/>
            <x v="1"/>
            <x v="2"/>
            <x v="3"/>
            <x v="4"/>
            <x v="5"/>
            <x v="6"/>
            <x v="7"/>
            <x v="8"/>
            <x v="9"/>
            <x v="10"/>
            <x v="11"/>
            <x v="12"/>
            <x v="13"/>
            <x v="15"/>
            <x v="16"/>
            <x v="17"/>
            <x v="18"/>
            <x v="19"/>
          </reference>
        </references>
      </pivotArea>
    </format>
    <format dxfId="1753">
      <pivotArea dataOnly="0" labelOnly="1" grandRow="1" outline="0" fieldPosition="0"/>
    </format>
    <format dxfId="1752">
      <pivotArea grandRow="1" outline="0" collapsedLevelsAreSubtotals="1" fieldPosition="0"/>
    </format>
    <format dxfId="1751">
      <pivotArea dataOnly="0" labelOnly="1" grandRow="1" outline="0" fieldPosition="0"/>
    </format>
    <format dxfId="1750">
      <pivotArea dataOnly="0" labelOnly="1" grandRow="1" outline="0" fieldPosition="0"/>
    </format>
    <format dxfId="1749">
      <pivotArea dataOnly="0" labelOnly="1" outline="0" fieldPosition="0">
        <references count="1">
          <reference field="13" count="11">
            <x v="1"/>
            <x v="2"/>
            <x v="3"/>
            <x v="4"/>
            <x v="5"/>
            <x v="6"/>
            <x v="7"/>
            <x v="9"/>
            <x v="10"/>
            <x v="13"/>
            <x v="18"/>
          </reference>
        </references>
      </pivotArea>
    </format>
    <format dxfId="1748">
      <pivotArea dataOnly="0" labelOnly="1" grandRow="1" outline="0" fieldPosition="0"/>
    </format>
    <format dxfId="1747">
      <pivotArea dataOnly="0" labelOnly="1" outline="0" fieldPosition="0">
        <references count="1">
          <reference field="13" count="11">
            <x v="1"/>
            <x v="2"/>
            <x v="3"/>
            <x v="4"/>
            <x v="5"/>
            <x v="6"/>
            <x v="7"/>
            <x v="9"/>
            <x v="10"/>
            <x v="13"/>
            <x v="18"/>
          </reference>
        </references>
      </pivotArea>
    </format>
    <format dxfId="1746">
      <pivotArea dataOnly="0" labelOnly="1" grandRow="1" outline="0" fieldPosition="0"/>
    </format>
    <format dxfId="1745">
      <pivotArea grandRow="1" outline="0" collapsedLevelsAreSubtotals="1" fieldPosition="0"/>
    </format>
    <format dxfId="1744">
      <pivotArea dataOnly="0" labelOnly="1" grandRow="1" outline="0" fieldPosition="0"/>
    </format>
    <format dxfId="1743">
      <pivotArea outline="0" fieldPosition="0">
        <references count="1">
          <reference field="13" count="1" selected="0">
            <x v="18"/>
          </reference>
        </references>
      </pivotArea>
    </format>
    <format dxfId="1742">
      <pivotArea grandRow="1" outline="0" collapsedLevelsAreSubtotals="1" fieldPosition="0"/>
    </format>
    <format dxfId="1741">
      <pivotArea dataOnly="0" labelOnly="1" outline="0" fieldPosition="0">
        <references count="1">
          <reference field="13" count="12">
            <x v="1"/>
            <x v="2"/>
            <x v="3"/>
            <x v="4"/>
            <x v="5"/>
            <x v="6"/>
            <x v="7"/>
            <x v="9"/>
            <x v="10"/>
            <x v="13"/>
            <x v="17"/>
            <x v="18"/>
          </reference>
        </references>
      </pivotArea>
    </format>
    <format dxfId="1740">
      <pivotArea dataOnly="0" labelOnly="1" grandRow="1" outline="0" fieldPosition="0"/>
    </format>
    <format dxfId="1739">
      <pivotArea grandRow="1" outline="0" collapsedLevelsAreSubtotals="1" fieldPosition="0"/>
    </format>
    <format dxfId="1738">
      <pivotArea dataOnly="0" labelOnly="1" grandRow="1" outline="0" fieldPosition="0"/>
    </format>
    <format dxfId="1737">
      <pivotArea dataOnly="0" labelOnly="1" outline="0" fieldPosition="0">
        <references count="1">
          <reference field="13" count="12">
            <x v="1"/>
            <x v="2"/>
            <x v="3"/>
            <x v="4"/>
            <x v="5"/>
            <x v="6"/>
            <x v="7"/>
            <x v="9"/>
            <x v="10"/>
            <x v="13"/>
            <x v="17"/>
            <x v="18"/>
          </reference>
        </references>
      </pivotArea>
    </format>
    <format dxfId="1736">
      <pivotArea dataOnly="0" labelOnly="1" grandRow="1" outline="0" fieldPosition="0"/>
    </format>
    <format dxfId="1735">
      <pivotArea dataOnly="0" labelOnly="1" outline="0" fieldPosition="0">
        <references count="1">
          <reference field="13" count="12">
            <x v="1"/>
            <x v="2"/>
            <x v="3"/>
            <x v="4"/>
            <x v="5"/>
            <x v="6"/>
            <x v="7"/>
            <x v="9"/>
            <x v="10"/>
            <x v="13"/>
            <x v="17"/>
            <x v="18"/>
          </reference>
        </references>
      </pivotArea>
    </format>
    <format dxfId="1734">
      <pivotArea dataOnly="0" labelOnly="1" grandRow="1" outline="0" fieldPosition="0"/>
    </format>
    <format dxfId="1733">
      <pivotArea dataOnly="0" labelOnly="1" outline="0" fieldPosition="0">
        <references count="1">
          <reference field="13" count="12">
            <x v="1"/>
            <x v="2"/>
            <x v="3"/>
            <x v="4"/>
            <x v="5"/>
            <x v="6"/>
            <x v="7"/>
            <x v="9"/>
            <x v="10"/>
            <x v="13"/>
            <x v="17"/>
            <x v="18"/>
          </reference>
        </references>
      </pivotArea>
    </format>
    <format dxfId="1732">
      <pivotArea dataOnly="0" labelOnly="1" grandRow="1" outline="0" fieldPosition="0"/>
    </format>
    <format dxfId="1731">
      <pivotArea dataOnly="0" labelOnly="1" outline="0" fieldPosition="0">
        <references count="1">
          <reference field="13" count="12">
            <x v="1"/>
            <x v="2"/>
            <x v="3"/>
            <x v="4"/>
            <x v="5"/>
            <x v="6"/>
            <x v="7"/>
            <x v="9"/>
            <x v="10"/>
            <x v="13"/>
            <x v="17"/>
            <x v="18"/>
          </reference>
        </references>
      </pivotArea>
    </format>
    <format dxfId="1730">
      <pivotArea dataOnly="0" labelOnly="1" outline="0" fieldPosition="0">
        <references count="1">
          <reference field="13" count="0"/>
        </references>
      </pivotArea>
    </format>
    <format dxfId="1729">
      <pivotArea dataOnly="0" labelOnly="1" grandRow="1" outline="0" fieldPosition="0"/>
    </format>
    <format dxfId="1728">
      <pivotArea outline="0" collapsedLevelsAreSubtotals="1" fieldPosition="0"/>
    </format>
    <format dxfId="1727">
      <pivotArea field="13" type="button" dataOnly="0" labelOnly="1" outline="0" axis="axisRow" fieldPosition="0"/>
    </format>
    <format dxfId="1726">
      <pivotArea dataOnly="0" labelOnly="1" outline="0" fieldPosition="0">
        <references count="1">
          <reference field="13" count="12">
            <x v="1"/>
            <x v="2"/>
            <x v="3"/>
            <x v="4"/>
            <x v="5"/>
            <x v="6"/>
            <x v="8"/>
            <x v="9"/>
            <x v="10"/>
            <x v="13"/>
            <x v="17"/>
            <x v="18"/>
          </reference>
        </references>
      </pivotArea>
    </format>
    <format dxfId="1725">
      <pivotArea dataOnly="0" labelOnly="1" grandRow="1" outline="0" fieldPosition="0"/>
    </format>
    <format dxfId="1724">
      <pivotArea dataOnly="0" labelOnly="1" outline="0" fieldPosition="0">
        <references count="1">
          <reference field="12" count="0"/>
        </references>
      </pivotArea>
    </format>
    <format dxfId="1723">
      <pivotArea dataOnly="0" labelOnly="1" grandCol="1" outline="0" fieldPosition="0"/>
    </format>
    <format dxfId="1722">
      <pivotArea field="13" type="button" dataOnly="0" labelOnly="1" outline="0" axis="axisRow" fieldPosition="0"/>
    </format>
    <format dxfId="1721">
      <pivotArea dataOnly="0" labelOnly="1" outline="0" fieldPosition="0">
        <references count="1">
          <reference field="12" count="0"/>
        </references>
      </pivotArea>
    </format>
    <format dxfId="1720">
      <pivotArea dataOnly="0" labelOnly="1" grandCol="1" outline="0" fieldPosition="0"/>
    </format>
    <format dxfId="1719">
      <pivotArea grandRow="1" outline="0" collapsedLevelsAreSubtotals="1" fieldPosition="0"/>
    </format>
    <format dxfId="171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DCBD2AA-C255-422F-A971-EDC56FCEEFC8}" name="PivotTable24" cacheId="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0"/>
        <item x="1"/>
        <item x="2"/>
        <item t="default"/>
      </items>
    </pivotField>
    <pivotField dataField="1" compact="0" outline="0" showAl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169">
      <pivotArea outline="0" collapsedLevelsAreSubtotals="1" fieldPosition="0"/>
    </format>
    <format dxfId="2168">
      <pivotArea dataOnly="0" labelOnly="1" grandRow="1" outline="0" fieldPosition="0"/>
    </format>
    <format dxfId="2167">
      <pivotArea dataOnly="0" labelOnly="1" outline="0" fieldPosition="0">
        <references count="1">
          <reference field="13" count="0"/>
        </references>
      </pivotArea>
    </format>
    <format dxfId="2166">
      <pivotArea dataOnly="0" labelOnly="1" grandCol="1" outline="0" fieldPosition="0"/>
    </format>
    <format dxfId="2165">
      <pivotArea outline="0" collapsedLevelsAreSubtotals="1" fieldPosition="0"/>
    </format>
    <format dxfId="2164">
      <pivotArea dataOnly="0" labelOnly="1" grandRow="1" outline="0" fieldPosition="0"/>
    </format>
    <format dxfId="2163">
      <pivotArea dataOnly="0" labelOnly="1" outline="0" fieldPosition="0">
        <references count="1">
          <reference field="13" count="0"/>
        </references>
      </pivotArea>
    </format>
    <format dxfId="2162">
      <pivotArea dataOnly="0" labelOnly="1" grandCol="1" outline="0" fieldPosition="0"/>
    </format>
    <format dxfId="2161">
      <pivotArea type="all" dataOnly="0" outline="0" fieldPosition="0"/>
    </format>
    <format dxfId="2160">
      <pivotArea outline="0" collapsedLevelsAreSubtotals="1" fieldPosition="0"/>
    </format>
    <format dxfId="2159">
      <pivotArea outline="0" collapsedLevelsAreSubtotals="1" fieldPosition="0"/>
    </format>
    <format dxfId="2158">
      <pivotArea type="origin" dataOnly="0" labelOnly="1" outline="0" fieldPosition="0"/>
    </format>
    <format dxfId="2157">
      <pivotArea type="origin" dataOnly="0" labelOnly="1" outline="0" fieldPosition="0"/>
    </format>
    <format dxfId="2156">
      <pivotArea type="origin" dataOnly="0" labelOnly="1" outline="0" fieldPosition="0"/>
    </format>
    <format dxfId="2155">
      <pivotArea field="13" type="button" dataOnly="0" labelOnly="1" outline="0" axis="axisCol" fieldPosition="0"/>
    </format>
    <format dxfId="2154">
      <pivotArea type="topRight" dataOnly="0" labelOnly="1" outline="0" fieldPosition="0"/>
    </format>
    <format dxfId="2153">
      <pivotArea dataOnly="0" labelOnly="1" outline="0" fieldPosition="0">
        <references count="1">
          <reference field="13" count="0"/>
        </references>
      </pivotArea>
    </format>
    <format dxfId="2152">
      <pivotArea dataOnly="0" labelOnly="1" grandCol="1" outline="0" fieldPosition="0"/>
    </format>
    <format dxfId="2151">
      <pivotArea outline="0" collapsedLevelsAreSubtotals="1" fieldPosition="0"/>
    </format>
    <format dxfId="2150">
      <pivotArea dataOnly="0" labelOnly="1" outline="0" fieldPosition="0">
        <references count="1">
          <reference field="13" count="0"/>
        </references>
      </pivotArea>
    </format>
    <format dxfId="2149">
      <pivotArea dataOnly="0" labelOnly="1" grandCol="1" outline="0" fieldPosition="0"/>
    </format>
    <format dxfId="2148">
      <pivotArea outline="0" collapsedLevelsAreSubtotals="1" fieldPosition="0"/>
    </format>
    <format dxfId="2147">
      <pivotArea dataOnly="0" labelOnly="1" outline="0" fieldPosition="0">
        <references count="1">
          <reference field="13" count="0"/>
        </references>
      </pivotArea>
    </format>
    <format dxfId="2146">
      <pivotArea dataOnly="0" labelOnly="1" grandCol="1" outline="0" fieldPosition="0"/>
    </format>
    <format dxfId="2145">
      <pivotArea outline="0" collapsedLevelsAreSubtotals="1" fieldPosition="0"/>
    </format>
    <format dxfId="2144">
      <pivotArea dataOnly="0" labelOnly="1" grandRow="1" outline="0" fieldPosition="0"/>
    </format>
    <format dxfId="2143">
      <pivotArea dataOnly="0" labelOnly="1" outline="0" fieldPosition="0">
        <references count="1">
          <reference field="13" count="0"/>
        </references>
      </pivotArea>
    </format>
    <format dxfId="2142">
      <pivotArea dataOnly="0" labelOnly="1" grandCol="1" outline="0" fieldPosition="0"/>
    </format>
    <format dxfId="2141">
      <pivotArea dataOnly="0" labelOnly="1" outline="0" fieldPosition="0">
        <references count="1">
          <reference field="13" count="0"/>
        </references>
      </pivotArea>
    </format>
    <format dxfId="2140">
      <pivotArea dataOnly="0" labelOnly="1" grandCol="1" outline="0" fieldPosition="0"/>
    </format>
    <format dxfId="2139">
      <pivotArea dataOnly="0" labelOnly="1" outline="0" fieldPosition="0">
        <references count="1">
          <reference field="13" count="0"/>
        </references>
      </pivotArea>
    </format>
    <format dxfId="2138">
      <pivotArea dataOnly="0" labelOnly="1" grandCol="1" outline="0" fieldPosition="0"/>
    </format>
    <format dxfId="2137">
      <pivotArea outline="0" collapsedLevelsAreSubtotals="1" fieldPosition="0"/>
    </format>
    <format dxfId="2136">
      <pivotArea dataOnly="0" labelOnly="1" outline="0" fieldPosition="0">
        <references count="1">
          <reference field="13" count="0"/>
        </references>
      </pivotArea>
    </format>
    <format dxfId="2135">
      <pivotArea dataOnly="0" labelOnly="1" grandCol="1" outline="0" fieldPosition="0"/>
    </format>
    <format dxfId="2134">
      <pivotArea grandRow="1" outline="0" collapsedLevelsAreSubtotals="1" fieldPosition="0"/>
    </format>
    <format dxfId="2133">
      <pivotArea dataOnly="0" labelOnly="1" grandRow="1" outline="0" fieldPosition="0"/>
    </format>
    <format dxfId="2132">
      <pivotArea dataOnly="0" labelOnly="1" outline="0" fieldPosition="0">
        <references count="1">
          <reference field="13" count="0"/>
        </references>
      </pivotArea>
    </format>
    <format dxfId="2131">
      <pivotArea outline="0" collapsedLevelsAreSubtotals="1" fieldPosition="0"/>
    </format>
    <format dxfId="2130">
      <pivotArea dataOnly="0" labelOnly="1" grandRow="1" outline="0" fieldPosition="0"/>
    </format>
    <format dxfId="2129">
      <pivotArea dataOnly="0" labelOnly="1" outline="0" fieldPosition="0">
        <references count="1">
          <reference field="13" count="0"/>
        </references>
      </pivotArea>
    </format>
    <format dxfId="2128">
      <pivotArea dataOnly="0" labelOnly="1" grandCol="1" outline="0" fieldPosition="0"/>
    </format>
    <format dxfId="2127">
      <pivotArea outline="0" collapsedLevelsAreSubtotals="1" fieldPosition="0"/>
    </format>
    <format dxfId="2126">
      <pivotArea dataOnly="0" labelOnly="1" grandRow="1" outline="0" fieldPosition="0"/>
    </format>
    <format dxfId="2125">
      <pivotArea dataOnly="0" labelOnly="1" outline="0" fieldPosition="0">
        <references count="1">
          <reference field="13" count="0"/>
        </references>
      </pivotArea>
    </format>
    <format dxfId="2124">
      <pivotArea dataOnly="0" labelOnly="1" grandCol="1" outline="0" fieldPosition="0"/>
    </format>
    <format dxfId="2123">
      <pivotArea outline="0" collapsedLevelsAreSubtotals="1" fieldPosition="0"/>
    </format>
    <format dxfId="2122">
      <pivotArea dataOnly="0" labelOnly="1" grandRow="1" outline="0" fieldPosition="0"/>
    </format>
    <format dxfId="2121">
      <pivotArea dataOnly="0" labelOnly="1" outline="0" fieldPosition="0">
        <references count="1">
          <reference field="13" count="0"/>
        </references>
      </pivotArea>
    </format>
    <format dxfId="2120">
      <pivotArea dataOnly="0" labelOnly="1" grandCol="1" outline="0" fieldPosition="0"/>
    </format>
    <format dxfId="2119">
      <pivotArea dataOnly="0" labelOnly="1" outline="0" fieldPosition="0">
        <references count="1">
          <reference field="13" count="0"/>
        </references>
      </pivotArea>
    </format>
    <format dxfId="2118">
      <pivotArea dataOnly="0" labelOnly="1" grandCol="1" outline="0" fieldPosition="0"/>
    </format>
    <format dxfId="2117">
      <pivotArea grandRow="1" outline="0" collapsedLevelsAreSubtotals="1" fieldPosition="0"/>
    </format>
    <format dxfId="2116">
      <pivotArea dataOnly="0" labelOnly="1" grandRow="1" outline="0" fieldPosition="0"/>
    </format>
    <format dxfId="2115">
      <pivotArea outline="0" collapsedLevelsAreSubtotals="1" fieldPosition="0"/>
    </format>
    <format dxfId="2114">
      <pivotArea dataOnly="0" labelOnly="1" grandRow="1" outline="0" fieldPosition="0"/>
    </format>
    <format dxfId="2113">
      <pivotArea dataOnly="0" labelOnly="1" outline="0" fieldPosition="0">
        <references count="1">
          <reference field="13" count="0"/>
        </references>
      </pivotArea>
    </format>
    <format dxfId="2112">
      <pivotArea dataOnly="0" labelOnly="1" grandCol="1" outline="0" fieldPosition="0"/>
    </format>
    <format dxfId="2111">
      <pivotArea outline="0" fieldPosition="0">
        <references count="1">
          <reference field="13" count="1" selected="0">
            <x v="1"/>
          </reference>
        </references>
      </pivotArea>
    </format>
    <format dxfId="2110">
      <pivotArea grandCol="1" outline="0" collapsedLevelsAreSubtotals="1" fieldPosition="0"/>
    </format>
    <format dxfId="2109">
      <pivotArea type="topRight" dataOnly="0" labelOnly="1" outline="0" fieldPosition="0"/>
    </format>
    <format dxfId="2108">
      <pivotArea dataOnly="0" labelOnly="1" outline="0" fieldPosition="0">
        <references count="1">
          <reference field="13" count="1">
            <x v="1"/>
          </reference>
        </references>
      </pivotArea>
    </format>
    <format dxfId="2107">
      <pivotArea dataOnly="0" labelOnly="1" grandCol="1" outline="0" fieldPosition="0"/>
    </format>
    <format dxfId="2106">
      <pivotArea outline="0" fieldPosition="0">
        <references count="1">
          <reference field="13" count="1" selected="0">
            <x v="1"/>
          </reference>
        </references>
      </pivotArea>
    </format>
    <format dxfId="2105">
      <pivotArea grandCol="1" outline="0" collapsedLevelsAreSubtotals="1" fieldPosition="0"/>
    </format>
    <format dxfId="2104">
      <pivotArea type="topRight" dataOnly="0" labelOnly="1" outline="0" fieldPosition="0"/>
    </format>
    <format dxfId="2103">
      <pivotArea dataOnly="0" labelOnly="1" outline="0" fieldPosition="0">
        <references count="1">
          <reference field="13" count="1">
            <x v="1"/>
          </reference>
        </references>
      </pivotArea>
    </format>
    <format dxfId="2102">
      <pivotArea dataOnly="0" labelOnly="1" grandCol="1" outline="0" fieldPosition="0"/>
    </format>
    <format dxfId="2101">
      <pivotArea dataOnly="0" labelOnly="1" outline="0" fieldPosition="0">
        <references count="1">
          <reference field="13" count="0"/>
        </references>
      </pivotArea>
    </format>
    <format dxfId="2100">
      <pivotArea dataOnly="0" labelOnly="1" grandCol="1" outline="0" fieldPosition="0"/>
    </format>
    <format dxfId="2099">
      <pivotArea dataOnly="0" labelOnly="1" outline="0" fieldPosition="0">
        <references count="1">
          <reference field="13" count="0"/>
        </references>
      </pivotArea>
    </format>
    <format dxfId="2098">
      <pivotArea dataOnly="0" labelOnly="1" grandCol="1" outline="0" fieldPosition="0"/>
    </format>
    <format dxfId="2097">
      <pivotArea dataOnly="0" labelOnly="1" outline="0" fieldPosition="0">
        <references count="1">
          <reference field="13" count="0"/>
        </references>
      </pivotArea>
    </format>
    <format dxfId="2096">
      <pivotArea dataOnly="0" labelOnly="1" grandCol="1" outline="0" fieldPosition="0"/>
    </format>
    <format dxfId="2095">
      <pivotArea dataOnly="0" labelOnly="1" outline="0" fieldPosition="0">
        <references count="1">
          <reference field="13" count="0"/>
        </references>
      </pivotArea>
    </format>
    <format dxfId="2094">
      <pivotArea dataOnly="0" labelOnly="1" grandCol="1" outline="0" fieldPosition="0"/>
    </format>
    <format dxfId="2093">
      <pivotArea dataOnly="0" labelOnly="1" outline="0" fieldPosition="0">
        <references count="1">
          <reference field="13" count="0"/>
        </references>
      </pivotArea>
    </format>
    <format dxfId="2092">
      <pivotArea dataOnly="0" labelOnly="1" grandCol="1" outline="0" fieldPosition="0"/>
    </format>
    <format dxfId="2091">
      <pivotArea dataOnly="0" labelOnly="1" outline="0" fieldPosition="0">
        <references count="1">
          <reference field="13" count="0"/>
        </references>
      </pivotArea>
    </format>
    <format dxfId="2090">
      <pivotArea dataOnly="0" labelOnly="1" grandCol="1" outline="0" fieldPosition="0"/>
    </format>
    <format dxfId="2089">
      <pivotArea dataOnly="0" labelOnly="1" outline="0" fieldPosition="0">
        <references count="1">
          <reference field="13" count="0"/>
        </references>
      </pivotArea>
    </format>
    <format dxfId="2088">
      <pivotArea dataOnly="0" labelOnly="1" grandCol="1" outline="0" fieldPosition="0"/>
    </format>
    <format dxfId="2087">
      <pivotArea dataOnly="0" labelOnly="1" outline="0" fieldPosition="0">
        <references count="1">
          <reference field="13" count="0"/>
        </references>
      </pivotArea>
    </format>
    <format dxfId="2086">
      <pivotArea dataOnly="0" labelOnly="1" grandCol="1" outline="0" fieldPosition="0"/>
    </format>
    <format dxfId="2085">
      <pivotArea grandRow="1" outline="0" collapsedLevelsAreSubtotals="1" fieldPosition="0"/>
    </format>
    <format dxfId="2084">
      <pivotArea dataOnly="0" labelOnly="1" grandRow="1" outline="0" fieldPosition="0"/>
    </format>
    <format dxfId="2083">
      <pivotArea outline="0" collapsedLevelsAreSubtotals="1" fieldPosition="0"/>
    </format>
    <format dxfId="2082">
      <pivotArea dataOnly="0" labelOnly="1" grandRow="1" outline="0" fieldPosition="0"/>
    </format>
    <format dxfId="2081">
      <pivotArea dataOnly="0" labelOnly="1" outline="0" fieldPosition="0">
        <references count="1">
          <reference field="13" count="0"/>
        </references>
      </pivotArea>
    </format>
    <format dxfId="2080">
      <pivotArea dataOnly="0" labelOnly="1" grandCol="1" outline="0" fieldPosition="0"/>
    </format>
    <format dxfId="2079">
      <pivotArea outline="0" collapsedLevelsAreSubtotals="1" fieldPosition="0"/>
    </format>
    <format dxfId="2078">
      <pivotArea dataOnly="0" labelOnly="1" grandRow="1" outline="0" fieldPosition="0"/>
    </format>
    <format dxfId="2077">
      <pivotArea dataOnly="0" labelOnly="1" outline="0" fieldPosition="0">
        <references count="1">
          <reference field="13" count="0"/>
        </references>
      </pivotArea>
    </format>
    <format dxfId="2076">
      <pivotArea dataOnly="0" labelOnly="1" grandCol="1" outline="0" fieldPosition="0"/>
    </format>
    <format dxfId="2075">
      <pivotArea outline="0" collapsedLevelsAreSubtotals="1" fieldPosition="0"/>
    </format>
    <format dxfId="2074">
      <pivotArea dataOnly="0" labelOnly="1" grandRow="1" outline="0" fieldPosition="0"/>
    </format>
    <format dxfId="2073">
      <pivotArea dataOnly="0" labelOnly="1" outline="0" fieldPosition="0">
        <references count="1">
          <reference field="13" count="0"/>
        </references>
      </pivotArea>
    </format>
    <format dxfId="2072">
      <pivotArea dataOnly="0" labelOnly="1" grandCol="1" outline="0" fieldPosition="0"/>
    </format>
    <format dxfId="2071">
      <pivotArea dataOnly="0" labelOnly="1" outline="0" fieldPosition="0">
        <references count="1">
          <reference field="13" count="0"/>
        </references>
      </pivotArea>
    </format>
    <format dxfId="2070">
      <pivotArea dataOnly="0" labelOnly="1" grandCol="1" outline="0" fieldPosition="0"/>
    </format>
    <format dxfId="2069">
      <pivotArea dataOnly="0" labelOnly="1" outline="0" fieldPosition="0">
        <references count="1">
          <reference field="13" count="0"/>
        </references>
      </pivotArea>
    </format>
    <format dxfId="2068">
      <pivotArea dataOnly="0" labelOnly="1" grandCol="1" outline="0" fieldPosition="0"/>
    </format>
    <format dxfId="2067">
      <pivotArea outline="0" collapsedLevelsAreSubtotals="1" fieldPosition="0"/>
    </format>
    <format dxfId="2066">
      <pivotArea dataOnly="0" labelOnly="1" grandRow="1" outline="0" fieldPosition="0"/>
    </format>
    <format dxfId="2065">
      <pivotArea dataOnly="0" labelOnly="1" outline="0" fieldPosition="0">
        <references count="1">
          <reference field="13" count="0"/>
        </references>
      </pivotArea>
    </format>
    <format dxfId="2064">
      <pivotArea dataOnly="0" labelOnly="1" grandCol="1" outline="0" fieldPosition="0"/>
    </format>
    <format dxfId="2063">
      <pivotArea outline="0" collapsedLevelsAreSubtotals="1" fieldPosition="0"/>
    </format>
    <format dxfId="2062">
      <pivotArea dataOnly="0" labelOnly="1" grandRow="1" outline="0" fieldPosition="0"/>
    </format>
    <format dxfId="2061">
      <pivotArea dataOnly="0" labelOnly="1" outline="0" fieldPosition="0">
        <references count="1">
          <reference field="13" count="0"/>
        </references>
      </pivotArea>
    </format>
    <format dxfId="2060">
      <pivotArea dataOnly="0" labelOnly="1" grandCol="1" outline="0" fieldPosition="0"/>
    </format>
    <format dxfId="2059">
      <pivotArea outline="0" collapsedLevelsAreSubtotals="1" fieldPosition="0"/>
    </format>
    <format dxfId="2058">
      <pivotArea dataOnly="0" labelOnly="1" grandRow="1" outline="0" fieldPosition="0"/>
    </format>
    <format dxfId="2057">
      <pivotArea dataOnly="0" labelOnly="1" outline="0" fieldPosition="0">
        <references count="1">
          <reference field="13" count="0"/>
        </references>
      </pivotArea>
    </format>
    <format dxfId="2056">
      <pivotArea dataOnly="0" labelOnly="1" grandCol="1" outline="0" fieldPosition="0"/>
    </format>
    <format dxfId="2055">
      <pivotArea type="topRight" dataOnly="0" labelOnly="1" outline="0" fieldPosition="0"/>
    </format>
    <format dxfId="2054">
      <pivotArea type="topRight" dataOnly="0" labelOnly="1" outline="0" fieldPosition="0"/>
    </format>
    <format dxfId="2053">
      <pivotArea dataOnly="0" labelOnly="1" outline="0" fieldPosition="0">
        <references count="1">
          <reference field="13" count="0"/>
        </references>
      </pivotArea>
    </format>
    <format dxfId="2052">
      <pivotArea dataOnly="0" labelOnly="1" grandCol="1" outline="0" fieldPosition="0"/>
    </format>
    <format dxfId="2051">
      <pivotArea outline="0" collapsedLevelsAreSubtotals="1" fieldPosition="0"/>
    </format>
    <format dxfId="2050">
      <pivotArea dataOnly="0" labelOnly="1" grandRow="1" outline="0" fieldPosition="0"/>
    </format>
    <format dxfId="2049">
      <pivotArea dataOnly="0" labelOnly="1" outline="0" fieldPosition="0">
        <references count="1">
          <reference field="13" count="0"/>
        </references>
      </pivotArea>
    </format>
    <format dxfId="2048">
      <pivotArea dataOnly="0" labelOnly="1" grandCol="1" outline="0" fieldPosition="0"/>
    </format>
    <format dxfId="2047">
      <pivotArea outline="0" collapsedLevelsAreSubtotals="1" fieldPosition="0"/>
    </format>
    <format dxfId="2046">
      <pivotArea dataOnly="0" labelOnly="1" grandRow="1" outline="0" fieldPosition="0"/>
    </format>
    <format dxfId="2045">
      <pivotArea dataOnly="0" labelOnly="1" outline="0" fieldPosition="0">
        <references count="1">
          <reference field="13" count="0"/>
        </references>
      </pivotArea>
    </format>
    <format dxfId="2044">
      <pivotArea dataOnly="0" labelOnly="1" grandCol="1" outline="0" fieldPosition="0"/>
    </format>
    <format dxfId="2043">
      <pivotArea outline="0" collapsedLevelsAreSubtotals="1" fieldPosition="0"/>
    </format>
    <format dxfId="2042">
      <pivotArea dataOnly="0" labelOnly="1" grandRow="1" outline="0" fieldPosition="0"/>
    </format>
    <format dxfId="2041">
      <pivotArea dataOnly="0" labelOnly="1" outline="0" fieldPosition="0">
        <references count="1">
          <reference field="13" count="0"/>
        </references>
      </pivotArea>
    </format>
    <format dxfId="2040">
      <pivotArea dataOnly="0" labelOnly="1" grandCol="1" outline="0" fieldPosition="0"/>
    </format>
    <format dxfId="2039">
      <pivotArea dataOnly="0" labelOnly="1" outline="0" fieldPosition="0">
        <references count="1">
          <reference field="13" count="0"/>
        </references>
      </pivotArea>
    </format>
    <format dxfId="2038">
      <pivotArea dataOnly="0" labelOnly="1" grandCol="1" outline="0" fieldPosition="0"/>
    </format>
    <format dxfId="2037">
      <pivotArea grandRow="1" outline="0" collapsedLevelsAreSubtotals="1" fieldPosition="0"/>
    </format>
    <format dxfId="2036">
      <pivotArea dataOnly="0" labelOnly="1" grandRow="1" outline="0" fieldPosition="0"/>
    </format>
    <format dxfId="2035">
      <pivotArea outline="0" collapsedLevelsAreSubtotals="1" fieldPosition="0"/>
    </format>
    <format dxfId="2034">
      <pivotArea dataOnly="0" labelOnly="1" grandRow="1" outline="0" fieldPosition="0"/>
    </format>
    <format dxfId="2033">
      <pivotArea dataOnly="0" labelOnly="1" outline="0" fieldPosition="0">
        <references count="1">
          <reference field="13" count="0"/>
        </references>
      </pivotArea>
    </format>
    <format dxfId="2032">
      <pivotArea dataOnly="0" labelOnly="1" grandCol="1" outline="0" fieldPosition="0"/>
    </format>
    <format dxfId="2031">
      <pivotArea outline="0" collapsedLevelsAreSubtotals="1" fieldPosition="0"/>
    </format>
    <format dxfId="2030">
      <pivotArea dataOnly="0" labelOnly="1" grandRow="1" outline="0" fieldPosition="0"/>
    </format>
    <format dxfId="2029">
      <pivotArea dataOnly="0" labelOnly="1" outline="0" fieldPosition="0">
        <references count="1">
          <reference field="13" count="0"/>
        </references>
      </pivotArea>
    </format>
    <format dxfId="2028">
      <pivotArea dataOnly="0" labelOnly="1" grandCol="1" outline="0" fieldPosition="0"/>
    </format>
    <format dxfId="2027">
      <pivotArea dataOnly="0" labelOnly="1" outline="0" fieldPosition="0">
        <references count="1">
          <reference field="13" count="0"/>
        </references>
      </pivotArea>
    </format>
    <format dxfId="2026">
      <pivotArea dataOnly="0" labelOnly="1" grandCol="1" outline="0" fieldPosition="0"/>
    </format>
    <format dxfId="2025">
      <pivotArea grandRow="1" outline="0" collapsedLevelsAreSubtotals="1" fieldPosition="0"/>
    </format>
    <format dxfId="2024">
      <pivotArea dataOnly="0" labelOnly="1" grandRow="1" outline="0" fieldPosition="0"/>
    </format>
    <format dxfId="2023">
      <pivotArea outline="0" collapsedLevelsAreSubtotals="1" fieldPosition="0"/>
    </format>
    <format dxfId="2022">
      <pivotArea dataOnly="0" labelOnly="1" grandRow="1" outline="0" fieldPosition="0"/>
    </format>
    <format dxfId="2021">
      <pivotArea dataOnly="0" labelOnly="1" outline="0" fieldPosition="0">
        <references count="1">
          <reference field="13" count="0"/>
        </references>
      </pivotArea>
    </format>
    <format dxfId="2020">
      <pivotArea dataOnly="0" labelOnly="1" grandCol="1" outline="0" fieldPosition="0"/>
    </format>
    <format dxfId="2019">
      <pivotArea outline="0" collapsedLevelsAreSubtotals="1" fieldPosition="0"/>
    </format>
    <format dxfId="2018">
      <pivotArea dataOnly="0" labelOnly="1" grandRow="1" outline="0" fieldPosition="0"/>
    </format>
    <format dxfId="2017">
      <pivotArea dataOnly="0" labelOnly="1" outline="0" fieldPosition="0">
        <references count="1">
          <reference field="13" count="0"/>
        </references>
      </pivotArea>
    </format>
    <format dxfId="2016">
      <pivotArea dataOnly="0" labelOnly="1" grandCol="1" outline="0" fieldPosition="0"/>
    </format>
    <format dxfId="2015">
      <pivotArea dataOnly="0" labelOnly="1" outline="0" fieldPosition="0">
        <references count="1">
          <reference field="13" count="0"/>
        </references>
      </pivotArea>
    </format>
    <format dxfId="2014">
      <pivotArea dataOnly="0" labelOnly="1" grandCol="1" outline="0" fieldPosition="0"/>
    </format>
    <format dxfId="2013">
      <pivotArea outline="0" collapsedLevelsAreSubtotals="1" fieldPosition="0"/>
    </format>
    <format dxfId="2012">
      <pivotArea dataOnly="0" labelOnly="1" grandRow="1" outline="0" fieldPosition="0"/>
    </format>
    <format dxfId="2011">
      <pivotArea outline="0" collapsedLevelsAreSubtotals="1" fieldPosition="0"/>
    </format>
    <format dxfId="2010">
      <pivotArea dataOnly="0" labelOnly="1" grandRow="1" outline="0" fieldPosition="0"/>
    </format>
    <format dxfId="2009">
      <pivotArea grandRow="1" outline="0" collapsedLevelsAreSubtotals="1" fieldPosition="0"/>
    </format>
    <format dxfId="2008">
      <pivotArea dataOnly="0" labelOnly="1" grandRow="1" outline="0" fieldPosition="0"/>
    </format>
    <format dxfId="2007">
      <pivotArea outline="0" collapsedLevelsAreSubtotals="1" fieldPosition="0"/>
    </format>
    <format dxfId="2006">
      <pivotArea dataOnly="0" labelOnly="1" grandRow="1" outline="0" fieldPosition="0"/>
    </format>
    <format dxfId="2005">
      <pivotArea dataOnly="0" labelOnly="1" outline="0" fieldPosition="0">
        <references count="1">
          <reference field="13" count="0"/>
        </references>
      </pivotArea>
    </format>
    <format dxfId="2004">
      <pivotArea dataOnly="0" labelOnly="1" grandCol="1" outline="0" fieldPosition="0"/>
    </format>
    <format dxfId="2003">
      <pivotArea outline="0" collapsedLevelsAreSubtotals="1" fieldPosition="0"/>
    </format>
    <format dxfId="2002">
      <pivotArea dataOnly="0" labelOnly="1" grandRow="1" outline="0" fieldPosition="0"/>
    </format>
    <format dxfId="2001">
      <pivotArea dataOnly="0" labelOnly="1" outline="0" fieldPosition="0">
        <references count="1">
          <reference field="13" count="0"/>
        </references>
      </pivotArea>
    </format>
    <format dxfId="2000">
      <pivotArea dataOnly="0" labelOnly="1" grandCol="1" outline="0" fieldPosition="0"/>
    </format>
    <format dxfId="1999">
      <pivotArea grandRow="1" outline="0" collapsedLevelsAreSubtotals="1" fieldPosition="0"/>
    </format>
    <format dxfId="1998">
      <pivotArea dataOnly="0" labelOnly="1" grandRow="1" outline="0" fieldPosition="0"/>
    </format>
    <format dxfId="1997">
      <pivotArea outline="0" collapsedLevelsAreSubtotals="1" fieldPosition="0"/>
    </format>
    <format dxfId="1996">
      <pivotArea dataOnly="0" labelOnly="1" grandRow="1" outline="0" fieldPosition="0"/>
    </format>
    <format dxfId="1995">
      <pivotArea dataOnly="0" labelOnly="1" outline="0" fieldPosition="0">
        <references count="1">
          <reference field="13" count="0"/>
        </references>
      </pivotArea>
    </format>
    <format dxfId="1994">
      <pivotArea dataOnly="0" labelOnly="1" grandCol="1" outline="0" fieldPosition="0"/>
    </format>
    <format dxfId="1993">
      <pivotArea outline="0" collapsedLevelsAreSubtotals="1" fieldPosition="0"/>
    </format>
    <format dxfId="1992">
      <pivotArea dataOnly="0" labelOnly="1" grandRow="1" outline="0" fieldPosition="0"/>
    </format>
    <format dxfId="1991">
      <pivotArea dataOnly="0" labelOnly="1" outline="0" fieldPosition="0">
        <references count="1">
          <reference field="13" count="0"/>
        </references>
      </pivotArea>
    </format>
    <format dxfId="1990">
      <pivotArea dataOnly="0" labelOnly="1" grandCol="1" outline="0" fieldPosition="0"/>
    </format>
    <format dxfId="1989">
      <pivotArea grandRow="1" outline="0" collapsedLevelsAreSubtotals="1" fieldPosition="0"/>
    </format>
    <format dxfId="1988">
      <pivotArea dataOnly="0" labelOnly="1" grandRow="1" outline="0" fieldPosition="0"/>
    </format>
    <format dxfId="1987">
      <pivotArea dataOnly="0" labelOnly="1" grandRow="1" outline="0" fieldPosition="0"/>
    </format>
    <format dxfId="1986">
      <pivotArea dataOnly="0" labelOnly="1" outline="0" fieldPosition="0">
        <references count="1">
          <reference field="13" count="0"/>
        </references>
      </pivotArea>
    </format>
    <format dxfId="1985">
      <pivotArea dataOnly="0" labelOnly="1" grandCol="1" outline="0" fieldPosition="0"/>
    </format>
    <format dxfId="1984">
      <pivotArea dataOnly="0" labelOnly="1" outline="0" fieldPosition="0">
        <references count="1">
          <reference field="13" count="0"/>
        </references>
      </pivotArea>
    </format>
    <format dxfId="1983">
      <pivotArea dataOnly="0" labelOnly="1" grandCol="1" outline="0" fieldPosition="0"/>
    </format>
    <format dxfId="1982">
      <pivotArea grandRow="1" outline="0" collapsedLevelsAreSubtotals="1" fieldPosition="0"/>
    </format>
    <format dxfId="1981">
      <pivotArea dataOnly="0" labelOnly="1" grandRow="1" outline="0" fieldPosition="0"/>
    </format>
    <format dxfId="1980">
      <pivotArea outline="0" collapsedLevelsAreSubtotals="1" fieldPosition="0"/>
    </format>
    <format dxfId="1979">
      <pivotArea dataOnly="0" labelOnly="1" grandRow="1" outline="0" fieldPosition="0"/>
    </format>
    <format dxfId="1978">
      <pivotArea dataOnly="0" labelOnly="1" grandRow="1" outline="0" fieldPosition="0"/>
    </format>
    <format dxfId="1977">
      <pivotArea outline="0" collapsedLevelsAreSubtotals="1" fieldPosition="0"/>
    </format>
    <format dxfId="1976">
      <pivotArea dataOnly="0" labelOnly="1" grandRow="1" outline="0" fieldPosition="0"/>
    </format>
    <format dxfId="1975">
      <pivotArea dataOnly="0" labelOnly="1" outline="0" fieldPosition="0">
        <references count="1">
          <reference field="13" count="0"/>
        </references>
      </pivotArea>
    </format>
    <format dxfId="1974">
      <pivotArea dataOnly="0" labelOnly="1" grandCol="1" outline="0" fieldPosition="0"/>
    </format>
    <format dxfId="1973">
      <pivotArea outline="0" collapsedLevelsAreSubtotals="1" fieldPosition="0"/>
    </format>
    <format dxfId="1972">
      <pivotArea dataOnly="0" labelOnly="1" grandRow="1" outline="0" fieldPosition="0"/>
    </format>
    <format dxfId="1971">
      <pivotArea dataOnly="0" labelOnly="1" outline="0" fieldPosition="0">
        <references count="1">
          <reference field="13" count="0"/>
        </references>
      </pivotArea>
    </format>
    <format dxfId="1970">
      <pivotArea dataOnly="0" labelOnly="1" grandCol="1" outline="0" fieldPosition="0"/>
    </format>
    <format dxfId="1969">
      <pivotArea outline="0" collapsedLevelsAreSubtotals="1" fieldPosition="0"/>
    </format>
    <format dxfId="1968">
      <pivotArea dataOnly="0" labelOnly="1" grandRow="1" outline="0" fieldPosition="0"/>
    </format>
    <format dxfId="1967">
      <pivotArea dataOnly="0" labelOnly="1" outline="0" fieldPosition="0">
        <references count="1">
          <reference field="13" count="0"/>
        </references>
      </pivotArea>
    </format>
    <format dxfId="1966">
      <pivotArea dataOnly="0" labelOnly="1" grandCol="1" outline="0" fieldPosition="0"/>
    </format>
    <format dxfId="1965">
      <pivotArea dataOnly="0" labelOnly="1" outline="0" fieldPosition="0">
        <references count="1">
          <reference field="13" count="0"/>
        </references>
      </pivotArea>
    </format>
    <format dxfId="1964">
      <pivotArea dataOnly="0" labelOnly="1" grandCol="1" outline="0" fieldPosition="0"/>
    </format>
    <format dxfId="1963">
      <pivotArea dataOnly="0" labelOnly="1" outline="0" fieldPosition="0">
        <references count="1">
          <reference field="13" count="0"/>
        </references>
      </pivotArea>
    </format>
    <format dxfId="1962">
      <pivotArea dataOnly="0" labelOnly="1" grandCol="1" outline="0" fieldPosition="0"/>
    </format>
    <format dxfId="1961">
      <pivotArea dataOnly="0" labelOnly="1" outline="0" fieldPosition="0">
        <references count="1">
          <reference field="13" count="0"/>
        </references>
      </pivotArea>
    </format>
    <format dxfId="1960">
      <pivotArea dataOnly="0" labelOnly="1" grandCol="1" outline="0" fieldPosition="0"/>
    </format>
    <format dxfId="1959">
      <pivotArea outline="0" collapsedLevelsAreSubtotals="1" fieldPosition="0"/>
    </format>
    <format dxfId="1958">
      <pivotArea dataOnly="0" labelOnly="1" grandRow="1" outline="0" fieldPosition="0"/>
    </format>
    <format dxfId="1957">
      <pivotArea dataOnly="0" labelOnly="1" outline="0" fieldPosition="0">
        <references count="1">
          <reference field="13" count="0"/>
        </references>
      </pivotArea>
    </format>
    <format dxfId="1956">
      <pivotArea dataOnly="0" labelOnly="1" grandCol="1" outline="0" fieldPosition="0"/>
    </format>
    <format dxfId="1955">
      <pivotArea outline="0" collapsedLevelsAreSubtotals="1" fieldPosition="0"/>
    </format>
    <format dxfId="1954">
      <pivotArea dataOnly="0" labelOnly="1" grandRow="1" outline="0" fieldPosition="0"/>
    </format>
    <format dxfId="1953">
      <pivotArea dataOnly="0" labelOnly="1" outline="0" fieldPosition="0">
        <references count="1">
          <reference field="13" count="0"/>
        </references>
      </pivotArea>
    </format>
    <format dxfId="1952">
      <pivotArea dataOnly="0" labelOnly="1" grandCol="1" outline="0" fieldPosition="0"/>
    </format>
    <format dxfId="1951">
      <pivotArea dataOnly="0" labelOnly="1" outline="0" fieldPosition="0">
        <references count="1">
          <reference field="13" count="0"/>
        </references>
      </pivotArea>
    </format>
    <format dxfId="1950">
      <pivotArea dataOnly="0" labelOnly="1" grandCol="1" outline="0" fieldPosition="0"/>
    </format>
    <format dxfId="1949">
      <pivotArea dataOnly="0" labelOnly="1" grandRow="1" outline="0" fieldPosition="0"/>
    </format>
    <format dxfId="1948">
      <pivotArea outline="0" collapsedLevelsAreSubtotals="1" fieldPosition="0"/>
    </format>
    <format dxfId="1947">
      <pivotArea dataOnly="0" labelOnly="1" grandRow="1" outline="0" fieldPosition="0"/>
    </format>
    <format dxfId="1946">
      <pivotArea dataOnly="0" labelOnly="1" outline="0" fieldPosition="0">
        <references count="1">
          <reference field="13" count="0"/>
        </references>
      </pivotArea>
    </format>
    <format dxfId="1945">
      <pivotArea dataOnly="0" labelOnly="1" grandCol="1" outline="0" fieldPosition="0"/>
    </format>
    <format dxfId="1944">
      <pivotArea outline="0" collapsedLevelsAreSubtotals="1" fieldPosition="0"/>
    </format>
    <format dxfId="1943">
      <pivotArea field="13" type="button" dataOnly="0" labelOnly="1" outline="0" axis="axisCol" fieldPosition="0"/>
    </format>
    <format dxfId="1942">
      <pivotArea type="topRight" dataOnly="0" labelOnly="1" outline="0" fieldPosition="0"/>
    </format>
    <format dxfId="1941">
      <pivotArea dataOnly="0" labelOnly="1" outline="0" fieldPosition="0">
        <references count="1">
          <reference field="13" count="0"/>
        </references>
      </pivotArea>
    </format>
    <format dxfId="1940">
      <pivotArea dataOnly="0" labelOnly="1" grandCol="1" outline="0" fieldPosition="0"/>
    </format>
    <format dxfId="1939">
      <pivotArea outline="0" collapsedLevelsAreSubtotals="1" fieldPosition="0"/>
    </format>
    <format dxfId="1938">
      <pivotArea dataOnly="0" labelOnly="1" grandRow="1" outline="0" fieldPosition="0"/>
    </format>
    <format dxfId="1937">
      <pivotArea dataOnly="0" labelOnly="1" outline="0" fieldPosition="0">
        <references count="1">
          <reference field="13" count="0"/>
        </references>
      </pivotArea>
    </format>
    <format dxfId="1936">
      <pivotArea dataOnly="0" labelOnly="1" grandCol="1" outline="0" fieldPosition="0"/>
    </format>
    <format dxfId="1935">
      <pivotArea outline="0" collapsedLevelsAreSubtotals="1" fieldPosition="0"/>
    </format>
    <format dxfId="1934">
      <pivotArea dataOnly="0" labelOnly="1" grandRow="1" outline="0" fieldPosition="0"/>
    </format>
    <format dxfId="1933">
      <pivotArea dataOnly="0" labelOnly="1" outline="0" fieldPosition="0">
        <references count="1">
          <reference field="13" count="0"/>
        </references>
      </pivotArea>
    </format>
    <format dxfId="1932">
      <pivotArea dataOnly="0" labelOnly="1" grandCol="1" outline="0" fieldPosition="0"/>
    </format>
    <format dxfId="1931">
      <pivotArea dataOnly="0" labelOnly="1" outline="0" fieldPosition="0">
        <references count="1">
          <reference field="13" count="0"/>
        </references>
      </pivotArea>
    </format>
    <format dxfId="1930">
      <pivotArea dataOnly="0" labelOnly="1" grandCol="1" outline="0" fieldPosition="0"/>
    </format>
    <format dxfId="1929">
      <pivotArea dataOnly="0" labelOnly="1" grandRow="1" outline="0" fieldPosition="0"/>
    </format>
    <format dxfId="1928">
      <pivotArea outline="0" collapsedLevelsAreSubtotals="1" fieldPosition="0"/>
    </format>
    <format dxfId="1927">
      <pivotArea dataOnly="0" labelOnly="1" grandRow="1" outline="0" fieldPosition="0"/>
    </format>
    <format dxfId="1926">
      <pivotArea dataOnly="0" labelOnly="1" outline="0" fieldPosition="0">
        <references count="1">
          <reference field="13" count="0"/>
        </references>
      </pivotArea>
    </format>
    <format dxfId="1925">
      <pivotArea dataOnly="0" labelOnly="1" grandCol="1" outline="0" fieldPosition="0"/>
    </format>
    <format dxfId="1924">
      <pivotArea outline="0" collapsedLevelsAreSubtotals="1" fieldPosition="0"/>
    </format>
    <format dxfId="1923">
      <pivotArea dataOnly="0" labelOnly="1" grandRow="1" outline="0" fieldPosition="0"/>
    </format>
    <format dxfId="1922">
      <pivotArea dataOnly="0" labelOnly="1" outline="0" fieldPosition="0">
        <references count="1">
          <reference field="13" count="0"/>
        </references>
      </pivotArea>
    </format>
    <format dxfId="1921">
      <pivotArea dataOnly="0" labelOnly="1" grandCol="1" outline="0" fieldPosition="0"/>
    </format>
    <format dxfId="1920">
      <pivotArea outline="0" collapsedLevelsAreSubtotals="1" fieldPosition="0"/>
    </format>
    <format dxfId="1919">
      <pivotArea dataOnly="0" labelOnly="1" grandRow="1" outline="0" fieldPosition="0"/>
    </format>
    <format dxfId="1918">
      <pivotArea dataOnly="0" labelOnly="1" outline="0" fieldPosition="0">
        <references count="1">
          <reference field="13" count="0"/>
        </references>
      </pivotArea>
    </format>
    <format dxfId="1917">
      <pivotArea dataOnly="0" labelOnly="1" grandCol="1" outline="0" fieldPosition="0"/>
    </format>
    <format dxfId="1916">
      <pivotArea dataOnly="0" labelOnly="1" grandRow="1" outline="0" fieldPosition="0"/>
    </format>
    <format dxfId="1915">
      <pivotArea outline="0" collapsedLevelsAreSubtotals="1" fieldPosition="0"/>
    </format>
    <format dxfId="1914">
      <pivotArea field="15" type="button" dataOnly="0" labelOnly="1" outline="0" axis="axisRow" fieldPosition="0"/>
    </format>
    <format dxfId="1913">
      <pivotArea dataOnly="0" labelOnly="1" outline="0" fieldPosition="0">
        <references count="1">
          <reference field="15" count="0"/>
        </references>
      </pivotArea>
    </format>
    <format dxfId="1912">
      <pivotArea dataOnly="0" labelOnly="1" grandRow="1" outline="0" fieldPosition="0"/>
    </format>
    <format dxfId="1911">
      <pivotArea dataOnly="0" labelOnly="1" outline="0" fieldPosition="0">
        <references count="1">
          <reference field="13" count="0"/>
        </references>
      </pivotArea>
    </format>
    <format dxfId="1910">
      <pivotArea dataOnly="0" labelOnly="1" grandCol="1" outline="0" fieldPosition="0"/>
    </format>
    <format dxfId="1909">
      <pivotArea outline="0" collapsedLevelsAreSubtotals="1" fieldPosition="0"/>
    </format>
    <format dxfId="1908">
      <pivotArea field="15" type="button" dataOnly="0" labelOnly="1" outline="0" axis="axisRow" fieldPosition="0"/>
    </format>
    <format dxfId="1907">
      <pivotArea dataOnly="0" labelOnly="1" outline="0" fieldPosition="0">
        <references count="1">
          <reference field="15" count="0"/>
        </references>
      </pivotArea>
    </format>
    <format dxfId="1906">
      <pivotArea dataOnly="0" labelOnly="1" grandRow="1" outline="0" fieldPosition="0"/>
    </format>
    <format dxfId="1905">
      <pivotArea dataOnly="0" labelOnly="1" outline="0" fieldPosition="0">
        <references count="1">
          <reference field="13" count="0"/>
        </references>
      </pivotArea>
    </format>
    <format dxfId="1904">
      <pivotArea dataOnly="0" labelOnly="1" grandCol="1" outline="0" fieldPosition="0"/>
    </format>
    <format dxfId="1903">
      <pivotArea outline="0" collapsedLevelsAreSubtotals="1" fieldPosition="0"/>
    </format>
    <format dxfId="1902">
      <pivotArea field="15" type="button" dataOnly="0" labelOnly="1" outline="0" axis="axisRow" fieldPosition="0"/>
    </format>
    <format dxfId="1901">
      <pivotArea dataOnly="0" labelOnly="1" outline="0" fieldPosition="0">
        <references count="1">
          <reference field="15" count="0"/>
        </references>
      </pivotArea>
    </format>
    <format dxfId="1900">
      <pivotArea dataOnly="0" labelOnly="1" grandRow="1" outline="0" fieldPosition="0"/>
    </format>
    <format dxfId="1899">
      <pivotArea dataOnly="0" labelOnly="1" outline="0" fieldPosition="0">
        <references count="1">
          <reference field="13" count="0"/>
        </references>
      </pivotArea>
    </format>
    <format dxfId="1898">
      <pivotArea dataOnly="0" labelOnly="1" grandCol="1" outline="0" fieldPosition="0"/>
    </format>
    <format dxfId="1897">
      <pivotArea field="15" type="button" dataOnly="0" labelOnly="1" outline="0" axis="axisRow" fieldPosition="0"/>
    </format>
    <format dxfId="1896">
      <pivotArea dataOnly="0" labelOnly="1" outline="0" fieldPosition="0">
        <references count="1">
          <reference field="13" count="0"/>
        </references>
      </pivotArea>
    </format>
    <format dxfId="1895">
      <pivotArea dataOnly="0" labelOnly="1" grandCol="1" outline="0" fieldPosition="0"/>
    </format>
    <format dxfId="1894">
      <pivotArea dataOnly="0" labelOnly="1" grandRow="1" outline="0" fieldPosition="0"/>
    </format>
    <format dxfId="1893">
      <pivotArea type="all" dataOnly="0" outline="0" fieldPosition="0"/>
    </format>
    <format dxfId="1892">
      <pivotArea outline="0" collapsedLevelsAreSubtotals="1" fieldPosition="0"/>
    </format>
    <format dxfId="1891">
      <pivotArea field="15" type="button" dataOnly="0" labelOnly="1" outline="0" axis="axisRow" fieldPosition="0"/>
    </format>
    <format dxfId="1890">
      <pivotArea dataOnly="0" labelOnly="1" outline="0" fieldPosition="0">
        <references count="1">
          <reference field="15" count="0"/>
        </references>
      </pivotArea>
    </format>
    <format dxfId="1889">
      <pivotArea dataOnly="0" labelOnly="1" grandRow="1" outline="0" fieldPosition="0"/>
    </format>
    <format dxfId="1888">
      <pivotArea dataOnly="0" labelOnly="1" outline="0" fieldPosition="0">
        <references count="1">
          <reference field="13" count="0"/>
        </references>
      </pivotArea>
    </format>
    <format dxfId="1887">
      <pivotArea dataOnly="0" labelOnly="1" grandCol="1" outline="0" fieldPosition="0"/>
    </format>
    <format dxfId="1886">
      <pivotArea type="all" dataOnly="0" outline="0" fieldPosition="0"/>
    </format>
    <format dxfId="1885">
      <pivotArea outline="0" collapsedLevelsAreSubtotals="1" fieldPosition="0"/>
    </format>
    <format dxfId="1884">
      <pivotArea field="15" type="button" dataOnly="0" labelOnly="1" outline="0" axis="axisRow" fieldPosition="0"/>
    </format>
    <format dxfId="1883">
      <pivotArea dataOnly="0" labelOnly="1" outline="0" fieldPosition="0">
        <references count="1">
          <reference field="15" count="0"/>
        </references>
      </pivotArea>
    </format>
    <format dxfId="1882">
      <pivotArea dataOnly="0" labelOnly="1" grandRow="1" outline="0" fieldPosition="0"/>
    </format>
    <format dxfId="1881">
      <pivotArea dataOnly="0" labelOnly="1" outline="0" fieldPosition="0">
        <references count="1">
          <reference field="13" count="0"/>
        </references>
      </pivotArea>
    </format>
    <format dxfId="1880">
      <pivotArea dataOnly="0" labelOnly="1" grandCol="1" outline="0" fieldPosition="0"/>
    </format>
    <format dxfId="1879">
      <pivotArea outline="0" collapsedLevelsAreSubtotals="1" fieldPosition="0"/>
    </format>
    <format dxfId="1878">
      <pivotArea field="15" type="button" dataOnly="0" labelOnly="1" outline="0" axis="axisRow" fieldPosition="0"/>
    </format>
    <format dxfId="1877">
      <pivotArea dataOnly="0" labelOnly="1" outline="0" fieldPosition="0">
        <references count="1">
          <reference field="15" count="0"/>
        </references>
      </pivotArea>
    </format>
    <format dxfId="1876">
      <pivotArea dataOnly="0" labelOnly="1" grandRow="1" outline="0" fieldPosition="0"/>
    </format>
    <format dxfId="1875">
      <pivotArea dataOnly="0" labelOnly="1" outline="0" fieldPosition="0">
        <references count="1">
          <reference field="13" count="0"/>
        </references>
      </pivotArea>
    </format>
    <format dxfId="1874">
      <pivotArea dataOnly="0" labelOnly="1" grandCol="1" outline="0" fieldPosition="0"/>
    </format>
    <format dxfId="1873">
      <pivotArea field="15" type="button" dataOnly="0" labelOnly="1" outline="0" axis="axisRow" fieldPosition="0"/>
    </format>
    <format dxfId="1872">
      <pivotArea dataOnly="0" labelOnly="1" outline="0" fieldPosition="0">
        <references count="1">
          <reference field="13" count="0"/>
        </references>
      </pivotArea>
    </format>
    <format dxfId="1871">
      <pivotArea dataOnly="0" labelOnly="1" grandCol="1" outline="0" fieldPosition="0"/>
    </format>
    <format dxfId="1870">
      <pivotArea grandRow="1" outline="0" collapsedLevelsAreSubtotals="1" fieldPosition="0"/>
    </format>
    <format dxfId="1869">
      <pivotArea dataOnly="0" labelOnly="1" grandRow="1" outline="0" fieldPosition="0"/>
    </format>
    <format dxfId="1868">
      <pivotArea type="all" dataOnly="0" outline="0" fieldPosition="0"/>
    </format>
    <format dxfId="1867">
      <pivotArea outline="0" collapsedLevelsAreSubtotals="1" fieldPosition="0"/>
    </format>
    <format dxfId="1866">
      <pivotArea type="origin" dataOnly="0" labelOnly="1" outline="0" fieldPosition="0"/>
    </format>
    <format dxfId="1865">
      <pivotArea field="13" type="button" dataOnly="0" labelOnly="1" outline="0" axis="axisCol" fieldPosition="0"/>
    </format>
    <format dxfId="1864">
      <pivotArea type="topRight" dataOnly="0" labelOnly="1" outline="0" fieldPosition="0"/>
    </format>
    <format dxfId="1863">
      <pivotArea field="15" type="button" dataOnly="0" labelOnly="1" outline="0" axis="axisRow" fieldPosition="0"/>
    </format>
    <format dxfId="1862">
      <pivotArea dataOnly="0" labelOnly="1" outline="0" fieldPosition="0">
        <references count="1">
          <reference field="15" count="0"/>
        </references>
      </pivotArea>
    </format>
    <format dxfId="1861">
      <pivotArea dataOnly="0" labelOnly="1" grandRow="1" outline="0" fieldPosition="0"/>
    </format>
    <format dxfId="1860">
      <pivotArea dataOnly="0" labelOnly="1" outline="0" fieldPosition="0">
        <references count="1">
          <reference field="13" count="0"/>
        </references>
      </pivotArea>
    </format>
    <format dxfId="1859">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54"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61">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x="0"/>
        <item m="1" x="4"/>
        <item m="1" x="9"/>
        <item m="1" x="8"/>
        <item m="1" x="10"/>
        <item m="1" x="5"/>
        <item m="1" x="7"/>
        <item m="1" x="11"/>
        <item m="1" x="3"/>
        <item m="1" x="1"/>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i>
    <i t="grand">
      <x/>
    </i>
  </rowItems>
  <colFields count="1">
    <field x="-2"/>
  </colFields>
  <colItems count="2">
    <i>
      <x/>
    </i>
    <i i="1">
      <x v="1"/>
    </i>
  </colItems>
  <pageFields count="2">
    <pageField fld="53" hier="-1"/>
    <pageField fld="12" hier="-1"/>
  </pageFields>
  <dataFields count="2">
    <dataField name="COUNT OF POSS" fld="16" subtotal="count" baseField="21" baseItem="1"/>
    <dataField name="Sum of POS" fld="16" baseField="0" baseItem="0" numFmtId="3"/>
  </dataFields>
  <formats count="358">
    <format dxfId="2527">
      <pivotArea type="all" dataOnly="0" outline="0" fieldPosition="0"/>
    </format>
    <format dxfId="2526">
      <pivotArea outline="0" collapsedLevelsAreSubtotals="1" fieldPosition="0"/>
    </format>
    <format dxfId="2525">
      <pivotArea dataOnly="0" labelOnly="1" grandRow="1" outline="0" fieldPosition="0"/>
    </format>
    <format dxfId="2524">
      <pivotArea type="all" dataOnly="0" outline="0" fieldPosition="0"/>
    </format>
    <format dxfId="2523">
      <pivotArea outline="0" collapsedLevelsAreSubtotals="1" fieldPosition="0"/>
    </format>
    <format dxfId="2522">
      <pivotArea dataOnly="0" labelOnly="1" grandRow="1" outline="0" fieldPosition="0"/>
    </format>
    <format dxfId="2521">
      <pivotArea type="all" dataOnly="0" outline="0" fieldPosition="0"/>
    </format>
    <format dxfId="2520">
      <pivotArea type="all" dataOnly="0" outline="0" fieldPosition="0"/>
    </format>
    <format dxfId="2519">
      <pivotArea outline="0" collapsedLevelsAreSubtotals="1" fieldPosition="0"/>
    </format>
    <format dxfId="2518">
      <pivotArea grandRow="1" outline="0" collapsedLevelsAreSubtotals="1" fieldPosition="0"/>
    </format>
    <format dxfId="2517">
      <pivotArea dataOnly="0" labelOnly="1" grandRow="1" outline="0" fieldPosition="0"/>
    </format>
    <format dxfId="2516">
      <pivotArea type="all" dataOnly="0" outline="0" fieldPosition="0"/>
    </format>
    <format dxfId="2515">
      <pivotArea outline="0" collapsedLevelsAreSubtotals="1" fieldPosition="0"/>
    </format>
    <format dxfId="2514">
      <pivotArea dataOnly="0" labelOnly="1" grandRow="1" outline="0" fieldPosition="0"/>
    </format>
    <format dxfId="2513">
      <pivotArea type="all" dataOnly="0" outline="0" fieldPosition="0"/>
    </format>
    <format dxfId="2512">
      <pivotArea outline="0" collapsedLevelsAreSubtotals="1" fieldPosition="0"/>
    </format>
    <format dxfId="2511">
      <pivotArea type="all" dataOnly="0" outline="0" fieldPosition="0"/>
    </format>
    <format dxfId="2510">
      <pivotArea outline="0" collapsedLevelsAreSubtotals="1" fieldPosition="0"/>
    </format>
    <format dxfId="2509">
      <pivotArea grandRow="1" outline="0" collapsedLevelsAreSubtotals="1" fieldPosition="0"/>
    </format>
    <format dxfId="2508">
      <pivotArea dataOnly="0" labelOnly="1" grandRow="1" outline="0" fieldPosition="0"/>
    </format>
    <format dxfId="2507">
      <pivotArea grandRow="1" outline="0" collapsedLevelsAreSubtotals="1" fieldPosition="0"/>
    </format>
    <format dxfId="2506">
      <pivotArea dataOnly="0" labelOnly="1" grandRow="1" outline="0" fieldPosition="0"/>
    </format>
    <format dxfId="2505">
      <pivotArea outline="0" collapsedLevelsAreSubtotals="1" fieldPosition="0"/>
    </format>
    <format dxfId="2504">
      <pivotArea dataOnly="0" labelOnly="1" grandRow="1" outline="0" fieldPosition="0"/>
    </format>
    <format dxfId="2503">
      <pivotArea type="all" dataOnly="0" outline="0" fieldPosition="0"/>
    </format>
    <format dxfId="2502">
      <pivotArea outline="0" collapsedLevelsAreSubtotals="1" fieldPosition="0"/>
    </format>
    <format dxfId="2501">
      <pivotArea dataOnly="0" labelOnly="1" grandRow="1" outline="0" fieldPosition="0"/>
    </format>
    <format dxfId="2500">
      <pivotArea type="all" dataOnly="0" outline="0" fieldPosition="0"/>
    </format>
    <format dxfId="2499">
      <pivotArea outline="0" collapsedLevelsAreSubtotals="1" fieldPosition="0"/>
    </format>
    <format dxfId="2498">
      <pivotArea dataOnly="0" labelOnly="1" grandRow="1" outline="0" fieldPosition="0"/>
    </format>
    <format dxfId="2497">
      <pivotArea grandRow="1" outline="0" collapsedLevelsAreSubtotals="1" fieldPosition="0"/>
    </format>
    <format dxfId="2496">
      <pivotArea dataOnly="0" labelOnly="1" grandRow="1" outline="0" fieldPosition="0"/>
    </format>
    <format dxfId="2495">
      <pivotArea type="all" dataOnly="0" outline="0" fieldPosition="0"/>
    </format>
    <format dxfId="2494">
      <pivotArea outline="0" collapsedLevelsAreSubtotals="1" fieldPosition="0"/>
    </format>
    <format dxfId="2493">
      <pivotArea dataOnly="0" labelOnly="1" grandRow="1" outline="0" fieldPosition="0"/>
    </format>
    <format dxfId="2492">
      <pivotArea type="all" dataOnly="0" outline="0" fieldPosition="0"/>
    </format>
    <format dxfId="2491">
      <pivotArea outline="0" collapsedLevelsAreSubtotals="1" fieldPosition="0"/>
    </format>
    <format dxfId="2490">
      <pivotArea dataOnly="0" labelOnly="1" grandRow="1" outline="0" fieldPosition="0"/>
    </format>
    <format dxfId="2489">
      <pivotArea grandRow="1" outline="0" collapsedLevelsAreSubtotals="1" fieldPosition="0"/>
    </format>
    <format dxfId="2488">
      <pivotArea dataOnly="0" labelOnly="1" grandRow="1" outline="0" fieldPosition="0"/>
    </format>
    <format dxfId="2487">
      <pivotArea grandRow="1" outline="0" collapsedLevelsAreSubtotals="1" fieldPosition="0"/>
    </format>
    <format dxfId="2486">
      <pivotArea dataOnly="0" labelOnly="1" grandRow="1" outline="0" fieldPosition="0"/>
    </format>
    <format dxfId="2485">
      <pivotArea type="all" dataOnly="0" outline="0" fieldPosition="0"/>
    </format>
    <format dxfId="2484">
      <pivotArea outline="0" collapsedLevelsAreSubtotals="1" fieldPosition="0"/>
    </format>
    <format dxfId="2483">
      <pivotArea dataOnly="0" labelOnly="1" grandRow="1" outline="0" fieldPosition="0"/>
    </format>
    <format dxfId="2482">
      <pivotArea type="all" dataOnly="0" outline="0" fieldPosition="0"/>
    </format>
    <format dxfId="2481">
      <pivotArea outline="0" collapsedLevelsAreSubtotals="1" fieldPosition="0"/>
    </format>
    <format dxfId="2480">
      <pivotArea dataOnly="0" labelOnly="1" grandRow="1" outline="0" fieldPosition="0"/>
    </format>
    <format dxfId="2479">
      <pivotArea grandRow="1" outline="0" collapsedLevelsAreSubtotals="1" fieldPosition="0"/>
    </format>
    <format dxfId="2478">
      <pivotArea dataOnly="0" labelOnly="1" grandRow="1" outline="0" fieldPosition="0"/>
    </format>
    <format dxfId="2477">
      <pivotArea type="all" dataOnly="0" outline="0" fieldPosition="0"/>
    </format>
    <format dxfId="2476">
      <pivotArea outline="0" collapsedLevelsAreSubtotals="1" fieldPosition="0"/>
    </format>
    <format dxfId="2475">
      <pivotArea dataOnly="0" labelOnly="1" grandRow="1" outline="0" fieldPosition="0"/>
    </format>
    <format dxfId="2474">
      <pivotArea type="all" dataOnly="0" outline="0" fieldPosition="0"/>
    </format>
    <format dxfId="2473">
      <pivotArea outline="0" collapsedLevelsAreSubtotals="1" fieldPosition="0"/>
    </format>
    <format dxfId="2472">
      <pivotArea dataOnly="0" labelOnly="1" grandRow="1" outline="0" fieldPosition="0"/>
    </format>
    <format dxfId="2471">
      <pivotArea type="all" dataOnly="0" outline="0" fieldPosition="0"/>
    </format>
    <format dxfId="2470">
      <pivotArea outline="0" collapsedLevelsAreSubtotals="1" fieldPosition="0"/>
    </format>
    <format dxfId="2469">
      <pivotArea dataOnly="0" labelOnly="1" grandRow="1" outline="0" fieldPosition="0"/>
    </format>
    <format dxfId="2468">
      <pivotArea grandRow="1" outline="0" collapsedLevelsAreSubtotals="1" fieldPosition="0"/>
    </format>
    <format dxfId="2467">
      <pivotArea dataOnly="0" labelOnly="1" grandRow="1" outline="0" fieldPosition="0"/>
    </format>
    <format dxfId="2466">
      <pivotArea type="all" dataOnly="0" outline="0" fieldPosition="0"/>
    </format>
    <format dxfId="2465">
      <pivotArea outline="0" collapsedLevelsAreSubtotals="1" fieldPosition="0"/>
    </format>
    <format dxfId="2464">
      <pivotArea dataOnly="0" labelOnly="1" grandRow="1" outline="0" fieldPosition="0"/>
    </format>
    <format dxfId="2463">
      <pivotArea grandRow="1" outline="0" collapsedLevelsAreSubtotals="1" fieldPosition="0"/>
    </format>
    <format dxfId="2462">
      <pivotArea dataOnly="0" labelOnly="1" grandRow="1" outline="0" fieldPosition="0"/>
    </format>
    <format dxfId="2461">
      <pivotArea type="all" dataOnly="0" outline="0" fieldPosition="0"/>
    </format>
    <format dxfId="2460">
      <pivotArea outline="0" collapsedLevelsAreSubtotals="1" fieldPosition="0"/>
    </format>
    <format dxfId="2459">
      <pivotArea dataOnly="0" labelOnly="1" grandRow="1" outline="0" fieldPosition="0"/>
    </format>
    <format dxfId="2458">
      <pivotArea grandRow="1" outline="0" collapsedLevelsAreSubtotals="1" fieldPosition="0"/>
    </format>
    <format dxfId="2457">
      <pivotArea dataOnly="0" labelOnly="1" grandRow="1" outline="0" fieldPosition="0"/>
    </format>
    <format dxfId="2456">
      <pivotArea type="all" dataOnly="0" outline="0" fieldPosition="0"/>
    </format>
    <format dxfId="2455">
      <pivotArea outline="0" collapsedLevelsAreSubtotals="1" fieldPosition="0"/>
    </format>
    <format dxfId="2454">
      <pivotArea dataOnly="0" labelOnly="1" grandRow="1" outline="0" fieldPosition="0"/>
    </format>
    <format dxfId="2453">
      <pivotArea type="all" dataOnly="0" outline="0" fieldPosition="0"/>
    </format>
    <format dxfId="2452">
      <pivotArea outline="0" collapsedLevelsAreSubtotals="1" fieldPosition="0"/>
    </format>
    <format dxfId="2451">
      <pivotArea dataOnly="0" labelOnly="1" grandRow="1" outline="0" fieldPosition="0"/>
    </format>
    <format dxfId="2450">
      <pivotArea type="all" dataOnly="0" outline="0" fieldPosition="0"/>
    </format>
    <format dxfId="2449">
      <pivotArea outline="0" collapsedLevelsAreSubtotals="1" fieldPosition="0"/>
    </format>
    <format dxfId="2448">
      <pivotArea dataOnly="0" labelOnly="1" grandRow="1" outline="0" fieldPosition="0"/>
    </format>
    <format dxfId="2447">
      <pivotArea type="all" dataOnly="0" outline="0" fieldPosition="0"/>
    </format>
    <format dxfId="2446">
      <pivotArea outline="0" collapsedLevelsAreSubtotals="1" fieldPosition="0"/>
    </format>
    <format dxfId="2445">
      <pivotArea dataOnly="0" labelOnly="1" grandRow="1" outline="0" fieldPosition="0"/>
    </format>
    <format dxfId="2444">
      <pivotArea type="all" dataOnly="0" outline="0" fieldPosition="0"/>
    </format>
    <format dxfId="2443">
      <pivotArea outline="0" collapsedLevelsAreSubtotals="1" fieldPosition="0"/>
    </format>
    <format dxfId="2442">
      <pivotArea dataOnly="0" labelOnly="1" grandRow="1" outline="0" fieldPosition="0"/>
    </format>
    <format dxfId="2441">
      <pivotArea type="all" dataOnly="0" outline="0" fieldPosition="0"/>
    </format>
    <format dxfId="2440">
      <pivotArea outline="0" collapsedLevelsAreSubtotals="1" fieldPosition="0"/>
    </format>
    <format dxfId="2439">
      <pivotArea dataOnly="0" labelOnly="1" grandRow="1" outline="0" fieldPosition="0"/>
    </format>
    <format dxfId="2438">
      <pivotArea type="all" dataOnly="0" outline="0" fieldPosition="0"/>
    </format>
    <format dxfId="2437">
      <pivotArea outline="0" collapsedLevelsAreSubtotals="1" fieldPosition="0"/>
    </format>
    <format dxfId="2436">
      <pivotArea dataOnly="0" labelOnly="1" grandRow="1" outline="0" fieldPosition="0"/>
    </format>
    <format dxfId="2435">
      <pivotArea type="all" dataOnly="0" outline="0" fieldPosition="0"/>
    </format>
    <format dxfId="2434">
      <pivotArea outline="0" collapsedLevelsAreSubtotals="1" fieldPosition="0"/>
    </format>
    <format dxfId="2433">
      <pivotArea dataOnly="0" labelOnly="1" grandRow="1" outline="0" fieldPosition="0"/>
    </format>
    <format dxfId="2432">
      <pivotArea type="all" dataOnly="0" outline="0" fieldPosition="0"/>
    </format>
    <format dxfId="2431">
      <pivotArea outline="0" collapsedLevelsAreSubtotals="1" fieldPosition="0"/>
    </format>
    <format dxfId="2430">
      <pivotArea dataOnly="0" labelOnly="1" grandRow="1" outline="0" fieldPosition="0"/>
    </format>
    <format dxfId="2429">
      <pivotArea grandRow="1" outline="0" collapsedLevelsAreSubtotals="1" fieldPosition="0"/>
    </format>
    <format dxfId="2428">
      <pivotArea dataOnly="0" labelOnly="1" grandRow="1" outline="0" fieldPosition="0"/>
    </format>
    <format dxfId="2427">
      <pivotArea type="all" dataOnly="0" outline="0" fieldPosition="0"/>
    </format>
    <format dxfId="2426">
      <pivotArea outline="0" collapsedLevelsAreSubtotals="1" fieldPosition="0"/>
    </format>
    <format dxfId="2425">
      <pivotArea dataOnly="0" labelOnly="1" grandRow="1" outline="0" fieldPosition="0"/>
    </format>
    <format dxfId="2424">
      <pivotArea type="all" dataOnly="0" outline="0" fieldPosition="0"/>
    </format>
    <format dxfId="2423">
      <pivotArea outline="0" collapsedLevelsAreSubtotals="1" fieldPosition="0"/>
    </format>
    <format dxfId="2422">
      <pivotArea dataOnly="0" labelOnly="1" grandRow="1" outline="0" fieldPosition="0"/>
    </format>
    <format dxfId="2421">
      <pivotArea type="all" dataOnly="0" outline="0" fieldPosition="0"/>
    </format>
    <format dxfId="2420">
      <pivotArea outline="0" collapsedLevelsAreSubtotals="1" fieldPosition="0"/>
    </format>
    <format dxfId="2419">
      <pivotArea dataOnly="0" labelOnly="1" grandRow="1" outline="0" fieldPosition="0"/>
    </format>
    <format dxfId="2418">
      <pivotArea type="all" dataOnly="0" outline="0" fieldPosition="0"/>
    </format>
    <format dxfId="2417">
      <pivotArea outline="0" collapsedLevelsAreSubtotals="1" fieldPosition="0"/>
    </format>
    <format dxfId="2416">
      <pivotArea dataOnly="0" labelOnly="1" grandRow="1" outline="0" fieldPosition="0"/>
    </format>
    <format dxfId="2415">
      <pivotArea type="all" dataOnly="0" outline="0" fieldPosition="0"/>
    </format>
    <format dxfId="2414">
      <pivotArea outline="0" collapsedLevelsAreSubtotals="1" fieldPosition="0"/>
    </format>
    <format dxfId="2413">
      <pivotArea dataOnly="0" labelOnly="1" grandRow="1" outline="0" fieldPosition="0"/>
    </format>
    <format dxfId="2412">
      <pivotArea outline="0" fieldPosition="0">
        <references count="1">
          <reference field="4294967294" count="1">
            <x v="1"/>
          </reference>
        </references>
      </pivotArea>
    </format>
    <format dxfId="2411">
      <pivotArea type="all" dataOnly="0" outline="0" fieldPosition="0"/>
    </format>
    <format dxfId="2410">
      <pivotArea outline="0" collapsedLevelsAreSubtotals="1" fieldPosition="0"/>
    </format>
    <format dxfId="2409">
      <pivotArea field="24" type="button" dataOnly="0" labelOnly="1" outline="0" axis="axisRow" fieldPosition="0"/>
    </format>
    <format dxfId="2408">
      <pivotArea dataOnly="0" labelOnly="1" grandRow="1" outline="0" fieldPosition="0"/>
    </format>
    <format dxfId="2407">
      <pivotArea dataOnly="0" labelOnly="1" outline="0" fieldPosition="0">
        <references count="1">
          <reference field="4294967294" count="2">
            <x v="0"/>
            <x v="1"/>
          </reference>
        </references>
      </pivotArea>
    </format>
    <format dxfId="2406">
      <pivotArea type="all" dataOnly="0" outline="0" fieldPosition="0"/>
    </format>
    <format dxfId="2405">
      <pivotArea outline="0" collapsedLevelsAreSubtotals="1" fieldPosition="0"/>
    </format>
    <format dxfId="2404">
      <pivotArea field="24" type="button" dataOnly="0" labelOnly="1" outline="0" axis="axisRow" fieldPosition="0"/>
    </format>
    <format dxfId="2403">
      <pivotArea dataOnly="0" labelOnly="1" grandRow="1" outline="0" fieldPosition="0"/>
    </format>
    <format dxfId="2402">
      <pivotArea dataOnly="0" labelOnly="1" outline="0" fieldPosition="0">
        <references count="1">
          <reference field="4294967294" count="2">
            <x v="0"/>
            <x v="1"/>
          </reference>
        </references>
      </pivotArea>
    </format>
    <format dxfId="2401">
      <pivotArea type="all" dataOnly="0" outline="0" fieldPosition="0"/>
    </format>
    <format dxfId="2400">
      <pivotArea outline="0" collapsedLevelsAreSubtotals="1" fieldPosition="0"/>
    </format>
    <format dxfId="2399">
      <pivotArea field="24" type="button" dataOnly="0" labelOnly="1" outline="0" axis="axisRow" fieldPosition="0"/>
    </format>
    <format dxfId="2398">
      <pivotArea dataOnly="0" labelOnly="1" grandRow="1" outline="0" fieldPosition="0"/>
    </format>
    <format dxfId="2397">
      <pivotArea dataOnly="0" labelOnly="1" outline="0" fieldPosition="0">
        <references count="1">
          <reference field="4294967294" count="2">
            <x v="0"/>
            <x v="1"/>
          </reference>
        </references>
      </pivotArea>
    </format>
    <format dxfId="2396">
      <pivotArea type="all" dataOnly="0" outline="0" fieldPosition="0"/>
    </format>
    <format dxfId="2395">
      <pivotArea outline="0" collapsedLevelsAreSubtotals="1" fieldPosition="0"/>
    </format>
    <format dxfId="2394">
      <pivotArea field="24" type="button" dataOnly="0" labelOnly="1" outline="0" axis="axisRow" fieldPosition="0"/>
    </format>
    <format dxfId="2393">
      <pivotArea dataOnly="0" labelOnly="1" grandRow="1" outline="0" fieldPosition="0"/>
    </format>
    <format dxfId="2392">
      <pivotArea dataOnly="0" labelOnly="1" outline="0" fieldPosition="0">
        <references count="1">
          <reference field="4294967294" count="2">
            <x v="0"/>
            <x v="1"/>
          </reference>
        </references>
      </pivotArea>
    </format>
    <format dxfId="2391">
      <pivotArea type="all" dataOnly="0" outline="0" fieldPosition="0"/>
    </format>
    <format dxfId="2390">
      <pivotArea outline="0" collapsedLevelsAreSubtotals="1" fieldPosition="0"/>
    </format>
    <format dxfId="2389">
      <pivotArea field="24" type="button" dataOnly="0" labelOnly="1" outline="0" axis="axisRow" fieldPosition="0"/>
    </format>
    <format dxfId="2388">
      <pivotArea dataOnly="0" labelOnly="1" grandRow="1" outline="0" fieldPosition="0"/>
    </format>
    <format dxfId="2387">
      <pivotArea dataOnly="0" labelOnly="1" outline="0" fieldPosition="0">
        <references count="1">
          <reference field="4294967294" count="2">
            <x v="0"/>
            <x v="1"/>
          </reference>
        </references>
      </pivotArea>
    </format>
    <format dxfId="2386">
      <pivotArea type="all" dataOnly="0" outline="0" fieldPosition="0"/>
    </format>
    <format dxfId="2385">
      <pivotArea outline="0" collapsedLevelsAreSubtotals="1" fieldPosition="0"/>
    </format>
    <format dxfId="2384">
      <pivotArea field="24" type="button" dataOnly="0" labelOnly="1" outline="0" axis="axisRow" fieldPosition="0"/>
    </format>
    <format dxfId="2383">
      <pivotArea dataOnly="0" labelOnly="1" grandRow="1" outline="0" fieldPosition="0"/>
    </format>
    <format dxfId="2382">
      <pivotArea dataOnly="0" labelOnly="1" outline="0" fieldPosition="0">
        <references count="1">
          <reference field="4294967294" count="2">
            <x v="0"/>
            <x v="1"/>
          </reference>
        </references>
      </pivotArea>
    </format>
    <format dxfId="2381">
      <pivotArea type="all" dataOnly="0" outline="0" fieldPosition="0"/>
    </format>
    <format dxfId="2380">
      <pivotArea outline="0" collapsedLevelsAreSubtotals="1" fieldPosition="0"/>
    </format>
    <format dxfId="2379">
      <pivotArea field="24" type="button" dataOnly="0" labelOnly="1" outline="0" axis="axisRow" fieldPosition="0"/>
    </format>
    <format dxfId="2378">
      <pivotArea dataOnly="0" labelOnly="1" grandRow="1" outline="0" fieldPosition="0"/>
    </format>
    <format dxfId="2377">
      <pivotArea dataOnly="0" labelOnly="1" outline="0" fieldPosition="0">
        <references count="1">
          <reference field="4294967294" count="2">
            <x v="0"/>
            <x v="1"/>
          </reference>
        </references>
      </pivotArea>
    </format>
    <format dxfId="2376">
      <pivotArea type="all" dataOnly="0" outline="0" fieldPosition="0"/>
    </format>
    <format dxfId="2375">
      <pivotArea outline="0" collapsedLevelsAreSubtotals="1" fieldPosition="0"/>
    </format>
    <format dxfId="2374">
      <pivotArea field="24" type="button" dataOnly="0" labelOnly="1" outline="0" axis="axisRow" fieldPosition="0"/>
    </format>
    <format dxfId="2373">
      <pivotArea dataOnly="0" labelOnly="1" grandRow="1" outline="0" fieldPosition="0"/>
    </format>
    <format dxfId="2372">
      <pivotArea dataOnly="0" labelOnly="1" outline="0" fieldPosition="0">
        <references count="1">
          <reference field="4294967294" count="2">
            <x v="0"/>
            <x v="1"/>
          </reference>
        </references>
      </pivotArea>
    </format>
    <format dxfId="2371">
      <pivotArea field="24" type="button" dataOnly="0" labelOnly="1" outline="0" axis="axisRow" fieldPosition="0"/>
    </format>
    <format dxfId="2370">
      <pivotArea dataOnly="0" labelOnly="1" outline="0" fieldPosition="0">
        <references count="1">
          <reference field="4294967294" count="2">
            <x v="0"/>
            <x v="1"/>
          </reference>
        </references>
      </pivotArea>
    </format>
    <format dxfId="2369">
      <pivotArea grandRow="1" outline="0" collapsedLevelsAreSubtotals="1" fieldPosition="0"/>
    </format>
    <format dxfId="2368">
      <pivotArea dataOnly="0" labelOnly="1" grandRow="1" outline="0" fieldPosition="0"/>
    </format>
    <format dxfId="2367">
      <pivotArea dataOnly="0" labelOnly="1" outline="0" fieldPosition="0">
        <references count="1">
          <reference field="4294967294" count="1">
            <x v="1"/>
          </reference>
        </references>
      </pivotArea>
    </format>
    <format dxfId="2366">
      <pivotArea type="all" dataOnly="0" outline="0" fieldPosition="0"/>
    </format>
    <format dxfId="2365">
      <pivotArea outline="0" collapsedLevelsAreSubtotals="1" fieldPosition="0"/>
    </format>
    <format dxfId="2364">
      <pivotArea field="24" type="button" dataOnly="0" labelOnly="1" outline="0" axis="axisRow" fieldPosition="0"/>
    </format>
    <format dxfId="2363">
      <pivotArea dataOnly="0" labelOnly="1" grandRow="1" outline="0" fieldPosition="0"/>
    </format>
    <format dxfId="2362">
      <pivotArea dataOnly="0" labelOnly="1" outline="0" fieldPosition="0">
        <references count="1">
          <reference field="4294967294" count="2">
            <x v="0"/>
            <x v="1"/>
          </reference>
        </references>
      </pivotArea>
    </format>
    <format dxfId="2361">
      <pivotArea type="all" dataOnly="0" outline="0" fieldPosition="0"/>
    </format>
    <format dxfId="2360">
      <pivotArea outline="0" collapsedLevelsAreSubtotals="1" fieldPosition="0"/>
    </format>
    <format dxfId="2359">
      <pivotArea field="24" type="button" dataOnly="0" labelOnly="1" outline="0" axis="axisRow" fieldPosition="0"/>
    </format>
    <format dxfId="2358">
      <pivotArea dataOnly="0" labelOnly="1" grandRow="1" outline="0" fieldPosition="0"/>
    </format>
    <format dxfId="2357">
      <pivotArea dataOnly="0" labelOnly="1" outline="0" fieldPosition="0">
        <references count="1">
          <reference field="4294967294" count="2">
            <x v="0"/>
            <x v="1"/>
          </reference>
        </references>
      </pivotArea>
    </format>
    <format dxfId="2356">
      <pivotArea type="all" dataOnly="0" outline="0" fieldPosition="0"/>
    </format>
    <format dxfId="2355">
      <pivotArea outline="0" collapsedLevelsAreSubtotals="1" fieldPosition="0"/>
    </format>
    <format dxfId="2354">
      <pivotArea field="24" type="button" dataOnly="0" labelOnly="1" outline="0" axis="axisRow" fieldPosition="0"/>
    </format>
    <format dxfId="2353">
      <pivotArea dataOnly="0" labelOnly="1" grandRow="1" outline="0" fieldPosition="0"/>
    </format>
    <format dxfId="2352">
      <pivotArea dataOnly="0" labelOnly="1" outline="0" fieldPosition="0">
        <references count="1">
          <reference field="4294967294" count="2">
            <x v="0"/>
            <x v="1"/>
          </reference>
        </references>
      </pivotArea>
    </format>
    <format dxfId="2351">
      <pivotArea type="all" dataOnly="0" outline="0" fieldPosition="0"/>
    </format>
    <format dxfId="2350">
      <pivotArea outline="0" collapsedLevelsAreSubtotals="1" fieldPosition="0"/>
    </format>
    <format dxfId="2349">
      <pivotArea field="24" type="button" dataOnly="0" labelOnly="1" outline="0" axis="axisRow" fieldPosition="0"/>
    </format>
    <format dxfId="2348">
      <pivotArea dataOnly="0" labelOnly="1" grandRow="1" outline="0" fieldPosition="0"/>
    </format>
    <format dxfId="2347">
      <pivotArea dataOnly="0" labelOnly="1" outline="0" fieldPosition="0">
        <references count="1">
          <reference field="4294967294" count="2">
            <x v="0"/>
            <x v="1"/>
          </reference>
        </references>
      </pivotArea>
    </format>
    <format dxfId="2346">
      <pivotArea type="all" dataOnly="0" outline="0" fieldPosition="0"/>
    </format>
    <format dxfId="2345">
      <pivotArea outline="0" collapsedLevelsAreSubtotals="1" fieldPosition="0"/>
    </format>
    <format dxfId="2344">
      <pivotArea field="24" type="button" dataOnly="0" labelOnly="1" outline="0" axis="axisRow" fieldPosition="0"/>
    </format>
    <format dxfId="2343">
      <pivotArea dataOnly="0" labelOnly="1" grandRow="1" outline="0" fieldPosition="0"/>
    </format>
    <format dxfId="2342">
      <pivotArea dataOnly="0" labelOnly="1" outline="0" fieldPosition="0">
        <references count="1">
          <reference field="4294967294" count="2">
            <x v="0"/>
            <x v="1"/>
          </reference>
        </references>
      </pivotArea>
    </format>
    <format dxfId="2341">
      <pivotArea type="all" dataOnly="0" outline="0" fieldPosition="0"/>
    </format>
    <format dxfId="2340">
      <pivotArea outline="0" collapsedLevelsAreSubtotals="1" fieldPosition="0"/>
    </format>
    <format dxfId="2339">
      <pivotArea field="24" type="button" dataOnly="0" labelOnly="1" outline="0" axis="axisRow" fieldPosition="0"/>
    </format>
    <format dxfId="2338">
      <pivotArea dataOnly="0" labelOnly="1" grandRow="1" outline="0" fieldPosition="0"/>
    </format>
    <format dxfId="2337">
      <pivotArea dataOnly="0" labelOnly="1" outline="0" fieldPosition="0">
        <references count="1">
          <reference field="4294967294" count="2">
            <x v="0"/>
            <x v="1"/>
          </reference>
        </references>
      </pivotArea>
    </format>
    <format dxfId="2336">
      <pivotArea type="all" dataOnly="0" outline="0" fieldPosition="0"/>
    </format>
    <format dxfId="2335">
      <pivotArea outline="0" collapsedLevelsAreSubtotals="1" fieldPosition="0"/>
    </format>
    <format dxfId="2334">
      <pivotArea field="24" type="button" dataOnly="0" labelOnly="1" outline="0" axis="axisRow" fieldPosition="0"/>
    </format>
    <format dxfId="2333">
      <pivotArea dataOnly="0" labelOnly="1" grandRow="1" outline="0" fieldPosition="0"/>
    </format>
    <format dxfId="2332">
      <pivotArea dataOnly="0" labelOnly="1" outline="0" fieldPosition="0">
        <references count="1">
          <reference field="4294967294" count="2">
            <x v="0"/>
            <x v="1"/>
          </reference>
        </references>
      </pivotArea>
    </format>
    <format dxfId="2331">
      <pivotArea type="all" dataOnly="0" outline="0" fieldPosition="0"/>
    </format>
    <format dxfId="2330">
      <pivotArea outline="0" collapsedLevelsAreSubtotals="1" fieldPosition="0"/>
    </format>
    <format dxfId="2329">
      <pivotArea field="24" type="button" dataOnly="0" labelOnly="1" outline="0" axis="axisRow" fieldPosition="0"/>
    </format>
    <format dxfId="2328">
      <pivotArea dataOnly="0" labelOnly="1" grandRow="1" outline="0" fieldPosition="0"/>
    </format>
    <format dxfId="2327">
      <pivotArea dataOnly="0" labelOnly="1" outline="0" fieldPosition="0">
        <references count="1">
          <reference field="4294967294" count="2">
            <x v="0"/>
            <x v="1"/>
          </reference>
        </references>
      </pivotArea>
    </format>
    <format dxfId="2326">
      <pivotArea field="24" type="button" dataOnly="0" labelOnly="1" outline="0" axis="axisRow" fieldPosition="0"/>
    </format>
    <format dxfId="2325">
      <pivotArea dataOnly="0" labelOnly="1" outline="0" fieldPosition="0">
        <references count="1">
          <reference field="4294967294" count="2">
            <x v="0"/>
            <x v="1"/>
          </reference>
        </references>
      </pivotArea>
    </format>
    <format dxfId="2324">
      <pivotArea type="all" dataOnly="0" outline="0" fieldPosition="0"/>
    </format>
    <format dxfId="2323">
      <pivotArea outline="0" collapsedLevelsAreSubtotals="1" fieldPosition="0"/>
    </format>
    <format dxfId="2322">
      <pivotArea field="24" type="button" dataOnly="0" labelOnly="1" outline="0" axis="axisRow" fieldPosition="0"/>
    </format>
    <format dxfId="2321">
      <pivotArea dataOnly="0" labelOnly="1" grandRow="1" outline="0" fieldPosition="0"/>
    </format>
    <format dxfId="2320">
      <pivotArea dataOnly="0" labelOnly="1" outline="0" fieldPosition="0">
        <references count="1">
          <reference field="4294967294" count="2">
            <x v="0"/>
            <x v="1"/>
          </reference>
        </references>
      </pivotArea>
    </format>
    <format dxfId="2319">
      <pivotArea type="all" dataOnly="0" outline="0" fieldPosition="0"/>
    </format>
    <format dxfId="2318">
      <pivotArea outline="0" collapsedLevelsAreSubtotals="1" fieldPosition="0"/>
    </format>
    <format dxfId="2317">
      <pivotArea field="24" type="button" dataOnly="0" labelOnly="1" outline="0" axis="axisRow" fieldPosition="0"/>
    </format>
    <format dxfId="2316">
      <pivotArea dataOnly="0" labelOnly="1" grandRow="1" outline="0" fieldPosition="0"/>
    </format>
    <format dxfId="2315">
      <pivotArea dataOnly="0" labelOnly="1" outline="0" fieldPosition="0">
        <references count="1">
          <reference field="4294967294" count="2">
            <x v="0"/>
            <x v="1"/>
          </reference>
        </references>
      </pivotArea>
    </format>
    <format dxfId="2314">
      <pivotArea type="all" dataOnly="0" outline="0" fieldPosition="0"/>
    </format>
    <format dxfId="2313">
      <pivotArea outline="0" collapsedLevelsAreSubtotals="1" fieldPosition="0"/>
    </format>
    <format dxfId="2312">
      <pivotArea field="24" type="button" dataOnly="0" labelOnly="1" outline="0" axis="axisRow" fieldPosition="0"/>
    </format>
    <format dxfId="2311">
      <pivotArea dataOnly="0" labelOnly="1" grandRow="1" outline="0" fieldPosition="0"/>
    </format>
    <format dxfId="2310">
      <pivotArea dataOnly="0" labelOnly="1" outline="0" fieldPosition="0">
        <references count="1">
          <reference field="4294967294" count="2">
            <x v="0"/>
            <x v="1"/>
          </reference>
        </references>
      </pivotArea>
    </format>
    <format dxfId="2309">
      <pivotArea grandRow="1" outline="0" collapsedLevelsAreSubtotals="1" fieldPosition="0"/>
    </format>
    <format dxfId="2308">
      <pivotArea dataOnly="0" labelOnly="1" grandRow="1" outline="0" fieldPosition="0"/>
    </format>
    <format dxfId="2307">
      <pivotArea grandRow="1" outline="0" collapsedLevelsAreSubtotals="1" fieldPosition="0"/>
    </format>
    <format dxfId="2306">
      <pivotArea dataOnly="0" labelOnly="1" grandRow="1" outline="0" fieldPosition="0"/>
    </format>
    <format dxfId="2305">
      <pivotArea type="all" dataOnly="0" outline="0" fieldPosition="0"/>
    </format>
    <format dxfId="2304">
      <pivotArea outline="0" collapsedLevelsAreSubtotals="1" fieldPosition="0"/>
    </format>
    <format dxfId="2303">
      <pivotArea field="24" type="button" dataOnly="0" labelOnly="1" outline="0" axis="axisRow" fieldPosition="0"/>
    </format>
    <format dxfId="2302">
      <pivotArea dataOnly="0" labelOnly="1" grandRow="1" outline="0" fieldPosition="0"/>
    </format>
    <format dxfId="2301">
      <pivotArea dataOnly="0" labelOnly="1" outline="0" fieldPosition="0">
        <references count="1">
          <reference field="4294967294" count="2">
            <x v="0"/>
            <x v="1"/>
          </reference>
        </references>
      </pivotArea>
    </format>
    <format dxfId="2300">
      <pivotArea type="all" dataOnly="0" outline="0" fieldPosition="0"/>
    </format>
    <format dxfId="2299">
      <pivotArea outline="0" collapsedLevelsAreSubtotals="1" fieldPosition="0"/>
    </format>
    <format dxfId="2298">
      <pivotArea field="24" type="button" dataOnly="0" labelOnly="1" outline="0" axis="axisRow" fieldPosition="0"/>
    </format>
    <format dxfId="2297">
      <pivotArea dataOnly="0" labelOnly="1" grandRow="1" outline="0" fieldPosition="0"/>
    </format>
    <format dxfId="2296">
      <pivotArea dataOnly="0" labelOnly="1" outline="0" fieldPosition="0">
        <references count="1">
          <reference field="4294967294" count="2">
            <x v="0"/>
            <x v="1"/>
          </reference>
        </references>
      </pivotArea>
    </format>
    <format dxfId="2295">
      <pivotArea type="all" dataOnly="0" outline="0" fieldPosition="0"/>
    </format>
    <format dxfId="2294">
      <pivotArea outline="0" collapsedLevelsAreSubtotals="1" fieldPosition="0"/>
    </format>
    <format dxfId="2293">
      <pivotArea field="24" type="button" dataOnly="0" labelOnly="1" outline="0" axis="axisRow" fieldPosition="0"/>
    </format>
    <format dxfId="2292">
      <pivotArea dataOnly="0" labelOnly="1" grandRow="1" outline="0" fieldPosition="0"/>
    </format>
    <format dxfId="2291">
      <pivotArea dataOnly="0" labelOnly="1" outline="0" fieldPosition="0">
        <references count="1">
          <reference field="4294967294" count="2">
            <x v="0"/>
            <x v="1"/>
          </reference>
        </references>
      </pivotArea>
    </format>
    <format dxfId="2290">
      <pivotArea type="all" dataOnly="0" outline="0" fieldPosition="0"/>
    </format>
    <format dxfId="2289">
      <pivotArea outline="0" collapsedLevelsAreSubtotals="1" fieldPosition="0"/>
    </format>
    <format dxfId="2288">
      <pivotArea field="24" type="button" dataOnly="0" labelOnly="1" outline="0" axis="axisRow" fieldPosition="0"/>
    </format>
    <format dxfId="2287">
      <pivotArea dataOnly="0" labelOnly="1" grandRow="1" outline="0" fieldPosition="0"/>
    </format>
    <format dxfId="2286">
      <pivotArea dataOnly="0" labelOnly="1" outline="0" fieldPosition="0">
        <references count="1">
          <reference field="4294967294" count="2">
            <x v="0"/>
            <x v="1"/>
          </reference>
        </references>
      </pivotArea>
    </format>
    <format dxfId="2285">
      <pivotArea type="all" dataOnly="0" outline="0" fieldPosition="0"/>
    </format>
    <format dxfId="2284">
      <pivotArea outline="0" collapsedLevelsAreSubtotals="1" fieldPosition="0"/>
    </format>
    <format dxfId="2283">
      <pivotArea field="24" type="button" dataOnly="0" labelOnly="1" outline="0" axis="axisRow" fieldPosition="0"/>
    </format>
    <format dxfId="2282">
      <pivotArea dataOnly="0" labelOnly="1" grandRow="1" outline="0" fieldPosition="0"/>
    </format>
    <format dxfId="2281">
      <pivotArea dataOnly="0" labelOnly="1" outline="0" fieldPosition="0">
        <references count="1">
          <reference field="4294967294" count="2">
            <x v="0"/>
            <x v="1"/>
          </reference>
        </references>
      </pivotArea>
    </format>
    <format dxfId="2280">
      <pivotArea type="all" dataOnly="0" outline="0" fieldPosition="0"/>
    </format>
    <format dxfId="2279">
      <pivotArea outline="0" collapsedLevelsAreSubtotals="1" fieldPosition="0"/>
    </format>
    <format dxfId="2278">
      <pivotArea field="24" type="button" dataOnly="0" labelOnly="1" outline="0" axis="axisRow" fieldPosition="0"/>
    </format>
    <format dxfId="2277">
      <pivotArea dataOnly="0" labelOnly="1" grandRow="1" outline="0" fieldPosition="0"/>
    </format>
    <format dxfId="2276">
      <pivotArea dataOnly="0" labelOnly="1" outline="0" fieldPosition="0">
        <references count="1">
          <reference field="4294967294" count="2">
            <x v="0"/>
            <x v="1"/>
          </reference>
        </references>
      </pivotArea>
    </format>
    <format dxfId="2275">
      <pivotArea type="all" dataOnly="0" outline="0" fieldPosition="0"/>
    </format>
    <format dxfId="2274">
      <pivotArea outline="0" collapsedLevelsAreSubtotals="1" fieldPosition="0"/>
    </format>
    <format dxfId="2273">
      <pivotArea field="24" type="button" dataOnly="0" labelOnly="1" outline="0" axis="axisRow" fieldPosition="0"/>
    </format>
    <format dxfId="2272">
      <pivotArea dataOnly="0" labelOnly="1" grandRow="1" outline="0" fieldPosition="0"/>
    </format>
    <format dxfId="2271">
      <pivotArea dataOnly="0" labelOnly="1" outline="0" fieldPosition="0">
        <references count="1">
          <reference field="4294967294" count="2">
            <x v="0"/>
            <x v="1"/>
          </reference>
        </references>
      </pivotArea>
    </format>
    <format dxfId="2270">
      <pivotArea type="all" dataOnly="0" outline="0" fieldPosition="0"/>
    </format>
    <format dxfId="2269">
      <pivotArea outline="0" collapsedLevelsAreSubtotals="1" fieldPosition="0"/>
    </format>
    <format dxfId="2268">
      <pivotArea field="24" type="button" dataOnly="0" labelOnly="1" outline="0" axis="axisRow" fieldPosition="0"/>
    </format>
    <format dxfId="2267">
      <pivotArea dataOnly="0" labelOnly="1" grandRow="1" outline="0" fieldPosition="0"/>
    </format>
    <format dxfId="2266">
      <pivotArea dataOnly="0" labelOnly="1" outline="0" fieldPosition="0">
        <references count="1">
          <reference field="4294967294" count="2">
            <x v="0"/>
            <x v="1"/>
          </reference>
        </references>
      </pivotArea>
    </format>
    <format dxfId="2265">
      <pivotArea type="all" dataOnly="0" outline="0" fieldPosition="0"/>
    </format>
    <format dxfId="2264">
      <pivotArea outline="0" collapsedLevelsAreSubtotals="1" fieldPosition="0"/>
    </format>
    <format dxfId="2263">
      <pivotArea field="24" type="button" dataOnly="0" labelOnly="1" outline="0" axis="axisRow" fieldPosition="0"/>
    </format>
    <format dxfId="2262">
      <pivotArea dataOnly="0" labelOnly="1" grandRow="1" outline="0" fieldPosition="0"/>
    </format>
    <format dxfId="2261">
      <pivotArea dataOnly="0" labelOnly="1" outline="0" fieldPosition="0">
        <references count="1">
          <reference field="4294967294" count="2">
            <x v="0"/>
            <x v="1"/>
          </reference>
        </references>
      </pivotArea>
    </format>
    <format dxfId="2260">
      <pivotArea type="all" dataOnly="0" outline="0" fieldPosition="0"/>
    </format>
    <format dxfId="2259">
      <pivotArea outline="0" collapsedLevelsAreSubtotals="1" fieldPosition="0"/>
    </format>
    <format dxfId="2258">
      <pivotArea field="24" type="button" dataOnly="0" labelOnly="1" outline="0" axis="axisRow" fieldPosition="0"/>
    </format>
    <format dxfId="2257">
      <pivotArea dataOnly="0" labelOnly="1" grandRow="1" outline="0" fieldPosition="0"/>
    </format>
    <format dxfId="2256">
      <pivotArea dataOnly="0" labelOnly="1" outline="0" fieldPosition="0">
        <references count="1">
          <reference field="4294967294" count="2">
            <x v="0"/>
            <x v="1"/>
          </reference>
        </references>
      </pivotArea>
    </format>
    <format dxfId="2255">
      <pivotArea type="all" dataOnly="0" outline="0" fieldPosition="0"/>
    </format>
    <format dxfId="2254">
      <pivotArea outline="0" collapsedLevelsAreSubtotals="1" fieldPosition="0"/>
    </format>
    <format dxfId="2253">
      <pivotArea field="24" type="button" dataOnly="0" labelOnly="1" outline="0" axis="axisRow" fieldPosition="0"/>
    </format>
    <format dxfId="2252">
      <pivotArea dataOnly="0" labelOnly="1" grandRow="1" outline="0" fieldPosition="0"/>
    </format>
    <format dxfId="2251">
      <pivotArea dataOnly="0" labelOnly="1" outline="0" fieldPosition="0">
        <references count="1">
          <reference field="4294967294" count="2">
            <x v="0"/>
            <x v="1"/>
          </reference>
        </references>
      </pivotArea>
    </format>
    <format dxfId="2250">
      <pivotArea type="all" dataOnly="0" outline="0" fieldPosition="0"/>
    </format>
    <format dxfId="2249">
      <pivotArea outline="0" collapsedLevelsAreSubtotals="1" fieldPosition="0"/>
    </format>
    <format dxfId="2248">
      <pivotArea field="24" type="button" dataOnly="0" labelOnly="1" outline="0" axis="axisRow" fieldPosition="0"/>
    </format>
    <format dxfId="2247">
      <pivotArea dataOnly="0" labelOnly="1" grandRow="1" outline="0" fieldPosition="0"/>
    </format>
    <format dxfId="2246">
      <pivotArea dataOnly="0" labelOnly="1" outline="0" fieldPosition="0">
        <references count="1">
          <reference field="4294967294" count="2">
            <x v="0"/>
            <x v="1"/>
          </reference>
        </references>
      </pivotArea>
    </format>
    <format dxfId="2245">
      <pivotArea type="all" dataOnly="0" outline="0" fieldPosition="0"/>
    </format>
    <format dxfId="2244">
      <pivotArea outline="0" collapsedLevelsAreSubtotals="1" fieldPosition="0"/>
    </format>
    <format dxfId="2243">
      <pivotArea field="24" type="button" dataOnly="0" labelOnly="1" outline="0" axis="axisRow" fieldPosition="0"/>
    </format>
    <format dxfId="2242">
      <pivotArea dataOnly="0" labelOnly="1" grandRow="1" outline="0" fieldPosition="0"/>
    </format>
    <format dxfId="2241">
      <pivotArea dataOnly="0" labelOnly="1" outline="0" fieldPosition="0">
        <references count="1">
          <reference field="4294967294" count="2">
            <x v="0"/>
            <x v="1"/>
          </reference>
        </references>
      </pivotArea>
    </format>
    <format dxfId="2240">
      <pivotArea type="all" dataOnly="0" outline="0" fieldPosition="0"/>
    </format>
    <format dxfId="2239">
      <pivotArea outline="0" collapsedLevelsAreSubtotals="1" fieldPosition="0"/>
    </format>
    <format dxfId="2238">
      <pivotArea field="24" type="button" dataOnly="0" labelOnly="1" outline="0" axis="axisRow" fieldPosition="0"/>
    </format>
    <format dxfId="2237">
      <pivotArea dataOnly="0" labelOnly="1" grandRow="1" outline="0" fieldPosition="0"/>
    </format>
    <format dxfId="2236">
      <pivotArea dataOnly="0" labelOnly="1" outline="0" fieldPosition="0">
        <references count="1">
          <reference field="4294967294" count="2">
            <x v="0"/>
            <x v="1"/>
          </reference>
        </references>
      </pivotArea>
    </format>
    <format dxfId="2235">
      <pivotArea type="all" dataOnly="0" outline="0" fieldPosition="0"/>
    </format>
    <format dxfId="2234">
      <pivotArea outline="0" collapsedLevelsAreSubtotals="1" fieldPosition="0"/>
    </format>
    <format dxfId="2233">
      <pivotArea field="24" type="button" dataOnly="0" labelOnly="1" outline="0" axis="axisRow" fieldPosition="0"/>
    </format>
    <format dxfId="2232">
      <pivotArea dataOnly="0" labelOnly="1" grandRow="1" outline="0" fieldPosition="0"/>
    </format>
    <format dxfId="2231">
      <pivotArea dataOnly="0" labelOnly="1" outline="0" fieldPosition="0">
        <references count="1">
          <reference field="4294967294" count="2">
            <x v="0"/>
            <x v="1"/>
          </reference>
        </references>
      </pivotArea>
    </format>
    <format dxfId="2230">
      <pivotArea type="all" dataOnly="0" outline="0" fieldPosition="0"/>
    </format>
    <format dxfId="2229">
      <pivotArea outline="0" collapsedLevelsAreSubtotals="1" fieldPosition="0"/>
    </format>
    <format dxfId="2228">
      <pivotArea field="24" type="button" dataOnly="0" labelOnly="1" outline="0" axis="axisRow" fieldPosition="0"/>
    </format>
    <format dxfId="2227">
      <pivotArea dataOnly="0" labelOnly="1" grandRow="1" outline="0" fieldPosition="0"/>
    </format>
    <format dxfId="2226">
      <pivotArea dataOnly="0" labelOnly="1" outline="0" fieldPosition="0">
        <references count="1">
          <reference field="4294967294" count="2">
            <x v="0"/>
            <x v="1"/>
          </reference>
        </references>
      </pivotArea>
    </format>
    <format dxfId="2225">
      <pivotArea type="all" dataOnly="0" outline="0" fieldPosition="0"/>
    </format>
    <format dxfId="2224">
      <pivotArea outline="0" collapsedLevelsAreSubtotals="1" fieldPosition="0"/>
    </format>
    <format dxfId="2223">
      <pivotArea field="24" type="button" dataOnly="0" labelOnly="1" outline="0" axis="axisRow" fieldPosition="0"/>
    </format>
    <format dxfId="2222">
      <pivotArea dataOnly="0" labelOnly="1" grandRow="1" outline="0" fieldPosition="0"/>
    </format>
    <format dxfId="2221">
      <pivotArea dataOnly="0" labelOnly="1" outline="0" fieldPosition="0">
        <references count="1">
          <reference field="4294967294" count="2">
            <x v="0"/>
            <x v="1"/>
          </reference>
        </references>
      </pivotArea>
    </format>
    <format dxfId="2220">
      <pivotArea type="all" dataOnly="0" outline="0" fieldPosition="0"/>
    </format>
    <format dxfId="2219">
      <pivotArea outline="0" collapsedLevelsAreSubtotals="1" fieldPosition="0"/>
    </format>
    <format dxfId="2218">
      <pivotArea field="24" type="button" dataOnly="0" labelOnly="1" outline="0" axis="axisRow" fieldPosition="0"/>
    </format>
    <format dxfId="2217">
      <pivotArea dataOnly="0" labelOnly="1" grandRow="1" outline="0" fieldPosition="0"/>
    </format>
    <format dxfId="2216">
      <pivotArea dataOnly="0" labelOnly="1" outline="0" fieldPosition="0">
        <references count="1">
          <reference field="4294967294" count="2">
            <x v="0"/>
            <x v="1"/>
          </reference>
        </references>
      </pivotArea>
    </format>
    <format dxfId="2215">
      <pivotArea type="all" dataOnly="0" outline="0" fieldPosition="0"/>
    </format>
    <format dxfId="2214">
      <pivotArea outline="0" collapsedLevelsAreSubtotals="1" fieldPosition="0"/>
    </format>
    <format dxfId="2213">
      <pivotArea field="24" type="button" dataOnly="0" labelOnly="1" outline="0" axis="axisRow" fieldPosition="0"/>
    </format>
    <format dxfId="2212">
      <pivotArea dataOnly="0" labelOnly="1" grandRow="1" outline="0" fieldPosition="0"/>
    </format>
    <format dxfId="2211">
      <pivotArea dataOnly="0" labelOnly="1" outline="0" fieldPosition="0">
        <references count="1">
          <reference field="4294967294" count="2">
            <x v="0"/>
            <x v="1"/>
          </reference>
        </references>
      </pivotArea>
    </format>
    <format dxfId="2210">
      <pivotArea type="all" dataOnly="0" outline="0" fieldPosition="0"/>
    </format>
    <format dxfId="2209">
      <pivotArea outline="0" collapsedLevelsAreSubtotals="1" fieldPosition="0"/>
    </format>
    <format dxfId="2208">
      <pivotArea field="24" type="button" dataOnly="0" labelOnly="1" outline="0" axis="axisRow" fieldPosition="0"/>
    </format>
    <format dxfId="2207">
      <pivotArea dataOnly="0" labelOnly="1" grandRow="1" outline="0" fieldPosition="0"/>
    </format>
    <format dxfId="2206">
      <pivotArea dataOnly="0" labelOnly="1" outline="0" fieldPosition="0">
        <references count="1">
          <reference field="4294967294" count="2">
            <x v="0"/>
            <x v="1"/>
          </reference>
        </references>
      </pivotArea>
    </format>
    <format dxfId="2205">
      <pivotArea type="all" dataOnly="0" outline="0" fieldPosition="0"/>
    </format>
    <format dxfId="2204">
      <pivotArea outline="0" collapsedLevelsAreSubtotals="1" fieldPosition="0"/>
    </format>
    <format dxfId="2203">
      <pivotArea field="24" type="button" dataOnly="0" labelOnly="1" outline="0" axis="axisRow" fieldPosition="0"/>
    </format>
    <format dxfId="2202">
      <pivotArea dataOnly="0" labelOnly="1" grandRow="1" outline="0" fieldPosition="0"/>
    </format>
    <format dxfId="2201">
      <pivotArea dataOnly="0" labelOnly="1" outline="0" fieldPosition="0">
        <references count="1">
          <reference field="4294967294" count="2">
            <x v="0"/>
            <x v="1"/>
          </reference>
        </references>
      </pivotArea>
    </format>
    <format dxfId="2200">
      <pivotArea type="all" dataOnly="0" outline="0" fieldPosition="0"/>
    </format>
    <format dxfId="2199">
      <pivotArea outline="0" collapsedLevelsAreSubtotals="1" fieldPosition="0"/>
    </format>
    <format dxfId="2198">
      <pivotArea field="24" type="button" dataOnly="0" labelOnly="1" outline="0" axis="axisRow" fieldPosition="0"/>
    </format>
    <format dxfId="2197">
      <pivotArea dataOnly="0" labelOnly="1" grandRow="1" outline="0" fieldPosition="0"/>
    </format>
    <format dxfId="2196">
      <pivotArea dataOnly="0" labelOnly="1" outline="0" fieldPosition="0">
        <references count="1">
          <reference field="4294967294" count="2">
            <x v="0"/>
            <x v="1"/>
          </reference>
        </references>
      </pivotArea>
    </format>
    <format dxfId="2195">
      <pivotArea type="all" dataOnly="0" outline="0" fieldPosition="0"/>
    </format>
    <format dxfId="2194">
      <pivotArea outline="0" collapsedLevelsAreSubtotals="1" fieldPosition="0"/>
    </format>
    <format dxfId="2193">
      <pivotArea field="24" type="button" dataOnly="0" labelOnly="1" outline="0" axis="axisRow" fieldPosition="0"/>
    </format>
    <format dxfId="2192">
      <pivotArea dataOnly="0" labelOnly="1" grandRow="1" outline="0" fieldPosition="0"/>
    </format>
    <format dxfId="2191">
      <pivotArea dataOnly="0" labelOnly="1" outline="0" fieldPosition="0">
        <references count="1">
          <reference field="4294967294" count="2">
            <x v="0"/>
            <x v="1"/>
          </reference>
        </references>
      </pivotArea>
    </format>
    <format dxfId="2190">
      <pivotArea grandRow="1" outline="0" collapsedLevelsAreSubtotals="1" fieldPosition="0"/>
    </format>
    <format dxfId="2189">
      <pivotArea dataOnly="0" labelOnly="1" grandRow="1" outline="0" fieldPosition="0"/>
    </format>
    <format dxfId="2188">
      <pivotArea type="all" dataOnly="0" outline="0" fieldPosition="0"/>
    </format>
    <format dxfId="2187">
      <pivotArea outline="0" collapsedLevelsAreSubtotals="1" fieldPosition="0"/>
    </format>
    <format dxfId="2186">
      <pivotArea field="24" type="button" dataOnly="0" labelOnly="1" outline="0" axis="axisRow" fieldPosition="0"/>
    </format>
    <format dxfId="2185">
      <pivotArea dataOnly="0" labelOnly="1" grandRow="1" outline="0" fieldPosition="0"/>
    </format>
    <format dxfId="2184">
      <pivotArea dataOnly="0" labelOnly="1" outline="0" fieldPosition="0">
        <references count="1">
          <reference field="4294967294" count="2">
            <x v="0"/>
            <x v="1"/>
          </reference>
        </references>
      </pivotArea>
    </format>
    <format dxfId="2183">
      <pivotArea grandRow="1" outline="0" collapsedLevelsAreSubtotals="1" fieldPosition="0"/>
    </format>
    <format dxfId="2182">
      <pivotArea dataOnly="0" labelOnly="1" grandRow="1" outline="0" fieldPosition="0"/>
    </format>
    <format dxfId="2181">
      <pivotArea type="all" dataOnly="0" outline="0" fieldPosition="0"/>
    </format>
    <format dxfId="2180">
      <pivotArea outline="0" collapsedLevelsAreSubtotals="1" fieldPosition="0"/>
    </format>
    <format dxfId="2179">
      <pivotArea field="24" type="button" dataOnly="0" labelOnly="1" outline="0" axis="axisRow" fieldPosition="0"/>
    </format>
    <format dxfId="2178">
      <pivotArea dataOnly="0" labelOnly="1" fieldPosition="0">
        <references count="1">
          <reference field="24" count="6">
            <x v="1"/>
            <x v="4"/>
            <x v="5"/>
            <x v="9"/>
            <x v="10"/>
            <x v="11"/>
          </reference>
        </references>
      </pivotArea>
    </format>
    <format dxfId="2177">
      <pivotArea dataOnly="0" labelOnly="1" grandRow="1" outline="0" fieldPosition="0"/>
    </format>
    <format dxfId="2176">
      <pivotArea dataOnly="0" labelOnly="1" outline="0" fieldPosition="0">
        <references count="1">
          <reference field="4294967294" count="2">
            <x v="0"/>
            <x v="1"/>
          </reference>
        </references>
      </pivotArea>
    </format>
    <format dxfId="2175">
      <pivotArea type="all" dataOnly="0" outline="0" fieldPosition="0"/>
    </format>
    <format dxfId="2174">
      <pivotArea outline="0" collapsedLevelsAreSubtotals="1" fieldPosition="0"/>
    </format>
    <format dxfId="2173">
      <pivotArea field="24" type="button" dataOnly="0" labelOnly="1" outline="0" axis="axisRow" fieldPosition="0"/>
    </format>
    <format dxfId="2172">
      <pivotArea dataOnly="0" labelOnly="1" fieldPosition="0">
        <references count="1">
          <reference field="24" count="8">
            <x v="0"/>
            <x v="1"/>
            <x v="3"/>
            <x v="4"/>
            <x v="5"/>
            <x v="9"/>
            <x v="10"/>
            <x v="11"/>
          </reference>
        </references>
      </pivotArea>
    </format>
    <format dxfId="2171">
      <pivotArea dataOnly="0" labelOnly="1" grandRow="1" outline="0" fieldPosition="0"/>
    </format>
    <format dxfId="217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79E5E32-B179-4B5F-84A1-BD5C252E84D1}" name="PivotTable14" cacheId="5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1"/>
        <item x="0"/>
        <item t="default"/>
      </items>
    </pivotField>
    <pivotField axis="axisRow" compact="0" outline="0" showAll="0" defaultSubtotal="0">
      <items count="18">
        <item x="2"/>
        <item x="3"/>
        <item x="14"/>
        <item x="9"/>
        <item x="10"/>
        <item x="15"/>
        <item x="13"/>
        <item x="7"/>
        <item x="17"/>
        <item x="8"/>
        <item x="16"/>
        <item x="11"/>
        <item x="0"/>
        <item x="12"/>
        <item x="4"/>
        <item x="5"/>
        <item x="6"/>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603">
      <pivotArea outline="0" collapsedLevelsAreSubtotals="1" fieldPosition="0"/>
    </format>
    <format dxfId="2602">
      <pivotArea dataOnly="0" labelOnly="1" grandCol="1" outline="0" fieldPosition="0"/>
    </format>
    <format dxfId="2601">
      <pivotArea outline="0" collapsedLevelsAreSubtotals="1" fieldPosition="0"/>
    </format>
    <format dxfId="2600">
      <pivotArea dataOnly="0" labelOnly="1" grandCol="1" outline="0" fieldPosition="0"/>
    </format>
    <format dxfId="2599">
      <pivotArea dataOnly="0" labelOnly="1" grandRow="1" outline="0" fieldPosition="0"/>
    </format>
    <format dxfId="2598">
      <pivotArea dataOnly="0" labelOnly="1" grandCol="1" outline="0" fieldPosition="0"/>
    </format>
    <format dxfId="2597">
      <pivotArea dataOnly="0" labelOnly="1" grandCol="1" outline="0" fieldPosition="0"/>
    </format>
    <format dxfId="2596">
      <pivotArea dataOnly="0" labelOnly="1" grandCol="1" outline="0" fieldPosition="0"/>
    </format>
    <format dxfId="2595">
      <pivotArea dataOnly="0" labelOnly="1" grandCol="1" outline="0" fieldPosition="0"/>
    </format>
    <format dxfId="2594">
      <pivotArea grandRow="1" outline="0" collapsedLevelsAreSubtotals="1" fieldPosition="0"/>
    </format>
    <format dxfId="2593">
      <pivotArea dataOnly="0" labelOnly="1" grandRow="1" outline="0" fieldPosition="0"/>
    </format>
    <format dxfId="2592">
      <pivotArea dataOnly="0" labelOnly="1" grandRow="1" outline="0" fieldPosition="0"/>
    </format>
    <format dxfId="2591">
      <pivotArea grandRow="1" outline="0" collapsedLevelsAreSubtotals="1" fieldPosition="0"/>
    </format>
    <format dxfId="2590">
      <pivotArea dataOnly="0" labelOnly="1" grandRow="1" outline="0" fieldPosition="0"/>
    </format>
    <format dxfId="2589">
      <pivotArea grandRow="1" outline="0" collapsedLevelsAreSubtotals="1" fieldPosition="0"/>
    </format>
    <format dxfId="2588">
      <pivotArea dataOnly="0" labelOnly="1" grandRow="1" outline="0" fieldPosition="0"/>
    </format>
    <format dxfId="2587">
      <pivotArea grandRow="1" outline="0" collapsedLevelsAreSubtotals="1" fieldPosition="0"/>
    </format>
    <format dxfId="2586">
      <pivotArea grandRow="1" outline="0" collapsedLevelsAreSubtotals="1" fieldPosition="0"/>
    </format>
    <format dxfId="2585">
      <pivotArea dataOnly="0" labelOnly="1" grandRow="1" outline="0" fieldPosition="0"/>
    </format>
    <format dxfId="2584">
      <pivotArea dataOnly="0" labelOnly="1" grandRow="1" outline="0" fieldPosition="0"/>
    </format>
    <format dxfId="2583">
      <pivotArea dataOnly="0" labelOnly="1" grandRow="1" outline="0" fieldPosition="0"/>
    </format>
    <format dxfId="2582">
      <pivotArea dataOnly="0" labelOnly="1" grandRow="1" outline="0" fieldPosition="0"/>
    </format>
    <format dxfId="2581">
      <pivotArea grandRow="1" outline="0" collapsedLevelsAreSubtotals="1" fieldPosition="0"/>
    </format>
    <format dxfId="2580">
      <pivotArea dataOnly="0" labelOnly="1" grandRow="1" outline="0" fieldPosition="0"/>
    </format>
    <format dxfId="2579">
      <pivotArea dataOnly="0" labelOnly="1" grandCol="1" outline="0" fieldPosition="0"/>
    </format>
    <format dxfId="2578">
      <pivotArea grandRow="1" outline="0" collapsedLevelsAreSubtotals="1" fieldPosition="0"/>
    </format>
    <format dxfId="2577">
      <pivotArea dataOnly="0" labelOnly="1" grandRow="1" outline="0" fieldPosition="0"/>
    </format>
    <format dxfId="2576">
      <pivotArea grandRow="1" outline="0" collapsedLevelsAreSubtotals="1" fieldPosition="0"/>
    </format>
    <format dxfId="2575">
      <pivotArea dataOnly="0" labelOnly="1" grandRow="1" outline="0" fieldPosition="0"/>
    </format>
    <format dxfId="2574">
      <pivotArea dataOnly="0" labelOnly="1" grandCol="1" outline="0" fieldPosition="0"/>
    </format>
    <format dxfId="2573">
      <pivotArea dataOnly="0" labelOnly="1" grandCol="1" outline="0" fieldPosition="0"/>
    </format>
    <format dxfId="2572">
      <pivotArea grandRow="1" grandCol="1" outline="0" collapsedLevelsAreSubtotals="1" fieldPosition="0"/>
    </format>
    <format dxfId="2571">
      <pivotArea dataOnly="0" labelOnly="1" grandCol="1" outline="0" fieldPosition="0"/>
    </format>
    <format dxfId="2570">
      <pivotArea dataOnly="0" labelOnly="1" grandCol="1" outline="0" fieldPosition="0"/>
    </format>
    <format dxfId="2569">
      <pivotArea grandRow="1" outline="0" collapsedLevelsAreSubtotals="1" fieldPosition="0"/>
    </format>
    <format dxfId="2568">
      <pivotArea grandRow="1" outline="0" collapsedLevelsAreSubtotals="1" fieldPosition="0"/>
    </format>
    <format dxfId="2567">
      <pivotArea type="origin" dataOnly="0" labelOnly="1" outline="0" fieldPosition="0"/>
    </format>
    <format dxfId="2566">
      <pivotArea type="origin" dataOnly="0" labelOnly="1" outline="0" fieldPosition="0"/>
    </format>
    <format dxfId="2565">
      <pivotArea type="origin" dataOnly="0" labelOnly="1" outline="0" fieldPosition="0"/>
    </format>
    <format dxfId="2564">
      <pivotArea type="topRight" dataOnly="0" labelOnly="1" outline="0" fieldPosition="0"/>
    </format>
    <format dxfId="2563">
      <pivotArea dataOnly="0" labelOnly="1" grandRow="1" outline="0" fieldPosition="0"/>
    </format>
    <format dxfId="2562">
      <pivotArea grandRow="1" outline="0" collapsedLevelsAreSubtotals="1" fieldPosition="0"/>
    </format>
    <format dxfId="2561">
      <pivotArea dataOnly="0" labelOnly="1" grandRow="1" outline="0" fieldPosition="0"/>
    </format>
    <format dxfId="2560">
      <pivotArea dataOnly="0" labelOnly="1" grandRow="1" outline="0" fieldPosition="0"/>
    </format>
    <format dxfId="2559">
      <pivotArea grandRow="1" outline="0" collapsedLevelsAreSubtotals="1" fieldPosition="0"/>
    </format>
    <format dxfId="2558">
      <pivotArea dataOnly="0" labelOnly="1" grandRow="1" outline="0" fieldPosition="0"/>
    </format>
    <format dxfId="2557">
      <pivotArea grandRow="1" outline="0" collapsedLevelsAreSubtotals="1" fieldPosition="0"/>
    </format>
    <format dxfId="2556">
      <pivotArea dataOnly="0" labelOnly="1" grandRow="1" outline="0" fieldPosition="0"/>
    </format>
    <format dxfId="2555">
      <pivotArea dataOnly="0" labelOnly="1" grandRow="1" outline="0" fieldPosition="0"/>
    </format>
    <format dxfId="2554">
      <pivotArea dataOnly="0" labelOnly="1" grandRow="1" outline="0" fieldPosition="0"/>
    </format>
    <format dxfId="2553">
      <pivotArea dataOnly="0" labelOnly="1" grandRow="1" outline="0" fieldPosition="0"/>
    </format>
    <format dxfId="2552">
      <pivotArea field="12" type="button" dataOnly="0" labelOnly="1" outline="0" axis="axisPage" fieldPosition="0"/>
    </format>
    <format dxfId="2551">
      <pivotArea type="origin" dataOnly="0" labelOnly="1" outline="0" fieldPosition="0"/>
    </format>
    <format dxfId="2550">
      <pivotArea dataOnly="0" labelOnly="1" grandRow="1" outline="0" fieldPosition="0"/>
    </format>
    <format dxfId="2549">
      <pivotArea field="12" type="button" dataOnly="0" labelOnly="1" outline="0" axis="axisPage" fieldPosition="0"/>
    </format>
    <format dxfId="2548">
      <pivotArea type="origin" dataOnly="0" labelOnly="1" outline="0" fieldPosition="0"/>
    </format>
    <format dxfId="2547">
      <pivotArea dataOnly="0" labelOnly="1" grandRow="1" outline="0" fieldPosition="0"/>
    </format>
    <format dxfId="2546">
      <pivotArea field="12" type="button" dataOnly="0" labelOnly="1" outline="0" axis="axisPage" fieldPosition="0"/>
    </format>
    <format dxfId="2545">
      <pivotArea type="origin" dataOnly="0" labelOnly="1" outline="0" fieldPosition="0"/>
    </format>
    <format dxfId="2544">
      <pivotArea dataOnly="0" labelOnly="1" grandRow="1" outline="0" fieldPosition="0"/>
    </format>
    <format dxfId="2543">
      <pivotArea field="12" type="button" dataOnly="0" labelOnly="1" outline="0" axis="axisPage" fieldPosition="0"/>
    </format>
    <format dxfId="2542">
      <pivotArea type="origin" dataOnly="0" labelOnly="1" outline="0" fieldPosition="0"/>
    </format>
    <format dxfId="2541">
      <pivotArea dataOnly="0" labelOnly="1" grandRow="1" outline="0" fieldPosition="0"/>
    </format>
    <format dxfId="2540">
      <pivotArea grandRow="1" outline="0" collapsedLevelsAreSubtotals="1" fieldPosition="0"/>
    </format>
    <format dxfId="2539">
      <pivotArea grandRow="1" outline="0" collapsedLevelsAreSubtotals="1" fieldPosition="0"/>
    </format>
    <format dxfId="2538">
      <pivotArea type="origin" dataOnly="0" labelOnly="1" outline="0" fieldPosition="0"/>
    </format>
    <format dxfId="2537">
      <pivotArea field="14" type="button" dataOnly="0" labelOnly="1" outline="0" axis="axisCol" fieldPosition="0"/>
    </format>
    <format dxfId="2536">
      <pivotArea type="topRight" dataOnly="0" labelOnly="1" outline="0" offset="A1" fieldPosition="0"/>
    </format>
    <format dxfId="2535">
      <pivotArea grandRow="1" outline="0" collapsedLevelsAreSubtotals="1" fieldPosition="0"/>
    </format>
    <format dxfId="2534">
      <pivotArea grandRow="1" outline="0" collapsedLevelsAreSubtotals="1" fieldPosition="0"/>
    </format>
    <format dxfId="2533">
      <pivotArea outline="0" collapsedLevelsAreSubtotals="1" fieldPosition="0"/>
    </format>
    <format dxfId="2532">
      <pivotArea field="15" type="button" dataOnly="0" labelOnly="1" outline="0" axis="axisRow" fieldPosition="0"/>
    </format>
    <format dxfId="2531">
      <pivotArea dataOnly="0" labelOnly="1" outline="0" fieldPosition="0">
        <references count="1">
          <reference field="15" count="0"/>
        </references>
      </pivotArea>
    </format>
    <format dxfId="2530">
      <pivotArea dataOnly="0" labelOnly="1" grandRow="1" outline="0" fieldPosition="0"/>
    </format>
    <format dxfId="2529">
      <pivotArea dataOnly="0" labelOnly="1" outline="0" fieldPosition="0">
        <references count="1">
          <reference field="14" count="0"/>
        </references>
      </pivotArea>
    </format>
    <format dxfId="252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5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838">
      <pivotArea outline="0" collapsedLevelsAreSubtotals="1" fieldPosition="0"/>
    </format>
    <format dxfId="2837">
      <pivotArea dataOnly="0" labelOnly="1" grandCol="1" outline="0" fieldPosition="0"/>
    </format>
    <format dxfId="2836">
      <pivotArea outline="0" collapsedLevelsAreSubtotals="1" fieldPosition="0"/>
    </format>
    <format dxfId="2835">
      <pivotArea dataOnly="0" labelOnly="1" grandCol="1" outline="0" fieldPosition="0"/>
    </format>
    <format dxfId="2834">
      <pivotArea dataOnly="0" labelOnly="1" grandRow="1" outline="0" fieldPosition="0"/>
    </format>
    <format dxfId="2833">
      <pivotArea dataOnly="0" labelOnly="1" grandCol="1" outline="0" fieldPosition="0"/>
    </format>
    <format dxfId="2832">
      <pivotArea dataOnly="0" labelOnly="1" grandCol="1" outline="0" fieldPosition="0"/>
    </format>
    <format dxfId="2831">
      <pivotArea dataOnly="0" labelOnly="1" outline="0" fieldPosition="0">
        <references count="1">
          <reference field="12" count="0"/>
        </references>
      </pivotArea>
    </format>
    <format dxfId="2830">
      <pivotArea dataOnly="0" labelOnly="1" grandCol="1" outline="0" fieldPosition="0"/>
    </format>
    <format dxfId="2829">
      <pivotArea dataOnly="0" labelOnly="1" outline="0" fieldPosition="0">
        <references count="1">
          <reference field="12" count="0"/>
        </references>
      </pivotArea>
    </format>
    <format dxfId="2828">
      <pivotArea dataOnly="0" labelOnly="1" grandCol="1" outline="0" fieldPosition="0"/>
    </format>
    <format dxfId="2827">
      <pivotArea grandRow="1" outline="0" collapsedLevelsAreSubtotals="1" fieldPosition="0"/>
    </format>
    <format dxfId="2826">
      <pivotArea dataOnly="0" labelOnly="1" grandRow="1" outline="0" fieldPosition="0"/>
    </format>
    <format dxfId="2825">
      <pivotArea dataOnly="0" labelOnly="1" grandRow="1" outline="0" fieldPosition="0"/>
    </format>
    <format dxfId="2824">
      <pivotArea grandRow="1" outline="0" collapsedLevelsAreSubtotals="1" fieldPosition="0"/>
    </format>
    <format dxfId="2823">
      <pivotArea dataOnly="0" labelOnly="1" grandRow="1" outline="0" fieldPosition="0"/>
    </format>
    <format dxfId="2822">
      <pivotArea grandRow="1" outline="0" collapsedLevelsAreSubtotals="1" fieldPosition="0"/>
    </format>
    <format dxfId="2821">
      <pivotArea dataOnly="0" labelOnly="1" grandRow="1" outline="0" fieldPosition="0"/>
    </format>
    <format dxfId="2820">
      <pivotArea grandRow="1" outline="0" collapsedLevelsAreSubtotals="1" fieldPosition="0"/>
    </format>
    <format dxfId="2819">
      <pivotArea grandRow="1" outline="0" collapsedLevelsAreSubtotals="1" fieldPosition="0"/>
    </format>
    <format dxfId="2818">
      <pivotArea dataOnly="0" labelOnly="1" grandRow="1" outline="0" fieldPosition="0"/>
    </format>
    <format dxfId="2817">
      <pivotArea dataOnly="0" labelOnly="1" grandRow="1" outline="0" fieldPosition="0"/>
    </format>
    <format dxfId="2816">
      <pivotArea dataOnly="0" labelOnly="1" grandRow="1" outline="0" fieldPosition="0"/>
    </format>
    <format dxfId="2815">
      <pivotArea dataOnly="0" labelOnly="1" grandRow="1" outline="0" fieldPosition="0"/>
    </format>
    <format dxfId="2814">
      <pivotArea grandRow="1" outline="0" collapsedLevelsAreSubtotals="1" fieldPosition="0"/>
    </format>
    <format dxfId="2813">
      <pivotArea dataOnly="0" labelOnly="1" grandRow="1" outline="0" fieldPosition="0"/>
    </format>
    <format dxfId="2812">
      <pivotArea dataOnly="0" labelOnly="1" outline="0" fieldPosition="0">
        <references count="1">
          <reference field="12" count="0"/>
        </references>
      </pivotArea>
    </format>
    <format dxfId="2811">
      <pivotArea dataOnly="0" labelOnly="1" grandCol="1" outline="0" fieldPosition="0"/>
    </format>
    <format dxfId="2810">
      <pivotArea grandRow="1" outline="0" collapsedLevelsAreSubtotals="1" fieldPosition="0"/>
    </format>
    <format dxfId="2809">
      <pivotArea dataOnly="0" labelOnly="1" grandRow="1" outline="0" fieldPosition="0"/>
    </format>
    <format dxfId="2808">
      <pivotArea grandRow="1" outline="0" collapsedLevelsAreSubtotals="1" fieldPosition="0"/>
    </format>
    <format dxfId="2807">
      <pivotArea dataOnly="0" labelOnly="1" grandRow="1" outline="0" fieldPosition="0"/>
    </format>
    <format dxfId="2806">
      <pivotArea dataOnly="0" labelOnly="1" outline="0" fieldPosition="0">
        <references count="1">
          <reference field="12" count="0"/>
        </references>
      </pivotArea>
    </format>
    <format dxfId="2805">
      <pivotArea dataOnly="0" labelOnly="1" grandCol="1" outline="0" fieldPosition="0"/>
    </format>
    <format dxfId="2804">
      <pivotArea dataOnly="0" labelOnly="1" grandCol="1" outline="0" fieldPosition="0"/>
    </format>
    <format dxfId="2803">
      <pivotArea grandRow="1" grandCol="1" outline="0" collapsedLevelsAreSubtotals="1" fieldPosition="0"/>
    </format>
    <format dxfId="2802">
      <pivotArea dataOnly="0" labelOnly="1" outline="0" fieldPosition="0">
        <references count="1">
          <reference field="12" count="0"/>
        </references>
      </pivotArea>
    </format>
    <format dxfId="2801">
      <pivotArea dataOnly="0" labelOnly="1" grandCol="1" outline="0" fieldPosition="0"/>
    </format>
    <format dxfId="2800">
      <pivotArea dataOnly="0" labelOnly="1" outline="0" fieldPosition="0">
        <references count="1">
          <reference field="12" count="0"/>
        </references>
      </pivotArea>
    </format>
    <format dxfId="2799">
      <pivotArea dataOnly="0" labelOnly="1" grandCol="1" outline="0" fieldPosition="0"/>
    </format>
    <format dxfId="2798">
      <pivotArea grandRow="1" outline="0" collapsedLevelsAreSubtotals="1" fieldPosition="0"/>
    </format>
    <format dxfId="2797">
      <pivotArea grandRow="1" outline="0" collapsedLevelsAreSubtotals="1" fieldPosition="0"/>
    </format>
    <format dxfId="2796">
      <pivotArea type="origin" dataOnly="0" labelOnly="1" outline="0" fieldPosition="0"/>
    </format>
    <format dxfId="2795">
      <pivotArea type="origin" dataOnly="0" labelOnly="1" outline="0" fieldPosition="0"/>
    </format>
    <format dxfId="2794">
      <pivotArea type="origin" dataOnly="0" labelOnly="1" outline="0" fieldPosition="0"/>
    </format>
    <format dxfId="2793">
      <pivotArea dataOnly="0" labelOnly="1" outline="0" fieldPosition="0">
        <references count="1">
          <reference field="12" count="0"/>
        </references>
      </pivotArea>
    </format>
    <format dxfId="2792">
      <pivotArea type="topRight" dataOnly="0" labelOnly="1" outline="0" fieldPosition="0"/>
    </format>
    <format dxfId="2791">
      <pivotArea outline="0" collapsedLevelsAreSubtotals="1" fieldPosition="0"/>
    </format>
    <format dxfId="2790">
      <pivotArea dataOnly="0" labelOnly="1" grandRow="1" outline="0" fieldPosition="0"/>
    </format>
    <format dxfId="2789">
      <pivotArea dataOnly="0" labelOnly="1" outline="0" fieldPosition="0">
        <references count="1">
          <reference field="12" count="0"/>
        </references>
      </pivotArea>
    </format>
    <format dxfId="2788">
      <pivotArea dataOnly="0" labelOnly="1" grandCol="1" outline="0" fieldPosition="0"/>
    </format>
    <format dxfId="2787">
      <pivotArea dataOnly="0" labelOnly="1" outline="0" fieldPosition="0">
        <references count="1">
          <reference field="12" count="0"/>
        </references>
      </pivotArea>
    </format>
    <format dxfId="2786">
      <pivotArea dataOnly="0" labelOnly="1" grandCol="1" outline="0" fieldPosition="0"/>
    </format>
    <format dxfId="2785">
      <pivotArea grandRow="1" outline="0" collapsedLevelsAreSubtotals="1" fieldPosition="0"/>
    </format>
    <format dxfId="2784">
      <pivotArea dataOnly="0" labelOnly="1" grandRow="1" outline="0" fieldPosition="0"/>
    </format>
    <format dxfId="2783">
      <pivotArea outline="0" collapsedLevelsAreSubtotals="1" fieldPosition="0"/>
    </format>
    <format dxfId="2782">
      <pivotArea dataOnly="0" labelOnly="1" grandRow="1" outline="0" fieldPosition="0"/>
    </format>
    <format dxfId="2781">
      <pivotArea dataOnly="0" labelOnly="1" outline="0" fieldPosition="0">
        <references count="1">
          <reference field="12" count="0"/>
        </references>
      </pivotArea>
    </format>
    <format dxfId="2780">
      <pivotArea dataOnly="0" labelOnly="1" grandCol="1" outline="0" fieldPosition="0"/>
    </format>
    <format dxfId="2779">
      <pivotArea grandRow="1" outline="0" collapsedLevelsAreSubtotals="1" fieldPosition="0"/>
    </format>
    <format dxfId="2778">
      <pivotArea dataOnly="0" labelOnly="1" grandRow="1" outline="0" fieldPosition="0"/>
    </format>
    <format dxfId="2777">
      <pivotArea grandRow="1" outline="0" collapsedLevelsAreSubtotals="1" fieldPosition="0"/>
    </format>
    <format dxfId="2776">
      <pivotArea dataOnly="0" labelOnly="1" grandRow="1" outline="0" fieldPosition="0"/>
    </format>
    <format dxfId="2775">
      <pivotArea dataOnly="0" labelOnly="1" outline="0" fieldPosition="0">
        <references count="1">
          <reference field="12" count="0"/>
        </references>
      </pivotArea>
    </format>
    <format dxfId="2774">
      <pivotArea dataOnly="0" labelOnly="1" grandCol="1" outline="0" fieldPosition="0"/>
    </format>
    <format dxfId="2773">
      <pivotArea grandRow="1" outline="0" collapsedLevelsAreSubtotals="1" fieldPosition="0"/>
    </format>
    <format dxfId="2772">
      <pivotArea dataOnly="0" labelOnly="1" grandRow="1" outline="0" fieldPosition="0"/>
    </format>
    <format dxfId="2771">
      <pivotArea dataOnly="0" labelOnly="1" outline="0" fieldPosition="0">
        <references count="1">
          <reference field="12" count="0"/>
        </references>
      </pivotArea>
    </format>
    <format dxfId="2770">
      <pivotArea dataOnly="0" labelOnly="1" grandCol="1" outline="0" fieldPosition="0"/>
    </format>
    <format dxfId="2769">
      <pivotArea grandRow="1" outline="0" collapsedLevelsAreSubtotals="1" fieldPosition="0"/>
    </format>
    <format dxfId="2768">
      <pivotArea dataOnly="0" labelOnly="1" grandRow="1" outline="0" fieldPosition="0"/>
    </format>
    <format dxfId="2767">
      <pivotArea outline="0" collapsedLevelsAreSubtotals="1" fieldPosition="0"/>
    </format>
    <format dxfId="2766">
      <pivotArea dataOnly="0" labelOnly="1" grandRow="1" outline="0" fieldPosition="0"/>
    </format>
    <format dxfId="2765">
      <pivotArea dataOnly="0" labelOnly="1" outline="0" fieldPosition="0">
        <references count="1">
          <reference field="12" count="0"/>
        </references>
      </pivotArea>
    </format>
    <format dxfId="2764">
      <pivotArea dataOnly="0" labelOnly="1" grandCol="1" outline="0" fieldPosition="0"/>
    </format>
    <format dxfId="2763">
      <pivotArea field="10" type="button" dataOnly="0" labelOnly="1" outline="0" axis="axisPage" fieldPosition="0"/>
    </format>
    <format dxfId="2762">
      <pivotArea type="origin" dataOnly="0" labelOnly="1" outline="0" fieldPosition="0"/>
    </format>
    <format dxfId="2761">
      <pivotArea dataOnly="0" labelOnly="1" grandRow="1" outline="0" fieldPosition="0"/>
    </format>
    <format dxfId="2760">
      <pivotArea field="10" type="button" dataOnly="0" labelOnly="1" outline="0" axis="axisPage" fieldPosition="0"/>
    </format>
    <format dxfId="2759">
      <pivotArea type="origin" dataOnly="0" labelOnly="1" outline="0" fieldPosition="0"/>
    </format>
    <format dxfId="2758">
      <pivotArea dataOnly="0" labelOnly="1" grandRow="1" outline="0" fieldPosition="0"/>
    </format>
    <format dxfId="2757">
      <pivotArea field="10" type="button" dataOnly="0" labelOnly="1" outline="0" axis="axisPage" fieldPosition="0"/>
    </format>
    <format dxfId="2756">
      <pivotArea type="origin" dataOnly="0" labelOnly="1" outline="0" fieldPosition="0"/>
    </format>
    <format dxfId="2755">
      <pivotArea dataOnly="0" labelOnly="1" grandRow="1" outline="0" fieldPosition="0"/>
    </format>
    <format dxfId="2754">
      <pivotArea field="10" type="button" dataOnly="0" labelOnly="1" outline="0" axis="axisPage" fieldPosition="0"/>
    </format>
    <format dxfId="2753">
      <pivotArea type="origin" dataOnly="0" labelOnly="1" outline="0" fieldPosition="0"/>
    </format>
    <format dxfId="2752">
      <pivotArea dataOnly="0" labelOnly="1" grandRow="1" outline="0" fieldPosition="0"/>
    </format>
    <format dxfId="2751">
      <pivotArea grandRow="1" outline="0" collapsedLevelsAreSubtotals="1" fieldPosition="0"/>
    </format>
    <format dxfId="2750">
      <pivotArea dataOnly="0" labelOnly="1" grandRow="1" outline="0" fieldPosition="0"/>
    </format>
    <format dxfId="2749">
      <pivotArea grandRow="1" outline="0" collapsedLevelsAreSubtotals="1" fieldPosition="0"/>
    </format>
    <format dxfId="2748">
      <pivotArea dataOnly="0" labelOnly="1" grandRow="1" outline="0" fieldPosition="0"/>
    </format>
    <format dxfId="2747">
      <pivotArea outline="0" collapsedLevelsAreSubtotals="1" fieldPosition="0"/>
    </format>
    <format dxfId="2746">
      <pivotArea dataOnly="0" labelOnly="1" grandRow="1" outline="0" fieldPosition="0"/>
    </format>
    <format dxfId="2745">
      <pivotArea outline="0" collapsedLevelsAreSubtotals="1" fieldPosition="0"/>
    </format>
    <format dxfId="2744">
      <pivotArea dataOnly="0" labelOnly="1" grandRow="1" outline="0" fieldPosition="0"/>
    </format>
    <format dxfId="2743">
      <pivotArea dataOnly="0" labelOnly="1" outline="0" fieldPosition="0">
        <references count="1">
          <reference field="12" count="0"/>
        </references>
      </pivotArea>
    </format>
    <format dxfId="2742">
      <pivotArea dataOnly="0" labelOnly="1" grandCol="1" outline="0" fieldPosition="0"/>
    </format>
    <format dxfId="2741">
      <pivotArea dataOnly="0" labelOnly="1" outline="0" fieldPosition="0">
        <references count="1">
          <reference field="12" count="0"/>
        </references>
      </pivotArea>
    </format>
    <format dxfId="2740">
      <pivotArea dataOnly="0" labelOnly="1" grandCol="1" outline="0" fieldPosition="0"/>
    </format>
    <format dxfId="2739">
      <pivotArea outline="0" fieldPosition="0">
        <references count="1">
          <reference field="12" count="0" selected="0"/>
        </references>
      </pivotArea>
    </format>
    <format dxfId="2738">
      <pivotArea type="origin" dataOnly="0" labelOnly="1" outline="0" fieldPosition="0"/>
    </format>
    <format dxfId="2737">
      <pivotArea field="12" type="button" dataOnly="0" labelOnly="1" outline="0" axis="axisCol" fieldPosition="0"/>
    </format>
    <format dxfId="2736">
      <pivotArea type="topRight" dataOnly="0" labelOnly="1" outline="0" offset="A1" fieldPosition="0"/>
    </format>
    <format dxfId="2735">
      <pivotArea dataOnly="0" labelOnly="1" grandRow="1" outline="0" fieldPosition="0"/>
    </format>
    <format dxfId="2734">
      <pivotArea dataOnly="0" labelOnly="1" outline="0" fieldPosition="0">
        <references count="1">
          <reference field="12" count="0"/>
        </references>
      </pivotArea>
    </format>
    <format dxfId="2733">
      <pivotArea grandRow="1" outline="0" collapsedLevelsAreSubtotals="1" fieldPosition="0"/>
    </format>
    <format dxfId="2732">
      <pivotArea dataOnly="0" labelOnly="1" grandRow="1" outline="0" fieldPosition="0"/>
    </format>
    <format dxfId="2731">
      <pivotArea outline="0" collapsedLevelsAreSubtotals="1" fieldPosition="0"/>
    </format>
    <format dxfId="2730">
      <pivotArea dataOnly="0" labelOnly="1" grandRow="1" outline="0" fieldPosition="0"/>
    </format>
    <format dxfId="2729">
      <pivotArea dataOnly="0" labelOnly="1" outline="0" fieldPosition="0">
        <references count="1">
          <reference field="12" count="0"/>
        </references>
      </pivotArea>
    </format>
    <format dxfId="2728">
      <pivotArea dataOnly="0" labelOnly="1" grandCol="1" outline="0" fieldPosition="0"/>
    </format>
    <format dxfId="2727">
      <pivotArea outline="0" collapsedLevelsAreSubtotals="1" fieldPosition="0"/>
    </format>
    <format dxfId="2726">
      <pivotArea dataOnly="0" labelOnly="1" grandRow="1" outline="0" fieldPosition="0"/>
    </format>
    <format dxfId="2725">
      <pivotArea dataOnly="0" labelOnly="1" outline="0" fieldPosition="0">
        <references count="1">
          <reference field="12" count="0"/>
        </references>
      </pivotArea>
    </format>
    <format dxfId="2724">
      <pivotArea dataOnly="0" labelOnly="1" grandCol="1" outline="0" fieldPosition="0"/>
    </format>
    <format dxfId="2723">
      <pivotArea outline="0" collapsedLevelsAreSubtotals="1" fieldPosition="0"/>
    </format>
    <format dxfId="2722">
      <pivotArea dataOnly="0" labelOnly="1" grandRow="1" outline="0" fieldPosition="0"/>
    </format>
    <format dxfId="2721">
      <pivotArea dataOnly="0" labelOnly="1" outline="0" fieldPosition="0">
        <references count="1">
          <reference field="12" count="0"/>
        </references>
      </pivotArea>
    </format>
    <format dxfId="2720">
      <pivotArea dataOnly="0" labelOnly="1" grandCol="1" outline="0" fieldPosition="0"/>
    </format>
    <format dxfId="2719">
      <pivotArea dataOnly="0" labelOnly="1" outline="0" fieldPosition="0">
        <references count="1">
          <reference field="12" count="0"/>
        </references>
      </pivotArea>
    </format>
    <format dxfId="2718">
      <pivotArea dataOnly="0" labelOnly="1" grandCol="1" outline="0" fieldPosition="0"/>
    </format>
    <format dxfId="2717">
      <pivotArea grandRow="1" outline="0" collapsedLevelsAreSubtotals="1" fieldPosition="0"/>
    </format>
    <format dxfId="2716">
      <pivotArea dataOnly="0" labelOnly="1" grandRow="1" outline="0" fieldPosition="0"/>
    </format>
    <format dxfId="2715">
      <pivotArea outline="0" collapsedLevelsAreSubtotals="1" fieldPosition="0"/>
    </format>
    <format dxfId="2714">
      <pivotArea dataOnly="0" labelOnly="1" grandRow="1" outline="0" fieldPosition="0"/>
    </format>
    <format dxfId="2713">
      <pivotArea dataOnly="0" labelOnly="1" outline="0" fieldPosition="0">
        <references count="1">
          <reference field="12" count="0"/>
        </references>
      </pivotArea>
    </format>
    <format dxfId="2712">
      <pivotArea dataOnly="0" labelOnly="1" grandCol="1" outline="0" fieldPosition="0"/>
    </format>
    <format dxfId="2711">
      <pivotArea outline="0" collapsedLevelsAreSubtotals="1" fieldPosition="0"/>
    </format>
    <format dxfId="2710">
      <pivotArea field="13" type="button" dataOnly="0" labelOnly="1" outline="0" axis="axisRow" fieldPosition="0"/>
    </format>
    <format dxfId="2709">
      <pivotArea dataOnly="0" labelOnly="1" outline="0" fieldPosition="0">
        <references count="1">
          <reference field="13" count="0"/>
        </references>
      </pivotArea>
    </format>
    <format dxfId="2708">
      <pivotArea dataOnly="0" labelOnly="1" grandRow="1" outline="0" fieldPosition="0"/>
    </format>
    <format dxfId="2707">
      <pivotArea dataOnly="0" labelOnly="1" outline="0" fieldPosition="0">
        <references count="1">
          <reference field="12" count="0"/>
        </references>
      </pivotArea>
    </format>
    <format dxfId="2706">
      <pivotArea dataOnly="0" labelOnly="1" grandCol="1" outline="0" fieldPosition="0"/>
    </format>
    <format dxfId="2705">
      <pivotArea outline="0" collapsedLevelsAreSubtotals="1" fieldPosition="0"/>
    </format>
    <format dxfId="2704">
      <pivotArea field="13" type="button" dataOnly="0" labelOnly="1" outline="0" axis="axisRow" fieldPosition="0"/>
    </format>
    <format dxfId="2703">
      <pivotArea dataOnly="0" labelOnly="1" outline="0" fieldPosition="0">
        <references count="1">
          <reference field="13" count="0"/>
        </references>
      </pivotArea>
    </format>
    <format dxfId="2702">
      <pivotArea dataOnly="0" labelOnly="1" grandRow="1" outline="0" fieldPosition="0"/>
    </format>
    <format dxfId="2701">
      <pivotArea dataOnly="0" labelOnly="1" outline="0" fieldPosition="0">
        <references count="1">
          <reference field="12" count="0"/>
        </references>
      </pivotArea>
    </format>
    <format dxfId="2700">
      <pivotArea dataOnly="0" labelOnly="1" grandCol="1" outline="0" fieldPosition="0"/>
    </format>
    <format dxfId="2699">
      <pivotArea outline="0" collapsedLevelsAreSubtotals="1" fieldPosition="0"/>
    </format>
    <format dxfId="2698">
      <pivotArea field="13" type="button" dataOnly="0" labelOnly="1" outline="0" axis="axisRow" fieldPosition="0"/>
    </format>
    <format dxfId="2697">
      <pivotArea dataOnly="0" labelOnly="1" outline="0" fieldPosition="0">
        <references count="1">
          <reference field="13" count="0"/>
        </references>
      </pivotArea>
    </format>
    <format dxfId="2696">
      <pivotArea dataOnly="0" labelOnly="1" grandRow="1" outline="0" fieldPosition="0"/>
    </format>
    <format dxfId="2695">
      <pivotArea dataOnly="0" labelOnly="1" outline="0" fieldPosition="0">
        <references count="1">
          <reference field="12" count="0"/>
        </references>
      </pivotArea>
    </format>
    <format dxfId="2694">
      <pivotArea dataOnly="0" labelOnly="1" grandCol="1" outline="0" fieldPosition="0"/>
    </format>
    <format dxfId="2693">
      <pivotArea outline="0" collapsedLevelsAreSubtotals="1" fieldPosition="0"/>
    </format>
    <format dxfId="2692">
      <pivotArea field="13" type="button" dataOnly="0" labelOnly="1" outline="0" axis="axisRow" fieldPosition="0"/>
    </format>
    <format dxfId="2691">
      <pivotArea dataOnly="0" labelOnly="1" outline="0" fieldPosition="0">
        <references count="1">
          <reference field="13" count="0"/>
        </references>
      </pivotArea>
    </format>
    <format dxfId="2690">
      <pivotArea dataOnly="0" labelOnly="1" grandRow="1" outline="0" fieldPosition="0"/>
    </format>
    <format dxfId="2689">
      <pivotArea dataOnly="0" labelOnly="1" outline="0" fieldPosition="0">
        <references count="1">
          <reference field="12" count="0"/>
        </references>
      </pivotArea>
    </format>
    <format dxfId="2688">
      <pivotArea dataOnly="0" labelOnly="1" grandCol="1" outline="0" fieldPosition="0"/>
    </format>
    <format dxfId="2687">
      <pivotArea grandRow="1" outline="0" collapsedLevelsAreSubtotals="1" fieldPosition="0"/>
    </format>
    <format dxfId="2686">
      <pivotArea dataOnly="0" labelOnly="1" grandRow="1" outline="0" fieldPosition="0"/>
    </format>
    <format dxfId="2685">
      <pivotArea grandRow="1" outline="0" collapsedLevelsAreSubtotals="1" fieldPosition="0"/>
    </format>
    <format dxfId="2684">
      <pivotArea dataOnly="0" labelOnly="1" grandRow="1" outline="0" fieldPosition="0"/>
    </format>
    <format dxfId="2683">
      <pivotArea outline="0" collapsedLevelsAreSubtotals="1" fieldPosition="0"/>
    </format>
    <format dxfId="2682">
      <pivotArea field="13" type="button" dataOnly="0" labelOnly="1" outline="0" axis="axisRow" fieldPosition="0"/>
    </format>
    <format dxfId="2681">
      <pivotArea dataOnly="0" labelOnly="1" outline="0" fieldPosition="0">
        <references count="1">
          <reference field="13" count="19">
            <x v="0"/>
            <x v="1"/>
            <x v="2"/>
            <x v="3"/>
            <x v="4"/>
            <x v="5"/>
            <x v="6"/>
            <x v="7"/>
            <x v="8"/>
            <x v="9"/>
            <x v="10"/>
            <x v="11"/>
            <x v="12"/>
            <x v="13"/>
            <x v="15"/>
            <x v="16"/>
            <x v="17"/>
            <x v="18"/>
            <x v="19"/>
          </reference>
        </references>
      </pivotArea>
    </format>
    <format dxfId="2680">
      <pivotArea dataOnly="0" labelOnly="1" grandRow="1" outline="0" fieldPosition="0"/>
    </format>
    <format dxfId="2679">
      <pivotArea dataOnly="0" labelOnly="1" outline="0" fieldPosition="0">
        <references count="1">
          <reference field="12" count="0"/>
        </references>
      </pivotArea>
    </format>
    <format dxfId="2678">
      <pivotArea dataOnly="0" labelOnly="1" grandCol="1" outline="0" fieldPosition="0"/>
    </format>
    <format dxfId="2677">
      <pivotArea outline="0" collapsedLevelsAreSubtotals="1" fieldPosition="0"/>
    </format>
    <format dxfId="2676">
      <pivotArea field="13" type="button" dataOnly="0" labelOnly="1" outline="0" axis="axisRow" fieldPosition="0"/>
    </format>
    <format dxfId="2675">
      <pivotArea dataOnly="0" labelOnly="1" outline="0" fieldPosition="0">
        <references count="1">
          <reference field="13" count="19">
            <x v="0"/>
            <x v="1"/>
            <x v="2"/>
            <x v="3"/>
            <x v="4"/>
            <x v="5"/>
            <x v="6"/>
            <x v="7"/>
            <x v="8"/>
            <x v="9"/>
            <x v="10"/>
            <x v="11"/>
            <x v="12"/>
            <x v="13"/>
            <x v="15"/>
            <x v="16"/>
            <x v="17"/>
            <x v="18"/>
            <x v="19"/>
          </reference>
        </references>
      </pivotArea>
    </format>
    <format dxfId="2674">
      <pivotArea dataOnly="0" labelOnly="1" grandRow="1" outline="0" fieldPosition="0"/>
    </format>
    <format dxfId="2673">
      <pivotArea dataOnly="0" labelOnly="1" outline="0" fieldPosition="0">
        <references count="1">
          <reference field="12" count="0"/>
        </references>
      </pivotArea>
    </format>
    <format dxfId="2672">
      <pivotArea dataOnly="0" labelOnly="1" grandCol="1" outline="0" fieldPosition="0"/>
    </format>
    <format dxfId="2671">
      <pivotArea outline="0" collapsedLevelsAreSubtotals="1" fieldPosition="0"/>
    </format>
    <format dxfId="2670">
      <pivotArea field="13" type="button" dataOnly="0" labelOnly="1" outline="0" axis="axisRow" fieldPosition="0"/>
    </format>
    <format dxfId="2669">
      <pivotArea dataOnly="0" labelOnly="1" outline="0" fieldPosition="0">
        <references count="1">
          <reference field="13" count="19">
            <x v="0"/>
            <x v="1"/>
            <x v="2"/>
            <x v="3"/>
            <x v="4"/>
            <x v="5"/>
            <x v="6"/>
            <x v="7"/>
            <x v="8"/>
            <x v="9"/>
            <x v="10"/>
            <x v="11"/>
            <x v="12"/>
            <x v="13"/>
            <x v="15"/>
            <x v="16"/>
            <x v="17"/>
            <x v="18"/>
            <x v="19"/>
          </reference>
        </references>
      </pivotArea>
    </format>
    <format dxfId="2668">
      <pivotArea dataOnly="0" labelOnly="1" grandRow="1" outline="0" fieldPosition="0"/>
    </format>
    <format dxfId="2667">
      <pivotArea dataOnly="0" labelOnly="1" outline="0" fieldPosition="0">
        <references count="1">
          <reference field="12" count="0"/>
        </references>
      </pivotArea>
    </format>
    <format dxfId="2666">
      <pivotArea dataOnly="0" labelOnly="1" grandCol="1" outline="0" fieldPosition="0"/>
    </format>
    <format dxfId="2665">
      <pivotArea grandRow="1" outline="0" collapsedLevelsAreSubtotals="1" fieldPosition="0"/>
    </format>
    <format dxfId="2664">
      <pivotArea dataOnly="0" labelOnly="1" grandRow="1" outline="0" fieldPosition="0"/>
    </format>
    <format dxfId="2663">
      <pivotArea field="13" type="button" dataOnly="0" labelOnly="1" outline="0" axis="axisRow" fieldPosition="0"/>
    </format>
    <format dxfId="2662">
      <pivotArea dataOnly="0" labelOnly="1" outline="0" fieldPosition="0">
        <references count="1">
          <reference field="12" count="0"/>
        </references>
      </pivotArea>
    </format>
    <format dxfId="2661">
      <pivotArea dataOnly="0" labelOnly="1" grandCol="1" outline="0" fieldPosition="0"/>
    </format>
    <format dxfId="2660">
      <pivotArea outline="0" fieldPosition="0">
        <references count="1">
          <reference field="4294967294" count="1">
            <x v="0"/>
          </reference>
        </references>
      </pivotArea>
    </format>
    <format dxfId="2659">
      <pivotArea outline="0" collapsedLevelsAreSubtotals="1" fieldPosition="0"/>
    </format>
    <format dxfId="2658">
      <pivotArea field="13" type="button" dataOnly="0" labelOnly="1" outline="0" axis="axisRow" fieldPosition="0"/>
    </format>
    <format dxfId="2657">
      <pivotArea dataOnly="0" labelOnly="1" outline="0" fieldPosition="0">
        <references count="1">
          <reference field="13" count="9">
            <x v="1"/>
            <x v="2"/>
            <x v="3"/>
            <x v="4"/>
            <x v="5"/>
            <x v="6"/>
            <x v="9"/>
            <x v="10"/>
            <x v="13"/>
          </reference>
        </references>
      </pivotArea>
    </format>
    <format dxfId="2656">
      <pivotArea dataOnly="0" labelOnly="1" grandRow="1" outline="0" fieldPosition="0"/>
    </format>
    <format dxfId="2655">
      <pivotArea dataOnly="0" labelOnly="1" outline="0" fieldPosition="0">
        <references count="1">
          <reference field="12" count="0"/>
        </references>
      </pivotArea>
    </format>
    <format dxfId="2654">
      <pivotArea dataOnly="0" labelOnly="1" grandCol="1" outline="0" fieldPosition="0"/>
    </format>
    <format dxfId="2653">
      <pivotArea outline="0" collapsedLevelsAreSubtotals="1" fieldPosition="0"/>
    </format>
    <format dxfId="2652">
      <pivotArea field="13" type="button" dataOnly="0" labelOnly="1" outline="0" axis="axisRow" fieldPosition="0"/>
    </format>
    <format dxfId="2651">
      <pivotArea dataOnly="0" labelOnly="1" outline="0" fieldPosition="0">
        <references count="1">
          <reference field="13" count="11">
            <x v="1"/>
            <x v="2"/>
            <x v="3"/>
            <x v="4"/>
            <x v="5"/>
            <x v="6"/>
            <x v="7"/>
            <x v="9"/>
            <x v="10"/>
            <x v="13"/>
            <x v="18"/>
          </reference>
        </references>
      </pivotArea>
    </format>
    <format dxfId="2650">
      <pivotArea dataOnly="0" labelOnly="1" grandRow="1" outline="0" fieldPosition="0"/>
    </format>
    <format dxfId="2649">
      <pivotArea dataOnly="0" labelOnly="1" outline="0" fieldPosition="0">
        <references count="1">
          <reference field="12" count="0"/>
        </references>
      </pivotArea>
    </format>
    <format dxfId="2648">
      <pivotArea dataOnly="0" labelOnly="1" grandCol="1" outline="0" fieldPosition="0"/>
    </format>
    <format dxfId="2647">
      <pivotArea outline="0" collapsedLevelsAreSubtotals="1" fieldPosition="0"/>
    </format>
    <format dxfId="2646">
      <pivotArea field="13" type="button" dataOnly="0" labelOnly="1" outline="0" axis="axisRow" fieldPosition="0"/>
    </format>
    <format dxfId="2645">
      <pivotArea dataOnly="0" labelOnly="1" outline="0" fieldPosition="0">
        <references count="1">
          <reference field="13" count="11">
            <x v="1"/>
            <x v="2"/>
            <x v="3"/>
            <x v="4"/>
            <x v="5"/>
            <x v="6"/>
            <x v="7"/>
            <x v="9"/>
            <x v="10"/>
            <x v="13"/>
            <x v="18"/>
          </reference>
        </references>
      </pivotArea>
    </format>
    <format dxfId="2644">
      <pivotArea dataOnly="0" labelOnly="1" grandRow="1" outline="0" fieldPosition="0"/>
    </format>
    <format dxfId="2643">
      <pivotArea dataOnly="0" labelOnly="1" outline="0" fieldPosition="0">
        <references count="1">
          <reference field="12" count="0"/>
        </references>
      </pivotArea>
    </format>
    <format dxfId="2642">
      <pivotArea dataOnly="0" labelOnly="1" grandCol="1" outline="0" fieldPosition="0"/>
    </format>
    <format dxfId="2641">
      <pivotArea field="13" type="button" dataOnly="0" labelOnly="1" outline="0" axis="axisRow" fieldPosition="0"/>
    </format>
    <format dxfId="2640">
      <pivotArea dataOnly="0" labelOnly="1" outline="0" fieldPosition="0">
        <references count="1">
          <reference field="12" count="0"/>
        </references>
      </pivotArea>
    </format>
    <format dxfId="2639">
      <pivotArea dataOnly="0" labelOnly="1" grandCol="1" outline="0" fieldPosition="0"/>
    </format>
    <format dxfId="2638">
      <pivotArea grandRow="1" outline="0" collapsedLevelsAreSubtotals="1" fieldPosition="0"/>
    </format>
    <format dxfId="2637">
      <pivotArea dataOnly="0" labelOnly="1" grandRow="1" outline="0" fieldPosition="0"/>
    </format>
    <format dxfId="2636">
      <pivotArea outline="0" collapsedLevelsAreSubtotals="1" fieldPosition="0"/>
    </format>
    <format dxfId="2635">
      <pivotArea field="13" type="button" dataOnly="0" labelOnly="1" outline="0" axis="axisRow" fieldPosition="0"/>
    </format>
    <format dxfId="2634">
      <pivotArea dataOnly="0" labelOnly="1" outline="0" fieldPosition="0">
        <references count="1">
          <reference field="13" count="11">
            <x v="1"/>
            <x v="2"/>
            <x v="3"/>
            <x v="4"/>
            <x v="5"/>
            <x v="6"/>
            <x v="7"/>
            <x v="9"/>
            <x v="10"/>
            <x v="13"/>
            <x v="18"/>
          </reference>
        </references>
      </pivotArea>
    </format>
    <format dxfId="2633">
      <pivotArea dataOnly="0" labelOnly="1" grandRow="1" outline="0" fieldPosition="0"/>
    </format>
    <format dxfId="2632">
      <pivotArea dataOnly="0" labelOnly="1" outline="0" fieldPosition="0">
        <references count="1">
          <reference field="12" count="0"/>
        </references>
      </pivotArea>
    </format>
    <format dxfId="2631">
      <pivotArea dataOnly="0" labelOnly="1" grandCol="1" outline="0" fieldPosition="0"/>
    </format>
    <format dxfId="2630">
      <pivotArea outline="0" collapsedLevelsAreSubtotals="1" fieldPosition="0"/>
    </format>
    <format dxfId="2629">
      <pivotArea field="13" type="button" dataOnly="0" labelOnly="1" outline="0" axis="axisRow" fieldPosition="0"/>
    </format>
    <format dxfId="2628">
      <pivotArea dataOnly="0" labelOnly="1" outline="0" fieldPosition="0">
        <references count="1">
          <reference field="13" count="11">
            <x v="1"/>
            <x v="2"/>
            <x v="3"/>
            <x v="4"/>
            <x v="5"/>
            <x v="6"/>
            <x v="7"/>
            <x v="9"/>
            <x v="10"/>
            <x v="13"/>
            <x v="18"/>
          </reference>
        </references>
      </pivotArea>
    </format>
    <format dxfId="2627">
      <pivotArea dataOnly="0" labelOnly="1" grandRow="1" outline="0" fieldPosition="0"/>
    </format>
    <format dxfId="2626">
      <pivotArea dataOnly="0" labelOnly="1" outline="0" fieldPosition="0">
        <references count="1">
          <reference field="12" count="0"/>
        </references>
      </pivotArea>
    </format>
    <format dxfId="2625">
      <pivotArea dataOnly="0" labelOnly="1" grandCol="1" outline="0" fieldPosition="0"/>
    </format>
    <format dxfId="2624">
      <pivotArea outline="0" collapsedLevelsAreSubtotals="1" fieldPosition="0"/>
    </format>
    <format dxfId="2623">
      <pivotArea field="13" type="button" dataOnly="0" labelOnly="1" outline="0" axis="axisRow" fieldPosition="0"/>
    </format>
    <format dxfId="2622">
      <pivotArea dataOnly="0" labelOnly="1" outline="0" fieldPosition="0">
        <references count="1">
          <reference field="13" count="12">
            <x v="1"/>
            <x v="2"/>
            <x v="3"/>
            <x v="4"/>
            <x v="5"/>
            <x v="6"/>
            <x v="7"/>
            <x v="9"/>
            <x v="10"/>
            <x v="13"/>
            <x v="17"/>
            <x v="18"/>
          </reference>
        </references>
      </pivotArea>
    </format>
    <format dxfId="2621">
      <pivotArea dataOnly="0" labelOnly="1" grandRow="1" outline="0" fieldPosition="0"/>
    </format>
    <format dxfId="2620">
      <pivotArea dataOnly="0" labelOnly="1" outline="0" fieldPosition="0">
        <references count="1">
          <reference field="12" count="0"/>
        </references>
      </pivotArea>
    </format>
    <format dxfId="2619">
      <pivotArea dataOnly="0" labelOnly="1" grandCol="1" outline="0" fieldPosition="0"/>
    </format>
    <format dxfId="2618">
      <pivotArea field="13" type="button" dataOnly="0" labelOnly="1" outline="0" axis="axisRow" fieldPosition="0"/>
    </format>
    <format dxfId="2617">
      <pivotArea dataOnly="0" labelOnly="1" outline="0" fieldPosition="0">
        <references count="1">
          <reference field="12" count="0"/>
        </references>
      </pivotArea>
    </format>
    <format dxfId="2616">
      <pivotArea dataOnly="0" labelOnly="1" grandCol="1" outline="0" fieldPosition="0"/>
    </format>
    <format dxfId="2615">
      <pivotArea grandRow="1" outline="0" collapsedLevelsAreSubtotals="1" fieldPosition="0"/>
    </format>
    <format dxfId="2614">
      <pivotArea dataOnly="0" labelOnly="1" grandRow="1" outline="0" fieldPosition="0"/>
    </format>
    <format dxfId="2613">
      <pivotArea outline="0" collapsedLevelsAreSubtotals="1" fieldPosition="0"/>
    </format>
    <format dxfId="2612">
      <pivotArea field="13" type="button" dataOnly="0" labelOnly="1" outline="0" axis="axisRow" fieldPosition="0"/>
    </format>
    <format dxfId="2611">
      <pivotArea dataOnly="0" labelOnly="1" outline="0" fieldPosition="0">
        <references count="1">
          <reference field="13" count="12">
            <x v="1"/>
            <x v="2"/>
            <x v="3"/>
            <x v="4"/>
            <x v="5"/>
            <x v="6"/>
            <x v="7"/>
            <x v="9"/>
            <x v="10"/>
            <x v="13"/>
            <x v="17"/>
            <x v="18"/>
          </reference>
        </references>
      </pivotArea>
    </format>
    <format dxfId="2610">
      <pivotArea dataOnly="0" labelOnly="1" grandRow="1" outline="0" fieldPosition="0"/>
    </format>
    <format dxfId="2609">
      <pivotArea dataOnly="0" labelOnly="1" outline="0" fieldPosition="0">
        <references count="1">
          <reference field="12" count="0"/>
        </references>
      </pivotArea>
    </format>
    <format dxfId="2608">
      <pivotArea dataOnly="0" labelOnly="1" grandCol="1" outline="0" fieldPosition="0"/>
    </format>
    <format dxfId="2607">
      <pivotArea dataOnly="0" labelOnly="1" outline="0" fieldPosition="0">
        <references count="1">
          <reference field="13" count="12">
            <x v="1"/>
            <x v="2"/>
            <x v="3"/>
            <x v="4"/>
            <x v="5"/>
            <x v="6"/>
            <x v="7"/>
            <x v="9"/>
            <x v="10"/>
            <x v="13"/>
            <x v="17"/>
            <x v="18"/>
          </reference>
        </references>
      </pivotArea>
    </format>
    <format dxfId="2606">
      <pivotArea dataOnly="0" labelOnly="1" outline="0" fieldPosition="0">
        <references count="1">
          <reference field="13" count="12">
            <x v="1"/>
            <x v="2"/>
            <x v="3"/>
            <x v="4"/>
            <x v="5"/>
            <x v="6"/>
            <x v="7"/>
            <x v="9"/>
            <x v="10"/>
            <x v="13"/>
            <x v="17"/>
            <x v="18"/>
          </reference>
        </references>
      </pivotArea>
    </format>
    <format dxfId="2605">
      <pivotArea dataOnly="0" labelOnly="1" outline="0" fieldPosition="0">
        <references count="1">
          <reference field="13" count="12">
            <x v="1"/>
            <x v="2"/>
            <x v="3"/>
            <x v="4"/>
            <x v="5"/>
            <x v="6"/>
            <x v="8"/>
            <x v="9"/>
            <x v="10"/>
            <x v="13"/>
            <x v="17"/>
            <x v="18"/>
          </reference>
        </references>
      </pivotArea>
    </format>
    <format dxfId="2604">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1F88F2C-1877-4A2C-AF12-CFCBFEBAC0CF}" name="PivotTable13" cacheId="5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7" firstHeaderRow="1" firstDataRow="2" firstDataCol="1" rowPageCount="2" colPageCount="1"/>
  <pivotFields count="162">
    <pivotField showAll="0"/>
    <pivotField showAll="0" defaultSubtotal="0"/>
    <pivotField showAll="0"/>
    <pivotField axis="axisPage" multipleItemSelectionAllowed="1" showAll="0">
      <items count="15">
        <item h="1" x="0"/>
        <item h="1" x="10"/>
        <item h="1" x="9"/>
        <item h="1" x="2"/>
        <item h="1" x="11"/>
        <item h="1" x="5"/>
        <item h="1" x="6"/>
        <item h="1" x="13"/>
        <item h="1" x="3"/>
        <item h="1" x="8"/>
        <item h="1" x="7"/>
        <item h="1" x="4"/>
        <item h="1" x="12"/>
        <item x="1"/>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
        <item x="0"/>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0">
    <i>
      <x v="2"/>
    </i>
    <i>
      <x v="4"/>
    </i>
    <i>
      <x v="7"/>
    </i>
    <i>
      <x v="8"/>
    </i>
    <i>
      <x v="10"/>
    </i>
    <i>
      <x v="11"/>
    </i>
    <i>
      <x v="15"/>
    </i>
    <i>
      <x v="16"/>
    </i>
    <i>
      <x v="17"/>
    </i>
    <i t="grand">
      <x/>
    </i>
  </rowItems>
  <colFields count="1">
    <field x="12"/>
  </colFields>
  <colItems count="4">
    <i>
      <x/>
    </i>
    <i>
      <x v="1"/>
    </i>
    <i>
      <x v="2"/>
    </i>
    <i>
      <x v="5"/>
    </i>
  </colItems>
  <pageFields count="2">
    <pageField fld="3" hier="-1"/>
    <pageField fld="52" hier="-1"/>
  </pageFields>
  <dataFields count="1">
    <dataField name="Sum of POS" fld="38" baseField="0" baseItem="0" numFmtId="4"/>
  </dataFields>
  <formats count="92">
    <format dxfId="2930">
      <pivotArea grandRow="1" outline="0" collapsedLevelsAreSubtotals="1" fieldPosition="0"/>
    </format>
    <format dxfId="2929">
      <pivotArea outline="0" collapsedLevelsAreSubtotals="1" fieldPosition="0"/>
    </format>
    <format dxfId="2928">
      <pivotArea dataOnly="0" labelOnly="1" grandCol="1" outline="0" fieldPosition="0"/>
    </format>
    <format dxfId="2927">
      <pivotArea outline="0" collapsedLevelsAreSubtotals="1" fieldPosition="0"/>
    </format>
    <format dxfId="2926">
      <pivotArea dataOnly="0" labelOnly="1" grandRow="1" outline="0" fieldPosition="0"/>
    </format>
    <format dxfId="2925">
      <pivotArea dataOnly="0" labelOnly="1" grandCol="1" outline="0" fieldPosition="0"/>
    </format>
    <format dxfId="2924">
      <pivotArea outline="0" collapsedLevelsAreSubtotals="1" fieldPosition="0"/>
    </format>
    <format dxfId="2923">
      <pivotArea dataOnly="0" labelOnly="1" grandRow="1" outline="0" fieldPosition="0"/>
    </format>
    <format dxfId="2922">
      <pivotArea dataOnly="0" labelOnly="1" grandCol="1" outline="0" fieldPosition="0"/>
    </format>
    <format dxfId="2921">
      <pivotArea outline="0" collapsedLevelsAreSubtotals="1" fieldPosition="0"/>
    </format>
    <format dxfId="2920">
      <pivotArea dataOnly="0" labelOnly="1" grandRow="1" outline="0" fieldPosition="0"/>
    </format>
    <format dxfId="2919">
      <pivotArea dataOnly="0" labelOnly="1" grandCol="1" outline="0" fieldPosition="0"/>
    </format>
    <format dxfId="2918">
      <pivotArea outline="0" collapsedLevelsAreSubtotals="1" fieldPosition="0"/>
    </format>
    <format dxfId="2917">
      <pivotArea dataOnly="0" labelOnly="1" grandRow="1" outline="0" fieldPosition="0"/>
    </format>
    <format dxfId="2916">
      <pivotArea dataOnly="0" labelOnly="1" grandCol="1" outline="0" fieldPosition="0"/>
    </format>
    <format dxfId="2915">
      <pivotArea type="all" dataOnly="0" outline="0" fieldPosition="0"/>
    </format>
    <format dxfId="2914">
      <pivotArea outline="0" collapsedLevelsAreSubtotals="1" fieldPosition="0"/>
    </format>
    <format dxfId="2913">
      <pivotArea dataOnly="0" labelOnly="1" grandRow="1" outline="0" fieldPosition="0"/>
    </format>
    <format dxfId="2912">
      <pivotArea outline="0" collapsedLevelsAreSubtotals="1" fieldPosition="0"/>
    </format>
    <format dxfId="2911">
      <pivotArea dataOnly="0" labelOnly="1" grandRow="1" outline="0" fieldPosition="0"/>
    </format>
    <format dxfId="2910">
      <pivotArea outline="0" collapsedLevelsAreSubtotals="1" fieldPosition="0"/>
    </format>
    <format dxfId="2909">
      <pivotArea dataOnly="0" labelOnly="1" grandRow="1" outline="0" fieldPosition="0"/>
    </format>
    <format dxfId="2908">
      <pivotArea type="all" dataOnly="0" outline="0" fieldPosition="0"/>
    </format>
    <format dxfId="2907">
      <pivotArea outline="0" collapsedLevelsAreSubtotals="1" fieldPosition="0"/>
    </format>
    <format dxfId="2906">
      <pivotArea dataOnly="0" labelOnly="1" grandRow="1" outline="0" fieldPosition="0"/>
    </format>
    <format dxfId="2905">
      <pivotArea grandRow="1" outline="0" collapsedLevelsAreSubtotals="1" fieldPosition="0"/>
    </format>
    <format dxfId="2904">
      <pivotArea dataOnly="0" labelOnly="1" grandRow="1" outline="0" fieldPosition="0"/>
    </format>
    <format dxfId="2903">
      <pivotArea outline="0" collapsedLevelsAreSubtotals="1" fieldPosition="0"/>
    </format>
    <format dxfId="2902">
      <pivotArea dataOnly="0" labelOnly="1" grandRow="1" outline="0" fieldPosition="0"/>
    </format>
    <format dxfId="2901">
      <pivotArea outline="0" collapsedLevelsAreSubtotals="1" fieldPosition="0"/>
    </format>
    <format dxfId="2900">
      <pivotArea dataOnly="0" labelOnly="1" grandRow="1" outline="0" fieldPosition="0"/>
    </format>
    <format dxfId="2899">
      <pivotArea type="all" dataOnly="0" outline="0" fieldPosition="0"/>
    </format>
    <format dxfId="2898">
      <pivotArea outline="0" collapsedLevelsAreSubtotals="1" fieldPosition="0"/>
    </format>
    <format dxfId="2897">
      <pivotArea dataOnly="0" labelOnly="1" grandRow="1" outline="0" fieldPosition="0"/>
    </format>
    <format dxfId="2896">
      <pivotArea grandRow="1" outline="0" collapsedLevelsAreSubtotals="1" fieldPosition="0"/>
    </format>
    <format dxfId="2895">
      <pivotArea type="all" dataOnly="0" outline="0" fieldPosition="0"/>
    </format>
    <format dxfId="2894">
      <pivotArea outline="0" collapsedLevelsAreSubtotals="1" fieldPosition="0"/>
    </format>
    <format dxfId="2893">
      <pivotArea dataOnly="0" labelOnly="1" grandRow="1" outline="0" fieldPosition="0"/>
    </format>
    <format dxfId="2892">
      <pivotArea type="all" dataOnly="0" outline="0" fieldPosition="0"/>
    </format>
    <format dxfId="2891">
      <pivotArea outline="0" collapsedLevelsAreSubtotals="1" fieldPosition="0"/>
    </format>
    <format dxfId="2890">
      <pivotArea dataOnly="0" labelOnly="1" grandRow="1" outline="0" fieldPosition="0"/>
    </format>
    <format dxfId="2889">
      <pivotArea grandRow="1" outline="0" collapsedLevelsAreSubtotals="1" fieldPosition="0"/>
    </format>
    <format dxfId="2888">
      <pivotArea outline="0" collapsedLevelsAreSubtotals="1" fieldPosition="0"/>
    </format>
    <format dxfId="2887">
      <pivotArea dataOnly="0" labelOnly="1" fieldPosition="0">
        <references count="1">
          <reference field="12" count="1">
            <x v="0"/>
          </reference>
        </references>
      </pivotArea>
    </format>
    <format dxfId="2886">
      <pivotArea outline="0" collapsedLevelsAreSubtotals="1" fieldPosition="0"/>
    </format>
    <format dxfId="2885">
      <pivotArea grandRow="1" outline="0" collapsedLevelsAreSubtotals="1" fieldPosition="0"/>
    </format>
    <format dxfId="2884">
      <pivotArea outline="0" collapsedLevelsAreSubtotals="1" fieldPosition="0"/>
    </format>
    <format dxfId="2883">
      <pivotArea dataOnly="0" labelOnly="1" grandRow="1" outline="0" fieldPosition="0"/>
    </format>
    <format dxfId="2882">
      <pivotArea dataOnly="0" labelOnly="1" fieldPosition="0">
        <references count="1">
          <reference field="12" count="1">
            <x v="0"/>
          </reference>
        </references>
      </pivotArea>
    </format>
    <format dxfId="2881">
      <pivotArea dataOnly="0" labelOnly="1" fieldPosition="0">
        <references count="1">
          <reference field="12" count="0"/>
        </references>
      </pivotArea>
    </format>
    <format dxfId="2880">
      <pivotArea dataOnly="0" labelOnly="1" fieldPosition="0">
        <references count="1">
          <reference field="12" count="0"/>
        </references>
      </pivotArea>
    </format>
    <format dxfId="2879">
      <pivotArea grandRow="1" outline="0" collapsedLevelsAreSubtotals="1" fieldPosition="0"/>
    </format>
    <format dxfId="2878">
      <pivotArea dataOnly="0" labelOnly="1" grandRow="1" outline="0" fieldPosition="0"/>
    </format>
    <format dxfId="2877">
      <pivotArea dataOnly="0" labelOnly="1" fieldPosition="0">
        <references count="1">
          <reference field="12" count="0"/>
        </references>
      </pivotArea>
    </format>
    <format dxfId="2876">
      <pivotArea dataOnly="0" labelOnly="1" grandRow="1" outline="0" fieldPosition="0"/>
    </format>
    <format dxfId="2875">
      <pivotArea dataOnly="0" labelOnly="1" grandRow="1" outline="0" fieldPosition="0"/>
    </format>
    <format dxfId="2874">
      <pivotArea dataOnly="0" labelOnly="1" grandRow="1" outline="0" fieldPosition="0"/>
    </format>
    <format dxfId="2873">
      <pivotArea field="3" type="button" dataOnly="0" labelOnly="1" outline="0" axis="axisPage" fieldPosition="0"/>
    </format>
    <format dxfId="2872">
      <pivotArea type="origin" dataOnly="0" labelOnly="1" outline="0" fieldPosition="0"/>
    </format>
    <format dxfId="2871">
      <pivotArea dataOnly="0" labelOnly="1" grandRow="1" outline="0" fieldPosition="0"/>
    </format>
    <format dxfId="2870">
      <pivotArea field="3" type="button" dataOnly="0" labelOnly="1" outline="0" axis="axisPage" fieldPosition="0"/>
    </format>
    <format dxfId="2869">
      <pivotArea type="origin" dataOnly="0" labelOnly="1" outline="0" fieldPosition="0"/>
    </format>
    <format dxfId="2868">
      <pivotArea dataOnly="0" labelOnly="1" grandRow="1" outline="0" fieldPosition="0"/>
    </format>
    <format dxfId="2867">
      <pivotArea field="3" type="button" dataOnly="0" labelOnly="1" outline="0" axis="axisPage" fieldPosition="0"/>
    </format>
    <format dxfId="2866">
      <pivotArea type="origin" dataOnly="0" labelOnly="1" outline="0" fieldPosition="0"/>
    </format>
    <format dxfId="2865">
      <pivotArea dataOnly="0" labelOnly="1" grandRow="1" outline="0" fieldPosition="0"/>
    </format>
    <format dxfId="2864">
      <pivotArea field="3" type="button" dataOnly="0" labelOnly="1" outline="0" axis="axisPage" fieldPosition="0"/>
    </format>
    <format dxfId="2863">
      <pivotArea type="origin" dataOnly="0" labelOnly="1" outline="0" fieldPosition="0"/>
    </format>
    <format dxfId="2862">
      <pivotArea dataOnly="0" labelOnly="1" grandRow="1" outline="0" fieldPosition="0"/>
    </format>
    <format dxfId="2861">
      <pivotArea dataOnly="0" labelOnly="1" fieldPosition="0">
        <references count="1">
          <reference field="12" count="1">
            <x v="0"/>
          </reference>
        </references>
      </pivotArea>
    </format>
    <format dxfId="2860">
      <pivotArea dataOnly="0" labelOnly="1" fieldPosition="0">
        <references count="1">
          <reference field="12" count="1">
            <x v="1"/>
          </reference>
        </references>
      </pivotArea>
    </format>
    <format dxfId="2859">
      <pivotArea dataOnly="0" labelOnly="1" fieldPosition="0">
        <references count="1">
          <reference field="12" count="1">
            <x v="0"/>
          </reference>
        </references>
      </pivotArea>
    </format>
    <format dxfId="2858">
      <pivotArea dataOnly="0" labelOnly="1" fieldPosition="0">
        <references count="1">
          <reference field="12" count="1">
            <x v="1"/>
          </reference>
        </references>
      </pivotArea>
    </format>
    <format dxfId="2857">
      <pivotArea field="12" grandRow="1" outline="0" collapsedLevelsAreSubtotals="1" axis="axisCol" fieldPosition="0">
        <references count="1">
          <reference field="12" count="1" selected="0">
            <x v="0"/>
          </reference>
        </references>
      </pivotArea>
    </format>
    <format dxfId="2856">
      <pivotArea field="12" grandRow="1" outline="0" collapsedLevelsAreSubtotals="1" axis="axisCol" fieldPosition="0">
        <references count="1">
          <reference field="12" count="1" selected="0">
            <x v="0"/>
          </reference>
        </references>
      </pivotArea>
    </format>
    <format dxfId="2855">
      <pivotArea dataOnly="0" labelOnly="1" outline="0" fieldPosition="0">
        <references count="1">
          <reference field="3" count="0"/>
        </references>
      </pivotArea>
    </format>
    <format dxfId="2854">
      <pivotArea dataOnly="0" labelOnly="1" fieldPosition="0">
        <references count="1">
          <reference field="12" count="2">
            <x v="0"/>
            <x v="1"/>
          </reference>
        </references>
      </pivotArea>
    </format>
    <format dxfId="2853">
      <pivotArea collapsedLevelsAreSubtotals="1" fieldPosition="0">
        <references count="2">
          <reference field="12" count="1" selected="0">
            <x v="0"/>
          </reference>
          <reference field="15" count="1">
            <x v="0"/>
          </reference>
        </references>
      </pivotArea>
    </format>
    <format dxfId="2852">
      <pivotArea grandRow="1" outline="0" collapsedLevelsAreSubtotals="1" fieldPosition="0"/>
    </format>
    <format dxfId="2851">
      <pivotArea dataOnly="0" labelOnly="1" fieldPosition="0">
        <references count="1">
          <reference field="12" count="1">
            <x v="0"/>
          </reference>
        </references>
      </pivotArea>
    </format>
    <format dxfId="2850">
      <pivotArea type="all" dataOnly="0" outline="0" fieldPosition="0"/>
    </format>
    <format dxfId="2849">
      <pivotArea type="origin" dataOnly="0" labelOnly="1" outline="0" fieldPosition="0"/>
    </format>
    <format dxfId="2848">
      <pivotArea field="12" type="button" dataOnly="0" labelOnly="1" outline="0" axis="axisCol" fieldPosition="0"/>
    </format>
    <format dxfId="2847">
      <pivotArea type="topRight" dataOnly="0" labelOnly="1" outline="0" fieldPosition="0"/>
    </format>
    <format dxfId="2846">
      <pivotArea collapsedLevelsAreSubtotals="1" fieldPosition="0">
        <references count="1">
          <reference field="15" count="0"/>
        </references>
      </pivotArea>
    </format>
    <format dxfId="2845">
      <pivotArea outline="0" collapsedLevelsAreSubtotals="1" fieldPosition="0"/>
    </format>
    <format dxfId="2844">
      <pivotArea field="15" type="button" dataOnly="0" labelOnly="1" outline="0" axis="axisRow" fieldPosition="0"/>
    </format>
    <format dxfId="2843">
      <pivotArea dataOnly="0" labelOnly="1" fieldPosition="0">
        <references count="1">
          <reference field="15" count="0"/>
        </references>
      </pivotArea>
    </format>
    <format dxfId="2842">
      <pivotArea dataOnly="0" labelOnly="1" grandRow="1" outline="0" fieldPosition="0"/>
    </format>
    <format dxfId="2841">
      <pivotArea dataOnly="0" labelOnly="1" fieldPosition="0">
        <references count="1">
          <reference field="12" count="0"/>
        </references>
      </pivotArea>
    </format>
    <format dxfId="2840">
      <pivotArea field="15" type="button" dataOnly="0" labelOnly="1" outline="0" axis="axisRow" fieldPosition="0"/>
    </format>
    <format dxfId="2839">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47B5B5F-1652-46F2-888A-AB46964A8BDE}" name="PivotTable20" cacheId="5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3">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1"/>
        <item x="0"/>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062">
      <pivotArea dataOnly="0" labelOnly="1" outline="0" fieldPosition="0">
        <references count="1">
          <reference field="12" count="0"/>
        </references>
      </pivotArea>
    </format>
    <format dxfId="3061">
      <pivotArea dataOnly="0" labelOnly="1" outline="0" fieldPosition="0">
        <references count="1">
          <reference field="12" count="0"/>
        </references>
      </pivotArea>
    </format>
    <format dxfId="3060">
      <pivotArea field="12" type="button" dataOnly="0" labelOnly="1" outline="0" axis="axisRow" fieldPosition="0"/>
    </format>
    <format dxfId="3059">
      <pivotArea dataOnly="0" labelOnly="1" outline="0" fieldPosition="0">
        <references count="1">
          <reference field="14" count="0"/>
        </references>
      </pivotArea>
    </format>
    <format dxfId="3058">
      <pivotArea dataOnly="0" labelOnly="1" grandCol="1" outline="0" fieldPosition="0"/>
    </format>
    <format dxfId="3057">
      <pivotArea outline="0" collapsedLevelsAreSubtotals="1" fieldPosition="0"/>
    </format>
    <format dxfId="3056">
      <pivotArea field="12" type="button" dataOnly="0" labelOnly="1" outline="0" axis="axisRow" fieldPosition="0"/>
    </format>
    <format dxfId="3055">
      <pivotArea dataOnly="0" labelOnly="1" outline="0" fieldPosition="0">
        <references count="1">
          <reference field="12" count="0"/>
        </references>
      </pivotArea>
    </format>
    <format dxfId="3054">
      <pivotArea dataOnly="0" labelOnly="1" grandRow="1" outline="0" fieldPosition="0"/>
    </format>
    <format dxfId="3053">
      <pivotArea dataOnly="0" labelOnly="1" outline="0" fieldPosition="0">
        <references count="1">
          <reference field="14" count="0"/>
        </references>
      </pivotArea>
    </format>
    <format dxfId="3052">
      <pivotArea dataOnly="0" labelOnly="1" grandCol="1" outline="0" fieldPosition="0"/>
    </format>
    <format dxfId="3051">
      <pivotArea outline="0" collapsedLevelsAreSubtotals="1" fieldPosition="0"/>
    </format>
    <format dxfId="3050">
      <pivotArea field="12" type="button" dataOnly="0" labelOnly="1" outline="0" axis="axisRow" fieldPosition="0"/>
    </format>
    <format dxfId="3049">
      <pivotArea dataOnly="0" labelOnly="1" outline="0" fieldPosition="0">
        <references count="1">
          <reference field="12" count="0"/>
        </references>
      </pivotArea>
    </format>
    <format dxfId="3048">
      <pivotArea dataOnly="0" labelOnly="1" grandRow="1" outline="0" fieldPosition="0"/>
    </format>
    <format dxfId="3047">
      <pivotArea dataOnly="0" labelOnly="1" outline="0" fieldPosition="0">
        <references count="1">
          <reference field="14" count="0"/>
        </references>
      </pivotArea>
    </format>
    <format dxfId="3046">
      <pivotArea dataOnly="0" labelOnly="1" grandCol="1" outline="0" fieldPosition="0"/>
    </format>
    <format dxfId="3045">
      <pivotArea grandRow="1" outline="0" collapsedLevelsAreSubtotals="1" fieldPosition="0"/>
    </format>
    <format dxfId="3044">
      <pivotArea grandRow="1" outline="0" collapsedLevelsAreSubtotals="1" fieldPosition="0"/>
    </format>
    <format dxfId="3043">
      <pivotArea outline="0" collapsedLevelsAreSubtotals="1" fieldPosition="0">
        <references count="1">
          <reference field="12" count="0" selected="0"/>
        </references>
      </pivotArea>
    </format>
    <format dxfId="3042">
      <pivotArea dataOnly="0" labelOnly="1" grandRow="1" outline="0" fieldPosition="0"/>
    </format>
    <format dxfId="3041">
      <pivotArea grandRow="1" outline="0" collapsedLevelsAreSubtotals="1" fieldPosition="0"/>
    </format>
    <format dxfId="3040">
      <pivotArea dataOnly="0" labelOnly="1" grandRow="1" outline="0" fieldPosition="0"/>
    </format>
    <format dxfId="3039">
      <pivotArea grandRow="1" outline="0" collapsedLevelsAreSubtotals="1" fieldPosition="0"/>
    </format>
    <format dxfId="3038">
      <pivotArea dataOnly="0" labelOnly="1" grandRow="1" outline="0" fieldPosition="0"/>
    </format>
    <format dxfId="3037">
      <pivotArea grandRow="1" outline="0" collapsedLevelsAreSubtotals="1" fieldPosition="0"/>
    </format>
    <format dxfId="3036">
      <pivotArea dataOnly="0" labelOnly="1" grandRow="1" outline="0" fieldPosition="0"/>
    </format>
    <format dxfId="3035">
      <pivotArea outline="0" collapsedLevelsAreSubtotals="1" fieldPosition="0"/>
    </format>
    <format dxfId="3034">
      <pivotArea field="12" type="button" dataOnly="0" labelOnly="1" outline="0" axis="axisRow" fieldPosition="0"/>
    </format>
    <format dxfId="3033">
      <pivotArea dataOnly="0" labelOnly="1" outline="0" fieldPosition="0">
        <references count="1">
          <reference field="12" count="0"/>
        </references>
      </pivotArea>
    </format>
    <format dxfId="3032">
      <pivotArea dataOnly="0" labelOnly="1" grandRow="1" outline="0" fieldPosition="0"/>
    </format>
    <format dxfId="3031">
      <pivotArea dataOnly="0" labelOnly="1" outline="0" fieldPosition="0">
        <references count="1">
          <reference field="14" count="0"/>
        </references>
      </pivotArea>
    </format>
    <format dxfId="3030">
      <pivotArea dataOnly="0" labelOnly="1" grandCol="1" outline="0" fieldPosition="0"/>
    </format>
    <format dxfId="3029">
      <pivotArea outline="0" collapsedLevelsAreSubtotals="1" fieldPosition="0"/>
    </format>
    <format dxfId="3028">
      <pivotArea field="12" type="button" dataOnly="0" labelOnly="1" outline="0" axis="axisRow" fieldPosition="0"/>
    </format>
    <format dxfId="3027">
      <pivotArea dataOnly="0" labelOnly="1" outline="0" fieldPosition="0">
        <references count="1">
          <reference field="12" count="0"/>
        </references>
      </pivotArea>
    </format>
    <format dxfId="3026">
      <pivotArea dataOnly="0" labelOnly="1" grandRow="1" outline="0" fieldPosition="0"/>
    </format>
    <format dxfId="3025">
      <pivotArea dataOnly="0" labelOnly="1" outline="0" fieldPosition="0">
        <references count="1">
          <reference field="14" count="0"/>
        </references>
      </pivotArea>
    </format>
    <format dxfId="3024">
      <pivotArea dataOnly="0" labelOnly="1" grandCol="1" outline="0" fieldPosition="0"/>
    </format>
    <format dxfId="3023">
      <pivotArea outline="0" collapsedLevelsAreSubtotals="1" fieldPosition="0"/>
    </format>
    <format dxfId="3022">
      <pivotArea field="12" type="button" dataOnly="0" labelOnly="1" outline="0" axis="axisRow" fieldPosition="0"/>
    </format>
    <format dxfId="3021">
      <pivotArea dataOnly="0" labelOnly="1" outline="0" fieldPosition="0">
        <references count="1">
          <reference field="12" count="0"/>
        </references>
      </pivotArea>
    </format>
    <format dxfId="3020">
      <pivotArea dataOnly="0" labelOnly="1" outline="0" fieldPosition="0">
        <references count="1">
          <reference field="14" count="0"/>
        </references>
      </pivotArea>
    </format>
    <format dxfId="3019">
      <pivotArea dataOnly="0" labelOnly="1" grandCol="1" outline="0" fieldPosition="0"/>
    </format>
    <format dxfId="3018">
      <pivotArea dataOnly="0" labelOnly="1" grandRow="1" outline="0" fieldPosition="0"/>
    </format>
    <format dxfId="3017">
      <pivotArea dataOnly="0" labelOnly="1" grandRow="1" outline="0" fieldPosition="0"/>
    </format>
    <format dxfId="3016">
      <pivotArea outline="0" collapsedLevelsAreSubtotals="1" fieldPosition="0"/>
    </format>
    <format dxfId="3015">
      <pivotArea dataOnly="0" labelOnly="1" outline="0" fieldPosition="0">
        <references count="1">
          <reference field="12" count="0"/>
        </references>
      </pivotArea>
    </format>
    <format dxfId="3014">
      <pivotArea dataOnly="0" labelOnly="1" grandRow="1" outline="0" fieldPosition="0"/>
    </format>
    <format dxfId="3013">
      <pivotArea outline="0" collapsedLevelsAreSubtotals="1" fieldPosition="0"/>
    </format>
    <format dxfId="3012">
      <pivotArea dataOnly="0" labelOnly="1" outline="0" fieldPosition="0">
        <references count="1">
          <reference field="12" count="0"/>
        </references>
      </pivotArea>
    </format>
    <format dxfId="3011">
      <pivotArea dataOnly="0" labelOnly="1" grandRow="1" outline="0" fieldPosition="0"/>
    </format>
    <format dxfId="3010">
      <pivotArea outline="0" collapsedLevelsAreSubtotals="1" fieldPosition="0"/>
    </format>
    <format dxfId="3009">
      <pivotArea dataOnly="0" labelOnly="1" outline="0" fieldPosition="0">
        <references count="1">
          <reference field="12" count="0"/>
        </references>
      </pivotArea>
    </format>
    <format dxfId="3008">
      <pivotArea dataOnly="0" labelOnly="1" grandRow="1" outline="0" fieldPosition="0"/>
    </format>
    <format dxfId="3007">
      <pivotArea dataOnly="0" labelOnly="1" grandRow="1" outline="0" fieldPosition="0"/>
    </format>
    <format dxfId="3006">
      <pivotArea dataOnly="0" labelOnly="1" grandRow="1" outline="0" fieldPosition="0"/>
    </format>
    <format dxfId="3005">
      <pivotArea outline="0" collapsedLevelsAreSubtotals="1" fieldPosition="0"/>
    </format>
    <format dxfId="3004">
      <pivotArea dataOnly="0" labelOnly="1" outline="0" fieldPosition="0">
        <references count="1">
          <reference field="12" count="0"/>
        </references>
      </pivotArea>
    </format>
    <format dxfId="3003">
      <pivotArea dataOnly="0" labelOnly="1" grandRow="1" outline="0" fieldPosition="0"/>
    </format>
    <format dxfId="3002">
      <pivotArea outline="0" fieldPosition="0">
        <references count="1">
          <reference field="12" count="0" selected="0"/>
        </references>
      </pivotArea>
    </format>
    <format dxfId="3001">
      <pivotArea dataOnly="0" labelOnly="1" outline="0" fieldPosition="0">
        <references count="1">
          <reference field="12" count="0"/>
        </references>
      </pivotArea>
    </format>
    <format dxfId="3000">
      <pivotArea outline="0" collapsedLevelsAreSubtotals="1" fieldPosition="0"/>
    </format>
    <format dxfId="2999">
      <pivotArea field="12" type="button" dataOnly="0" labelOnly="1" outline="0" axis="axisRow" fieldPosition="0"/>
    </format>
    <format dxfId="2998">
      <pivotArea dataOnly="0" labelOnly="1" outline="0" fieldPosition="0">
        <references count="1">
          <reference field="12" count="0"/>
        </references>
      </pivotArea>
    </format>
    <format dxfId="2997">
      <pivotArea dataOnly="0" labelOnly="1" grandRow="1" outline="0" fieldPosition="0"/>
    </format>
    <format dxfId="2996">
      <pivotArea dataOnly="0" labelOnly="1" outline="0" fieldPosition="0">
        <references count="1">
          <reference field="14" count="0"/>
        </references>
      </pivotArea>
    </format>
    <format dxfId="2995">
      <pivotArea dataOnly="0" labelOnly="1" grandCol="1" outline="0" fieldPosition="0"/>
    </format>
    <format dxfId="2994">
      <pivotArea dataOnly="0" labelOnly="1" grandRow="1" outline="0" fieldPosition="0"/>
    </format>
    <format dxfId="2993">
      <pivotArea field="12" type="button" dataOnly="0" labelOnly="1" outline="0" axis="axisRow" fieldPosition="0"/>
    </format>
    <format dxfId="2992">
      <pivotArea dataOnly="0" labelOnly="1" outline="0" fieldPosition="0">
        <references count="1">
          <reference field="14" count="0"/>
        </references>
      </pivotArea>
    </format>
    <format dxfId="2991">
      <pivotArea dataOnly="0" labelOnly="1" grandCol="1" outline="0" fieldPosition="0"/>
    </format>
    <format dxfId="2990">
      <pivotArea dataOnly="0" labelOnly="1" grandRow="1" outline="0" fieldPosition="0"/>
    </format>
    <format dxfId="2989">
      <pivotArea dataOnly="0" labelOnly="1" grandRow="1" outline="0" fieldPosition="0"/>
    </format>
    <format dxfId="2988">
      <pivotArea dataOnly="0" labelOnly="1" grandRow="1" outline="0" fieldPosition="0"/>
    </format>
    <format dxfId="2987">
      <pivotArea dataOnly="0" labelOnly="1" grandRow="1" outline="0" fieldPosition="0"/>
    </format>
    <format dxfId="2986">
      <pivotArea dataOnly="0" labelOnly="1" grandRow="1" outline="0" fieldPosition="0"/>
    </format>
    <format dxfId="2985">
      <pivotArea dataOnly="0" labelOnly="1" grandRow="1" outline="0" fieldPosition="0"/>
    </format>
    <format dxfId="2984">
      <pivotArea dataOnly="0" labelOnly="1" grandRow="1" outline="0" fieldPosition="0"/>
    </format>
    <format dxfId="2983">
      <pivotArea dataOnly="0" labelOnly="1" grandRow="1" outline="0" fieldPosition="0"/>
    </format>
    <format dxfId="2982">
      <pivotArea dataOnly="0" labelOnly="1" grandRow="1" outline="0" fieldPosition="0"/>
    </format>
    <format dxfId="2981">
      <pivotArea dataOnly="0" labelOnly="1" grandRow="1" outline="0" fieldPosition="0"/>
    </format>
    <format dxfId="2980">
      <pivotArea dataOnly="0" labelOnly="1" grandRow="1" outline="0" fieldPosition="0"/>
    </format>
    <format dxfId="2979">
      <pivotArea dataOnly="0" labelOnly="1" grandRow="1" outline="0" fieldPosition="0"/>
    </format>
    <format dxfId="2978">
      <pivotArea dataOnly="0" labelOnly="1" grandRow="1" outline="0" fieldPosition="0"/>
    </format>
    <format dxfId="2977">
      <pivotArea dataOnly="0" labelOnly="1" grandRow="1" outline="0" fieldPosition="0"/>
    </format>
    <format dxfId="2976">
      <pivotArea dataOnly="0" labelOnly="1" grandRow="1" outline="0" fieldPosition="0"/>
    </format>
    <format dxfId="2975">
      <pivotArea dataOnly="0" labelOnly="1" grandRow="1" outline="0" fieldPosition="0"/>
    </format>
    <format dxfId="2974">
      <pivotArea dataOnly="0" labelOnly="1" grandRow="1" outline="0" fieldPosition="0"/>
    </format>
    <format dxfId="2973">
      <pivotArea type="origin" dataOnly="0" labelOnly="1" outline="0" fieldPosition="0"/>
    </format>
    <format dxfId="2972">
      <pivotArea field="12" type="button" dataOnly="0" labelOnly="1" outline="0" axis="axisRow" fieldPosition="0"/>
    </format>
    <format dxfId="2971">
      <pivotArea dataOnly="0" labelOnly="1" outline="0" fieldPosition="0">
        <references count="1">
          <reference field="12" count="0"/>
        </references>
      </pivotArea>
    </format>
    <format dxfId="2970">
      <pivotArea dataOnly="0" labelOnly="1" grandRow="1" outline="0" fieldPosition="0"/>
    </format>
    <format dxfId="2969">
      <pivotArea type="origin" dataOnly="0" labelOnly="1" outline="0" fieldPosition="0"/>
    </format>
    <format dxfId="2968">
      <pivotArea field="12" type="button" dataOnly="0" labelOnly="1" outline="0" axis="axisRow" fieldPosition="0"/>
    </format>
    <format dxfId="2967">
      <pivotArea dataOnly="0" labelOnly="1" outline="0" fieldPosition="0">
        <references count="1">
          <reference field="12" count="0"/>
        </references>
      </pivotArea>
    </format>
    <format dxfId="2966">
      <pivotArea dataOnly="0" labelOnly="1" grandRow="1" outline="0" fieldPosition="0"/>
    </format>
    <format dxfId="2965">
      <pivotArea type="origin" dataOnly="0" labelOnly="1" outline="0" fieldPosition="0"/>
    </format>
    <format dxfId="2964">
      <pivotArea field="12" type="button" dataOnly="0" labelOnly="1" outline="0" axis="axisRow" fieldPosition="0"/>
    </format>
    <format dxfId="2963">
      <pivotArea dataOnly="0" labelOnly="1" outline="0" fieldPosition="0">
        <references count="1">
          <reference field="12" count="0"/>
        </references>
      </pivotArea>
    </format>
    <format dxfId="2962">
      <pivotArea dataOnly="0" labelOnly="1" grandRow="1" outline="0" fieldPosition="0"/>
    </format>
    <format dxfId="2961">
      <pivotArea type="origin" dataOnly="0" labelOnly="1" outline="0" fieldPosition="0"/>
    </format>
    <format dxfId="2960">
      <pivotArea field="12" type="button" dataOnly="0" labelOnly="1" outline="0" axis="axisRow" fieldPosition="0"/>
    </format>
    <format dxfId="2959">
      <pivotArea dataOnly="0" labelOnly="1" outline="0" fieldPosition="0">
        <references count="1">
          <reference field="12" count="0"/>
        </references>
      </pivotArea>
    </format>
    <format dxfId="2958">
      <pivotArea dataOnly="0" labelOnly="1" grandRow="1" outline="0" fieldPosition="0"/>
    </format>
    <format dxfId="2957">
      <pivotArea outline="0" collapsedLevelsAreSubtotals="1" fieldPosition="0"/>
    </format>
    <format dxfId="2956">
      <pivotArea field="12" type="button" dataOnly="0" labelOnly="1" outline="0" axis="axisRow" fieldPosition="0"/>
    </format>
    <format dxfId="2955">
      <pivotArea dataOnly="0" labelOnly="1" outline="0" fieldPosition="0">
        <references count="1">
          <reference field="12" count="0"/>
        </references>
      </pivotArea>
    </format>
    <format dxfId="2954">
      <pivotArea dataOnly="0" labelOnly="1" outline="0" fieldPosition="0">
        <references count="1">
          <reference field="14" count="0"/>
        </references>
      </pivotArea>
    </format>
    <format dxfId="2953">
      <pivotArea dataOnly="0" labelOnly="1" grandCol="1" outline="0" fieldPosition="0"/>
    </format>
    <format dxfId="2952">
      <pivotArea outline="0" collapsedLevelsAreSubtotals="1" fieldPosition="0"/>
    </format>
    <format dxfId="2951">
      <pivotArea field="12" type="button" dataOnly="0" labelOnly="1" outline="0" axis="axisRow" fieldPosition="0"/>
    </format>
    <format dxfId="2950">
      <pivotArea dataOnly="0" labelOnly="1" outline="0" fieldPosition="0">
        <references count="1">
          <reference field="12" count="0"/>
        </references>
      </pivotArea>
    </format>
    <format dxfId="2949">
      <pivotArea dataOnly="0" labelOnly="1" outline="0" fieldPosition="0">
        <references count="1">
          <reference field="14" count="0"/>
        </references>
      </pivotArea>
    </format>
    <format dxfId="2948">
      <pivotArea dataOnly="0" labelOnly="1" grandCol="1" outline="0" fieldPosition="0"/>
    </format>
    <format dxfId="2947">
      <pivotArea field="12" type="button" dataOnly="0" labelOnly="1" outline="0" axis="axisRow" fieldPosition="0"/>
    </format>
    <format dxfId="2946">
      <pivotArea dataOnly="0" labelOnly="1" outline="0" fieldPosition="0">
        <references count="1">
          <reference field="14" count="0"/>
        </references>
      </pivotArea>
    </format>
    <format dxfId="2945">
      <pivotArea dataOnly="0" labelOnly="1" grandCol="1" outline="0" fieldPosition="0"/>
    </format>
    <format dxfId="2944">
      <pivotArea outline="0" collapsedLevelsAreSubtotals="1" fieldPosition="0"/>
    </format>
    <format dxfId="2943">
      <pivotArea field="14" type="button" dataOnly="0" labelOnly="1" outline="0" axis="axisCol" fieldPosition="0"/>
    </format>
    <format dxfId="2942">
      <pivotArea type="topRight" dataOnly="0" labelOnly="1" outline="0" fieldPosition="0"/>
    </format>
    <format dxfId="2941">
      <pivotArea dataOnly="0" labelOnly="1" outline="0" fieldPosition="0">
        <references count="1">
          <reference field="14" count="0"/>
        </references>
      </pivotArea>
    </format>
    <format dxfId="2940">
      <pivotArea dataOnly="0" labelOnly="1" grandCol="1" outline="0" fieldPosition="0"/>
    </format>
    <format dxfId="2939">
      <pivotArea outline="0" collapsedLevelsAreSubtotals="1" fieldPosition="0"/>
    </format>
    <format dxfId="2938">
      <pivotArea field="12" type="button" dataOnly="0" labelOnly="1" outline="0" axis="axisRow" fieldPosition="0"/>
    </format>
    <format dxfId="2937">
      <pivotArea dataOnly="0" labelOnly="1" outline="0" fieldPosition="0">
        <references count="1">
          <reference field="12" count="0"/>
        </references>
      </pivotArea>
    </format>
    <format dxfId="2936">
      <pivotArea dataOnly="0" labelOnly="1" outline="0" fieldPosition="0">
        <references count="1">
          <reference field="14" count="0"/>
        </references>
      </pivotArea>
    </format>
    <format dxfId="2935">
      <pivotArea dataOnly="0" labelOnly="1" grandCol="1" outline="0" fieldPosition="0"/>
    </format>
    <format dxfId="2934">
      <pivotArea grandRow="1" outline="0" collapsedLevelsAreSubtotals="1" fieldPosition="0"/>
    </format>
    <format dxfId="2933">
      <pivotArea dataOnly="0" labelOnly="1" grandRow="1" outline="0" fieldPosition="0"/>
    </format>
    <format dxfId="2932">
      <pivotArea grandRow="1" outline="0" collapsedLevelsAreSubtotals="1" fieldPosition="0"/>
    </format>
    <format dxfId="293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5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334">
      <pivotArea outline="0" collapsedLevelsAreSubtotals="1" fieldPosition="0"/>
    </format>
    <format dxfId="3333">
      <pivotArea dataOnly="0" labelOnly="1" grandCol="1" outline="0" fieldPosition="0"/>
    </format>
    <format dxfId="3332">
      <pivotArea outline="0" collapsedLevelsAreSubtotals="1" fieldPosition="0"/>
    </format>
    <format dxfId="3331">
      <pivotArea dataOnly="0" labelOnly="1" grandCol="1" outline="0" fieldPosition="0"/>
    </format>
    <format dxfId="3330">
      <pivotArea dataOnly="0" labelOnly="1" grandRow="1" outline="0" fieldPosition="0"/>
    </format>
    <format dxfId="3329">
      <pivotArea dataOnly="0" labelOnly="1" grandCol="1" outline="0" fieldPosition="0"/>
    </format>
    <format dxfId="3328">
      <pivotArea dataOnly="0" labelOnly="1" grandCol="1" outline="0" fieldPosition="0"/>
    </format>
    <format dxfId="3327">
      <pivotArea dataOnly="0" labelOnly="1" outline="0" fieldPosition="0">
        <references count="1">
          <reference field="12" count="0"/>
        </references>
      </pivotArea>
    </format>
    <format dxfId="3326">
      <pivotArea dataOnly="0" labelOnly="1" grandCol="1" outline="0" fieldPosition="0"/>
    </format>
    <format dxfId="3325">
      <pivotArea dataOnly="0" labelOnly="1" outline="0" fieldPosition="0">
        <references count="1">
          <reference field="12" count="0"/>
        </references>
      </pivotArea>
    </format>
    <format dxfId="3324">
      <pivotArea dataOnly="0" labelOnly="1" grandCol="1" outline="0" fieldPosition="0"/>
    </format>
    <format dxfId="3323">
      <pivotArea grandRow="1" outline="0" collapsedLevelsAreSubtotals="1" fieldPosition="0"/>
    </format>
    <format dxfId="3322">
      <pivotArea dataOnly="0" labelOnly="1" grandRow="1" outline="0" fieldPosition="0"/>
    </format>
    <format dxfId="3321">
      <pivotArea dataOnly="0" labelOnly="1" grandRow="1" outline="0" fieldPosition="0"/>
    </format>
    <format dxfId="3320">
      <pivotArea grandRow="1" outline="0" collapsedLevelsAreSubtotals="1" fieldPosition="0"/>
    </format>
    <format dxfId="3319">
      <pivotArea dataOnly="0" labelOnly="1" grandRow="1" outline="0" fieldPosition="0"/>
    </format>
    <format dxfId="3318">
      <pivotArea grandRow="1" outline="0" collapsedLevelsAreSubtotals="1" fieldPosition="0"/>
    </format>
    <format dxfId="3317">
      <pivotArea dataOnly="0" labelOnly="1" grandRow="1" outline="0" fieldPosition="0"/>
    </format>
    <format dxfId="3316">
      <pivotArea grandRow="1" outline="0" collapsedLevelsAreSubtotals="1" fieldPosition="0"/>
    </format>
    <format dxfId="3315">
      <pivotArea grandRow="1" outline="0" collapsedLevelsAreSubtotals="1" fieldPosition="0"/>
    </format>
    <format dxfId="3314">
      <pivotArea dataOnly="0" labelOnly="1" grandRow="1" outline="0" fieldPosition="0"/>
    </format>
    <format dxfId="3313">
      <pivotArea dataOnly="0" labelOnly="1" grandRow="1" outline="0" fieldPosition="0"/>
    </format>
    <format dxfId="3312">
      <pivotArea dataOnly="0" labelOnly="1" grandRow="1" outline="0" fieldPosition="0"/>
    </format>
    <format dxfId="3311">
      <pivotArea dataOnly="0" labelOnly="1" grandRow="1" outline="0" fieldPosition="0"/>
    </format>
    <format dxfId="3310">
      <pivotArea grandRow="1" outline="0" collapsedLevelsAreSubtotals="1" fieldPosition="0"/>
    </format>
    <format dxfId="3309">
      <pivotArea dataOnly="0" labelOnly="1" grandRow="1" outline="0" fieldPosition="0"/>
    </format>
    <format dxfId="3308">
      <pivotArea dataOnly="0" labelOnly="1" outline="0" fieldPosition="0">
        <references count="1">
          <reference field="12" count="0"/>
        </references>
      </pivotArea>
    </format>
    <format dxfId="3307">
      <pivotArea dataOnly="0" labelOnly="1" grandCol="1" outline="0" fieldPosition="0"/>
    </format>
    <format dxfId="3306">
      <pivotArea grandRow="1" outline="0" collapsedLevelsAreSubtotals="1" fieldPosition="0"/>
    </format>
    <format dxfId="3305">
      <pivotArea dataOnly="0" labelOnly="1" grandRow="1" outline="0" fieldPosition="0"/>
    </format>
    <format dxfId="3304">
      <pivotArea grandRow="1" outline="0" collapsedLevelsAreSubtotals="1" fieldPosition="0"/>
    </format>
    <format dxfId="3303">
      <pivotArea dataOnly="0" labelOnly="1" grandRow="1" outline="0" fieldPosition="0"/>
    </format>
    <format dxfId="3302">
      <pivotArea dataOnly="0" labelOnly="1" outline="0" fieldPosition="0">
        <references count="1">
          <reference field="12" count="0"/>
        </references>
      </pivotArea>
    </format>
    <format dxfId="3301">
      <pivotArea dataOnly="0" labelOnly="1" grandCol="1" outline="0" fieldPosition="0"/>
    </format>
    <format dxfId="3300">
      <pivotArea dataOnly="0" labelOnly="1" grandCol="1" outline="0" fieldPosition="0"/>
    </format>
    <format dxfId="3299">
      <pivotArea grandRow="1" grandCol="1" outline="0" collapsedLevelsAreSubtotals="1" fieldPosition="0"/>
    </format>
    <format dxfId="3298">
      <pivotArea dataOnly="0" labelOnly="1" outline="0" fieldPosition="0">
        <references count="1">
          <reference field="12" count="0"/>
        </references>
      </pivotArea>
    </format>
    <format dxfId="3297">
      <pivotArea dataOnly="0" labelOnly="1" grandCol="1" outline="0" fieldPosition="0"/>
    </format>
    <format dxfId="3296">
      <pivotArea dataOnly="0" labelOnly="1" outline="0" fieldPosition="0">
        <references count="1">
          <reference field="12" count="0"/>
        </references>
      </pivotArea>
    </format>
    <format dxfId="3295">
      <pivotArea dataOnly="0" labelOnly="1" grandCol="1" outline="0" fieldPosition="0"/>
    </format>
    <format dxfId="3294">
      <pivotArea grandRow="1" outline="0" collapsedLevelsAreSubtotals="1" fieldPosition="0"/>
    </format>
    <format dxfId="3293">
      <pivotArea grandRow="1" outline="0" collapsedLevelsAreSubtotals="1" fieldPosition="0"/>
    </format>
    <format dxfId="3292">
      <pivotArea type="origin" dataOnly="0" labelOnly="1" outline="0" fieldPosition="0"/>
    </format>
    <format dxfId="3291">
      <pivotArea type="origin" dataOnly="0" labelOnly="1" outline="0" fieldPosition="0"/>
    </format>
    <format dxfId="3290">
      <pivotArea type="origin" dataOnly="0" labelOnly="1" outline="0" fieldPosition="0"/>
    </format>
    <format dxfId="3289">
      <pivotArea dataOnly="0" labelOnly="1" outline="0" fieldPosition="0">
        <references count="1">
          <reference field="12" count="0"/>
        </references>
      </pivotArea>
    </format>
    <format dxfId="3288">
      <pivotArea type="topRight" dataOnly="0" labelOnly="1" outline="0" fieldPosition="0"/>
    </format>
    <format dxfId="3287">
      <pivotArea outline="0" collapsedLevelsAreSubtotals="1" fieldPosition="0"/>
    </format>
    <format dxfId="3286">
      <pivotArea dataOnly="0" labelOnly="1" grandRow="1" outline="0" fieldPosition="0"/>
    </format>
    <format dxfId="3285">
      <pivotArea dataOnly="0" labelOnly="1" outline="0" fieldPosition="0">
        <references count="1">
          <reference field="12" count="0"/>
        </references>
      </pivotArea>
    </format>
    <format dxfId="3284">
      <pivotArea dataOnly="0" labelOnly="1" grandCol="1" outline="0" fieldPosition="0"/>
    </format>
    <format dxfId="3283">
      <pivotArea dataOnly="0" labelOnly="1" outline="0" fieldPosition="0">
        <references count="1">
          <reference field="12" count="0"/>
        </references>
      </pivotArea>
    </format>
    <format dxfId="3282">
      <pivotArea dataOnly="0" labelOnly="1" grandCol="1" outline="0" fieldPosition="0"/>
    </format>
    <format dxfId="3281">
      <pivotArea grandRow="1" outline="0" collapsedLevelsAreSubtotals="1" fieldPosition="0"/>
    </format>
    <format dxfId="3280">
      <pivotArea dataOnly="0" labelOnly="1" grandRow="1" outline="0" fieldPosition="0"/>
    </format>
    <format dxfId="3279">
      <pivotArea outline="0" collapsedLevelsAreSubtotals="1" fieldPosition="0"/>
    </format>
    <format dxfId="3278">
      <pivotArea dataOnly="0" labelOnly="1" grandRow="1" outline="0" fieldPosition="0"/>
    </format>
    <format dxfId="3277">
      <pivotArea dataOnly="0" labelOnly="1" outline="0" fieldPosition="0">
        <references count="1">
          <reference field="12" count="0"/>
        </references>
      </pivotArea>
    </format>
    <format dxfId="3276">
      <pivotArea dataOnly="0" labelOnly="1" grandCol="1" outline="0" fieldPosition="0"/>
    </format>
    <format dxfId="3275">
      <pivotArea grandRow="1" outline="0" collapsedLevelsAreSubtotals="1" fieldPosition="0"/>
    </format>
    <format dxfId="3274">
      <pivotArea dataOnly="0" labelOnly="1" grandRow="1" outline="0" fieldPosition="0"/>
    </format>
    <format dxfId="3273">
      <pivotArea grandRow="1" outline="0" collapsedLevelsAreSubtotals="1" fieldPosition="0"/>
    </format>
    <format dxfId="3272">
      <pivotArea dataOnly="0" labelOnly="1" grandRow="1" outline="0" fieldPosition="0"/>
    </format>
    <format dxfId="3271">
      <pivotArea dataOnly="0" labelOnly="1" outline="0" fieldPosition="0">
        <references count="1">
          <reference field="12" count="0"/>
        </references>
      </pivotArea>
    </format>
    <format dxfId="3270">
      <pivotArea dataOnly="0" labelOnly="1" grandCol="1" outline="0" fieldPosition="0"/>
    </format>
    <format dxfId="3269">
      <pivotArea grandRow="1" outline="0" collapsedLevelsAreSubtotals="1" fieldPosition="0"/>
    </format>
    <format dxfId="3268">
      <pivotArea dataOnly="0" labelOnly="1" grandRow="1" outline="0" fieldPosition="0"/>
    </format>
    <format dxfId="3267">
      <pivotArea dataOnly="0" labelOnly="1" outline="0" fieldPosition="0">
        <references count="1">
          <reference field="12" count="0"/>
        </references>
      </pivotArea>
    </format>
    <format dxfId="3266">
      <pivotArea dataOnly="0" labelOnly="1" grandCol="1" outline="0" fieldPosition="0"/>
    </format>
    <format dxfId="3265">
      <pivotArea grandRow="1" outline="0" collapsedLevelsAreSubtotals="1" fieldPosition="0"/>
    </format>
    <format dxfId="3264">
      <pivotArea dataOnly="0" labelOnly="1" grandRow="1" outline="0" fieldPosition="0"/>
    </format>
    <format dxfId="3263">
      <pivotArea outline="0" collapsedLevelsAreSubtotals="1" fieldPosition="0"/>
    </format>
    <format dxfId="3262">
      <pivotArea dataOnly="0" labelOnly="1" grandRow="1" outline="0" fieldPosition="0"/>
    </format>
    <format dxfId="3261">
      <pivotArea dataOnly="0" labelOnly="1" outline="0" fieldPosition="0">
        <references count="1">
          <reference field="12" count="0"/>
        </references>
      </pivotArea>
    </format>
    <format dxfId="3260">
      <pivotArea dataOnly="0" labelOnly="1" grandCol="1" outline="0" fieldPosition="0"/>
    </format>
    <format dxfId="3259">
      <pivotArea field="10" type="button" dataOnly="0" labelOnly="1" outline="0" axis="axisPage" fieldPosition="0"/>
    </format>
    <format dxfId="3258">
      <pivotArea type="origin" dataOnly="0" labelOnly="1" outline="0" fieldPosition="0"/>
    </format>
    <format dxfId="3257">
      <pivotArea dataOnly="0" labelOnly="1" grandRow="1" outline="0" fieldPosition="0"/>
    </format>
    <format dxfId="3256">
      <pivotArea field="10" type="button" dataOnly="0" labelOnly="1" outline="0" axis="axisPage" fieldPosition="0"/>
    </format>
    <format dxfId="3255">
      <pivotArea type="origin" dataOnly="0" labelOnly="1" outline="0" fieldPosition="0"/>
    </format>
    <format dxfId="3254">
      <pivotArea dataOnly="0" labelOnly="1" grandRow="1" outline="0" fieldPosition="0"/>
    </format>
    <format dxfId="3253">
      <pivotArea field="10" type="button" dataOnly="0" labelOnly="1" outline="0" axis="axisPage" fieldPosition="0"/>
    </format>
    <format dxfId="3252">
      <pivotArea type="origin" dataOnly="0" labelOnly="1" outline="0" fieldPosition="0"/>
    </format>
    <format dxfId="3251">
      <pivotArea dataOnly="0" labelOnly="1" grandRow="1" outline="0" fieldPosition="0"/>
    </format>
    <format dxfId="3250">
      <pivotArea field="10" type="button" dataOnly="0" labelOnly="1" outline="0" axis="axisPage" fieldPosition="0"/>
    </format>
    <format dxfId="3249">
      <pivotArea type="origin" dataOnly="0" labelOnly="1" outline="0" fieldPosition="0"/>
    </format>
    <format dxfId="3248">
      <pivotArea dataOnly="0" labelOnly="1" grandRow="1" outline="0" fieldPosition="0"/>
    </format>
    <format dxfId="3247">
      <pivotArea grandRow="1" outline="0" collapsedLevelsAreSubtotals="1" fieldPosition="0"/>
    </format>
    <format dxfId="3246">
      <pivotArea dataOnly="0" labelOnly="1" grandRow="1" outline="0" fieldPosition="0"/>
    </format>
    <format dxfId="3245">
      <pivotArea grandRow="1" outline="0" collapsedLevelsAreSubtotals="1" fieldPosition="0"/>
    </format>
    <format dxfId="3244">
      <pivotArea dataOnly="0" labelOnly="1" grandRow="1" outline="0" fieldPosition="0"/>
    </format>
    <format dxfId="3243">
      <pivotArea outline="0" collapsedLevelsAreSubtotals="1" fieldPosition="0"/>
    </format>
    <format dxfId="3242">
      <pivotArea dataOnly="0" labelOnly="1" grandRow="1" outline="0" fieldPosition="0"/>
    </format>
    <format dxfId="3241">
      <pivotArea outline="0" collapsedLevelsAreSubtotals="1" fieldPosition="0"/>
    </format>
    <format dxfId="3240">
      <pivotArea dataOnly="0" labelOnly="1" grandRow="1" outline="0" fieldPosition="0"/>
    </format>
    <format dxfId="3239">
      <pivotArea dataOnly="0" labelOnly="1" outline="0" fieldPosition="0">
        <references count="1">
          <reference field="12" count="0"/>
        </references>
      </pivotArea>
    </format>
    <format dxfId="3238">
      <pivotArea dataOnly="0" labelOnly="1" grandCol="1" outline="0" fieldPosition="0"/>
    </format>
    <format dxfId="3237">
      <pivotArea dataOnly="0" labelOnly="1" outline="0" fieldPosition="0">
        <references count="1">
          <reference field="12" count="0"/>
        </references>
      </pivotArea>
    </format>
    <format dxfId="3236">
      <pivotArea dataOnly="0" labelOnly="1" grandCol="1" outline="0" fieldPosition="0"/>
    </format>
    <format dxfId="3235">
      <pivotArea outline="0" fieldPosition="0">
        <references count="1">
          <reference field="12" count="0" selected="0"/>
        </references>
      </pivotArea>
    </format>
    <format dxfId="3234">
      <pivotArea dataOnly="0" labelOnly="1" grandRow="1" outline="0" fieldPosition="0"/>
    </format>
    <format dxfId="3233">
      <pivotArea dataOnly="0" labelOnly="1" outline="0" fieldPosition="0">
        <references count="1">
          <reference field="12" count="0"/>
        </references>
      </pivotArea>
    </format>
    <format dxfId="3232">
      <pivotArea grandRow="1" outline="0" collapsedLevelsAreSubtotals="1" fieldPosition="0"/>
    </format>
    <format dxfId="3231">
      <pivotArea dataOnly="0" labelOnly="1" grandRow="1" outline="0" fieldPosition="0"/>
    </format>
    <format dxfId="3230">
      <pivotArea outline="0" collapsedLevelsAreSubtotals="1" fieldPosition="0"/>
    </format>
    <format dxfId="3229">
      <pivotArea dataOnly="0" labelOnly="1" grandRow="1" outline="0" fieldPosition="0"/>
    </format>
    <format dxfId="3228">
      <pivotArea dataOnly="0" labelOnly="1" outline="0" fieldPosition="0">
        <references count="1">
          <reference field="12" count="0"/>
        </references>
      </pivotArea>
    </format>
    <format dxfId="3227">
      <pivotArea dataOnly="0" labelOnly="1" grandCol="1" outline="0" fieldPosition="0"/>
    </format>
    <format dxfId="3226">
      <pivotArea outline="0" collapsedLevelsAreSubtotals="1" fieldPosition="0"/>
    </format>
    <format dxfId="3225">
      <pivotArea dataOnly="0" labelOnly="1" grandRow="1" outline="0" fieldPosition="0"/>
    </format>
    <format dxfId="3224">
      <pivotArea dataOnly="0" labelOnly="1" outline="0" fieldPosition="0">
        <references count="1">
          <reference field="12" count="0"/>
        </references>
      </pivotArea>
    </format>
    <format dxfId="3223">
      <pivotArea dataOnly="0" labelOnly="1" grandCol="1" outline="0" fieldPosition="0"/>
    </format>
    <format dxfId="3222">
      <pivotArea outline="0" collapsedLevelsAreSubtotals="1" fieldPosition="0"/>
    </format>
    <format dxfId="3221">
      <pivotArea dataOnly="0" labelOnly="1" grandRow="1" outline="0" fieldPosition="0"/>
    </format>
    <format dxfId="3220">
      <pivotArea dataOnly="0" labelOnly="1" outline="0" fieldPosition="0">
        <references count="1">
          <reference field="12" count="0"/>
        </references>
      </pivotArea>
    </format>
    <format dxfId="3219">
      <pivotArea dataOnly="0" labelOnly="1" grandCol="1" outline="0" fieldPosition="0"/>
    </format>
    <format dxfId="3218">
      <pivotArea dataOnly="0" labelOnly="1" outline="0" fieldPosition="0">
        <references count="1">
          <reference field="12" count="0"/>
        </references>
      </pivotArea>
    </format>
    <format dxfId="3217">
      <pivotArea dataOnly="0" labelOnly="1" grandCol="1" outline="0" fieldPosition="0"/>
    </format>
    <format dxfId="3216">
      <pivotArea grandRow="1" outline="0" collapsedLevelsAreSubtotals="1" fieldPosition="0"/>
    </format>
    <format dxfId="3215">
      <pivotArea dataOnly="0" labelOnly="1" grandRow="1" outline="0" fieldPosition="0"/>
    </format>
    <format dxfId="3214">
      <pivotArea outline="0" collapsedLevelsAreSubtotals="1" fieldPosition="0"/>
    </format>
    <format dxfId="3213">
      <pivotArea dataOnly="0" labelOnly="1" grandRow="1" outline="0" fieldPosition="0"/>
    </format>
    <format dxfId="3212">
      <pivotArea dataOnly="0" labelOnly="1" outline="0" fieldPosition="0">
        <references count="1">
          <reference field="12" count="0"/>
        </references>
      </pivotArea>
    </format>
    <format dxfId="3211">
      <pivotArea dataOnly="0" labelOnly="1" grandCol="1" outline="0" fieldPosition="0"/>
    </format>
    <format dxfId="3210">
      <pivotArea outline="0" collapsedLevelsAreSubtotals="1" fieldPosition="0"/>
    </format>
    <format dxfId="3209">
      <pivotArea field="13" type="button" dataOnly="0" labelOnly="1" outline="0" axis="axisRow" fieldPosition="0"/>
    </format>
    <format dxfId="3208">
      <pivotArea dataOnly="0" labelOnly="1" outline="0" fieldPosition="0">
        <references count="1">
          <reference field="13" count="0"/>
        </references>
      </pivotArea>
    </format>
    <format dxfId="3207">
      <pivotArea dataOnly="0" labelOnly="1" grandRow="1" outline="0" fieldPosition="0"/>
    </format>
    <format dxfId="3206">
      <pivotArea dataOnly="0" labelOnly="1" outline="0" fieldPosition="0">
        <references count="1">
          <reference field="12" count="0"/>
        </references>
      </pivotArea>
    </format>
    <format dxfId="3205">
      <pivotArea dataOnly="0" labelOnly="1" grandCol="1" outline="0" fieldPosition="0"/>
    </format>
    <format dxfId="3204">
      <pivotArea outline="0" collapsedLevelsAreSubtotals="1" fieldPosition="0"/>
    </format>
    <format dxfId="3203">
      <pivotArea field="13" type="button" dataOnly="0" labelOnly="1" outline="0" axis="axisRow" fieldPosition="0"/>
    </format>
    <format dxfId="3202">
      <pivotArea dataOnly="0" labelOnly="1" outline="0" fieldPosition="0">
        <references count="1">
          <reference field="13" count="0"/>
        </references>
      </pivotArea>
    </format>
    <format dxfId="3201">
      <pivotArea dataOnly="0" labelOnly="1" grandRow="1" outline="0" fieldPosition="0"/>
    </format>
    <format dxfId="3200">
      <pivotArea dataOnly="0" labelOnly="1" outline="0" fieldPosition="0">
        <references count="1">
          <reference field="12" count="0"/>
        </references>
      </pivotArea>
    </format>
    <format dxfId="3199">
      <pivotArea dataOnly="0" labelOnly="1" grandCol="1" outline="0" fieldPosition="0"/>
    </format>
    <format dxfId="3198">
      <pivotArea outline="0" collapsedLevelsAreSubtotals="1" fieldPosition="0"/>
    </format>
    <format dxfId="3197">
      <pivotArea field="13" type="button" dataOnly="0" labelOnly="1" outline="0" axis="axisRow" fieldPosition="0"/>
    </format>
    <format dxfId="3196">
      <pivotArea dataOnly="0" labelOnly="1" outline="0" fieldPosition="0">
        <references count="1">
          <reference field="13" count="0"/>
        </references>
      </pivotArea>
    </format>
    <format dxfId="3195">
      <pivotArea dataOnly="0" labelOnly="1" grandRow="1" outline="0" fieldPosition="0"/>
    </format>
    <format dxfId="3194">
      <pivotArea dataOnly="0" labelOnly="1" outline="0" fieldPosition="0">
        <references count="1">
          <reference field="12" count="0"/>
        </references>
      </pivotArea>
    </format>
    <format dxfId="3193">
      <pivotArea dataOnly="0" labelOnly="1" grandCol="1" outline="0" fieldPosition="0"/>
    </format>
    <format dxfId="3192">
      <pivotArea outline="0" collapsedLevelsAreSubtotals="1" fieldPosition="0"/>
    </format>
    <format dxfId="3191">
      <pivotArea field="13" type="button" dataOnly="0" labelOnly="1" outline="0" axis="axisRow" fieldPosition="0"/>
    </format>
    <format dxfId="3190">
      <pivotArea dataOnly="0" labelOnly="1" outline="0" fieldPosition="0">
        <references count="1">
          <reference field="13" count="0"/>
        </references>
      </pivotArea>
    </format>
    <format dxfId="3189">
      <pivotArea dataOnly="0" labelOnly="1" grandRow="1" outline="0" fieldPosition="0"/>
    </format>
    <format dxfId="3188">
      <pivotArea dataOnly="0" labelOnly="1" outline="0" fieldPosition="0">
        <references count="1">
          <reference field="12" count="0"/>
        </references>
      </pivotArea>
    </format>
    <format dxfId="3187">
      <pivotArea dataOnly="0" labelOnly="1" grandCol="1" outline="0" fieldPosition="0"/>
    </format>
    <format dxfId="3186">
      <pivotArea grandRow="1" outline="0" collapsedLevelsAreSubtotals="1" fieldPosition="0"/>
    </format>
    <format dxfId="3185">
      <pivotArea dataOnly="0" labelOnly="1" grandRow="1" outline="0" fieldPosition="0"/>
    </format>
    <format dxfId="3184">
      <pivotArea grandRow="1" outline="0" collapsedLevelsAreSubtotals="1" fieldPosition="0"/>
    </format>
    <format dxfId="3183">
      <pivotArea dataOnly="0" labelOnly="1" grandRow="1" outline="0" fieldPosition="0"/>
    </format>
    <format dxfId="3182">
      <pivotArea outline="0" collapsedLevelsAreSubtotals="1" fieldPosition="0"/>
    </format>
    <format dxfId="3181">
      <pivotArea field="13" type="button" dataOnly="0" labelOnly="1" outline="0" axis="axisRow" fieldPosition="0"/>
    </format>
    <format dxfId="3180">
      <pivotArea dataOnly="0" labelOnly="1" outline="0" fieldPosition="0">
        <references count="1">
          <reference field="13" count="17">
            <x v="0"/>
            <x v="1"/>
            <x v="2"/>
            <x v="3"/>
            <x v="4"/>
            <x v="5"/>
            <x v="6"/>
            <x v="7"/>
            <x v="8"/>
            <x v="9"/>
            <x v="10"/>
            <x v="11"/>
            <x v="13"/>
            <x v="14"/>
            <x v="15"/>
            <x v="16"/>
            <x v="17"/>
          </reference>
        </references>
      </pivotArea>
    </format>
    <format dxfId="3179">
      <pivotArea dataOnly="0" labelOnly="1" grandRow="1" outline="0" fieldPosition="0"/>
    </format>
    <format dxfId="3178">
      <pivotArea dataOnly="0" labelOnly="1" outline="0" fieldPosition="0">
        <references count="1">
          <reference field="12" count="0"/>
        </references>
      </pivotArea>
    </format>
    <format dxfId="3177">
      <pivotArea dataOnly="0" labelOnly="1" grandCol="1" outline="0" fieldPosition="0"/>
    </format>
    <format dxfId="3176">
      <pivotArea outline="0" collapsedLevelsAreSubtotals="1" fieldPosition="0"/>
    </format>
    <format dxfId="3175">
      <pivotArea field="13" type="button" dataOnly="0" labelOnly="1" outline="0" axis="axisRow" fieldPosition="0"/>
    </format>
    <format dxfId="3174">
      <pivotArea dataOnly="0" labelOnly="1" outline="0" fieldPosition="0">
        <references count="1">
          <reference field="13" count="17">
            <x v="0"/>
            <x v="1"/>
            <x v="2"/>
            <x v="3"/>
            <x v="4"/>
            <x v="5"/>
            <x v="6"/>
            <x v="7"/>
            <x v="8"/>
            <x v="9"/>
            <x v="10"/>
            <x v="11"/>
            <x v="13"/>
            <x v="14"/>
            <x v="15"/>
            <x v="16"/>
            <x v="17"/>
          </reference>
        </references>
      </pivotArea>
    </format>
    <format dxfId="3173">
      <pivotArea dataOnly="0" labelOnly="1" grandRow="1" outline="0" fieldPosition="0"/>
    </format>
    <format dxfId="3172">
      <pivotArea dataOnly="0" labelOnly="1" outline="0" fieldPosition="0">
        <references count="1">
          <reference field="12" count="0"/>
        </references>
      </pivotArea>
    </format>
    <format dxfId="3171">
      <pivotArea dataOnly="0" labelOnly="1" grandCol="1" outline="0" fieldPosition="0"/>
    </format>
    <format dxfId="3170">
      <pivotArea outline="0" collapsedLevelsAreSubtotals="1" fieldPosition="0"/>
    </format>
    <format dxfId="3169">
      <pivotArea field="13" type="button" dataOnly="0" labelOnly="1" outline="0" axis="axisRow" fieldPosition="0"/>
    </format>
    <format dxfId="3168">
      <pivotArea dataOnly="0" labelOnly="1" outline="0" fieldPosition="0">
        <references count="1">
          <reference field="13" count="17">
            <x v="0"/>
            <x v="1"/>
            <x v="2"/>
            <x v="3"/>
            <x v="4"/>
            <x v="5"/>
            <x v="6"/>
            <x v="7"/>
            <x v="8"/>
            <x v="9"/>
            <x v="10"/>
            <x v="11"/>
            <x v="13"/>
            <x v="14"/>
            <x v="15"/>
            <x v="16"/>
            <x v="17"/>
          </reference>
        </references>
      </pivotArea>
    </format>
    <format dxfId="3167">
      <pivotArea dataOnly="0" labelOnly="1" grandRow="1" outline="0" fieldPosition="0"/>
    </format>
    <format dxfId="3166">
      <pivotArea dataOnly="0" labelOnly="1" outline="0" fieldPosition="0">
        <references count="1">
          <reference field="12" count="0"/>
        </references>
      </pivotArea>
    </format>
    <format dxfId="3165">
      <pivotArea dataOnly="0" labelOnly="1" grandCol="1" outline="0" fieldPosition="0"/>
    </format>
    <format dxfId="3164">
      <pivotArea grandRow="1" outline="0" collapsedLevelsAreSubtotals="1" fieldPosition="0"/>
    </format>
    <format dxfId="3163">
      <pivotArea dataOnly="0" labelOnly="1" grandRow="1" outline="0" fieldPosition="0"/>
    </format>
    <format dxfId="3162">
      <pivotArea field="13" type="button" dataOnly="0" labelOnly="1" outline="0" axis="axisRow" fieldPosition="0"/>
    </format>
    <format dxfId="3161">
      <pivotArea dataOnly="0" labelOnly="1" outline="0" fieldPosition="0">
        <references count="1">
          <reference field="12" count="0"/>
        </references>
      </pivotArea>
    </format>
    <format dxfId="3160">
      <pivotArea dataOnly="0" labelOnly="1" grandCol="1" outline="0" fieldPosition="0"/>
    </format>
    <format dxfId="3159">
      <pivotArea outline="0" fieldPosition="0">
        <references count="1">
          <reference field="4294967294" count="1">
            <x v="0"/>
          </reference>
        </references>
      </pivotArea>
    </format>
    <format dxfId="3158">
      <pivotArea outline="0" collapsedLevelsAreSubtotals="1" fieldPosition="0"/>
    </format>
    <format dxfId="3157">
      <pivotArea field="13" type="button" dataOnly="0" labelOnly="1" outline="0" axis="axisRow" fieldPosition="0"/>
    </format>
    <format dxfId="3156">
      <pivotArea dataOnly="0" labelOnly="1" outline="0" fieldPosition="0">
        <references count="1">
          <reference field="13" count="8">
            <x v="1"/>
            <x v="2"/>
            <x v="3"/>
            <x v="4"/>
            <x v="5"/>
            <x v="8"/>
            <x v="9"/>
            <x v="11"/>
          </reference>
        </references>
      </pivotArea>
    </format>
    <format dxfId="3155">
      <pivotArea dataOnly="0" labelOnly="1" grandRow="1" outline="0" fieldPosition="0"/>
    </format>
    <format dxfId="3154">
      <pivotArea dataOnly="0" labelOnly="1" outline="0" fieldPosition="0">
        <references count="1">
          <reference field="12" count="0"/>
        </references>
      </pivotArea>
    </format>
    <format dxfId="3153">
      <pivotArea dataOnly="0" labelOnly="1" grandCol="1" outline="0" fieldPosition="0"/>
    </format>
    <format dxfId="3152">
      <pivotArea outline="0" collapsedLevelsAreSubtotals="1" fieldPosition="0"/>
    </format>
    <format dxfId="3151">
      <pivotArea field="13" type="button" dataOnly="0" labelOnly="1" outline="0" axis="axisRow" fieldPosition="0"/>
    </format>
    <format dxfId="3150">
      <pivotArea dataOnly="0" labelOnly="1" outline="0" fieldPosition="0">
        <references count="1">
          <reference field="13" count="10">
            <x v="1"/>
            <x v="2"/>
            <x v="3"/>
            <x v="4"/>
            <x v="5"/>
            <x v="6"/>
            <x v="8"/>
            <x v="9"/>
            <x v="11"/>
            <x v="16"/>
          </reference>
        </references>
      </pivotArea>
    </format>
    <format dxfId="3149">
      <pivotArea dataOnly="0" labelOnly="1" grandRow="1" outline="0" fieldPosition="0"/>
    </format>
    <format dxfId="3148">
      <pivotArea dataOnly="0" labelOnly="1" outline="0" fieldPosition="0">
        <references count="1">
          <reference field="12" count="0"/>
        </references>
      </pivotArea>
    </format>
    <format dxfId="3147">
      <pivotArea dataOnly="0" labelOnly="1" grandCol="1" outline="0" fieldPosition="0"/>
    </format>
    <format dxfId="3146">
      <pivotArea outline="0" collapsedLevelsAreSubtotals="1" fieldPosition="0"/>
    </format>
    <format dxfId="3145">
      <pivotArea field="13" type="button" dataOnly="0" labelOnly="1" outline="0" axis="axisRow" fieldPosition="0"/>
    </format>
    <format dxfId="3144">
      <pivotArea dataOnly="0" labelOnly="1" outline="0" fieldPosition="0">
        <references count="1">
          <reference field="13" count="10">
            <x v="1"/>
            <x v="2"/>
            <x v="3"/>
            <x v="4"/>
            <x v="5"/>
            <x v="6"/>
            <x v="8"/>
            <x v="9"/>
            <x v="11"/>
            <x v="16"/>
          </reference>
        </references>
      </pivotArea>
    </format>
    <format dxfId="3143">
      <pivotArea dataOnly="0" labelOnly="1" grandRow="1" outline="0" fieldPosition="0"/>
    </format>
    <format dxfId="3142">
      <pivotArea dataOnly="0" labelOnly="1" outline="0" fieldPosition="0">
        <references count="1">
          <reference field="12" count="0"/>
        </references>
      </pivotArea>
    </format>
    <format dxfId="3141">
      <pivotArea dataOnly="0" labelOnly="1" grandCol="1" outline="0" fieldPosition="0"/>
    </format>
    <format dxfId="3140">
      <pivotArea field="13" type="button" dataOnly="0" labelOnly="1" outline="0" axis="axisRow" fieldPosition="0"/>
    </format>
    <format dxfId="3139">
      <pivotArea dataOnly="0" labelOnly="1" outline="0" fieldPosition="0">
        <references count="1">
          <reference field="12" count="0"/>
        </references>
      </pivotArea>
    </format>
    <format dxfId="3138">
      <pivotArea dataOnly="0" labelOnly="1" grandCol="1" outline="0" fieldPosition="0"/>
    </format>
    <format dxfId="3137">
      <pivotArea grandRow="1" outline="0" collapsedLevelsAreSubtotals="1" fieldPosition="0"/>
    </format>
    <format dxfId="3136">
      <pivotArea dataOnly="0" labelOnly="1" grandRow="1" outline="0" fieldPosition="0"/>
    </format>
    <format dxfId="3135">
      <pivotArea outline="0" collapsedLevelsAreSubtotals="1" fieldPosition="0"/>
    </format>
    <format dxfId="3134">
      <pivotArea field="13" type="button" dataOnly="0" labelOnly="1" outline="0" axis="axisRow" fieldPosition="0"/>
    </format>
    <format dxfId="3133">
      <pivotArea dataOnly="0" labelOnly="1" outline="0" fieldPosition="0">
        <references count="1">
          <reference field="13" count="10">
            <x v="1"/>
            <x v="2"/>
            <x v="3"/>
            <x v="4"/>
            <x v="5"/>
            <x v="6"/>
            <x v="8"/>
            <x v="9"/>
            <x v="11"/>
            <x v="16"/>
          </reference>
        </references>
      </pivotArea>
    </format>
    <format dxfId="3132">
      <pivotArea dataOnly="0" labelOnly="1" grandRow="1" outline="0" fieldPosition="0"/>
    </format>
    <format dxfId="3131">
      <pivotArea dataOnly="0" labelOnly="1" outline="0" fieldPosition="0">
        <references count="1">
          <reference field="12" count="0"/>
        </references>
      </pivotArea>
    </format>
    <format dxfId="3130">
      <pivotArea dataOnly="0" labelOnly="1" grandCol="1" outline="0" fieldPosition="0"/>
    </format>
    <format dxfId="3129">
      <pivotArea outline="0" collapsedLevelsAreSubtotals="1" fieldPosition="0"/>
    </format>
    <format dxfId="3128">
      <pivotArea field="13" type="button" dataOnly="0" labelOnly="1" outline="0" axis="axisRow" fieldPosition="0"/>
    </format>
    <format dxfId="3127">
      <pivotArea dataOnly="0" labelOnly="1" outline="0" fieldPosition="0">
        <references count="1">
          <reference field="13" count="10">
            <x v="1"/>
            <x v="2"/>
            <x v="3"/>
            <x v="4"/>
            <x v="5"/>
            <x v="6"/>
            <x v="8"/>
            <x v="9"/>
            <x v="11"/>
            <x v="16"/>
          </reference>
        </references>
      </pivotArea>
    </format>
    <format dxfId="3126">
      <pivotArea dataOnly="0" labelOnly="1" grandRow="1" outline="0" fieldPosition="0"/>
    </format>
    <format dxfId="3125">
      <pivotArea dataOnly="0" labelOnly="1" outline="0" fieldPosition="0">
        <references count="1">
          <reference field="12" count="0"/>
        </references>
      </pivotArea>
    </format>
    <format dxfId="3124">
      <pivotArea dataOnly="0" labelOnly="1" grandCol="1" outline="0" fieldPosition="0"/>
    </format>
    <format dxfId="3123">
      <pivotArea outline="0" collapsedLevelsAreSubtotals="1" fieldPosition="0"/>
    </format>
    <format dxfId="3122">
      <pivotArea field="13" type="button" dataOnly="0" labelOnly="1" outline="0" axis="axisRow" fieldPosition="0"/>
    </format>
    <format dxfId="3121">
      <pivotArea dataOnly="0" labelOnly="1" outline="0" fieldPosition="0">
        <references count="1">
          <reference field="13" count="11">
            <x v="1"/>
            <x v="2"/>
            <x v="3"/>
            <x v="4"/>
            <x v="5"/>
            <x v="6"/>
            <x v="8"/>
            <x v="9"/>
            <x v="11"/>
            <x v="15"/>
            <x v="16"/>
          </reference>
        </references>
      </pivotArea>
    </format>
    <format dxfId="3120">
      <pivotArea dataOnly="0" labelOnly="1" grandRow="1" outline="0" fieldPosition="0"/>
    </format>
    <format dxfId="3119">
      <pivotArea dataOnly="0" labelOnly="1" outline="0" fieldPosition="0">
        <references count="1">
          <reference field="12" count="0"/>
        </references>
      </pivotArea>
    </format>
    <format dxfId="3118">
      <pivotArea dataOnly="0" labelOnly="1" grandCol="1" outline="0" fieldPosition="0"/>
    </format>
    <format dxfId="3117">
      <pivotArea field="13" type="button" dataOnly="0" labelOnly="1" outline="0" axis="axisRow" fieldPosition="0"/>
    </format>
    <format dxfId="3116">
      <pivotArea dataOnly="0" labelOnly="1" outline="0" fieldPosition="0">
        <references count="1">
          <reference field="12" count="0"/>
        </references>
      </pivotArea>
    </format>
    <format dxfId="3115">
      <pivotArea dataOnly="0" labelOnly="1" grandCol="1" outline="0" fieldPosition="0"/>
    </format>
    <format dxfId="3114">
      <pivotArea dataOnly="0" labelOnly="1" grandRow="1" outline="0" fieldPosition="0"/>
    </format>
    <format dxfId="3113">
      <pivotArea outline="0" collapsedLevelsAreSubtotals="1" fieldPosition="0"/>
    </format>
    <format dxfId="3112">
      <pivotArea field="13" type="button" dataOnly="0" labelOnly="1" outline="0" axis="axisRow" fieldPosition="0"/>
    </format>
    <format dxfId="3111">
      <pivotArea dataOnly="0" labelOnly="1" outline="0" fieldPosition="0">
        <references count="1">
          <reference field="13" count="11">
            <x v="1"/>
            <x v="2"/>
            <x v="3"/>
            <x v="4"/>
            <x v="5"/>
            <x v="6"/>
            <x v="8"/>
            <x v="9"/>
            <x v="11"/>
            <x v="15"/>
            <x v="16"/>
          </reference>
        </references>
      </pivotArea>
    </format>
    <format dxfId="3110">
      <pivotArea dataOnly="0" labelOnly="1" grandRow="1" outline="0" fieldPosition="0"/>
    </format>
    <format dxfId="3109">
      <pivotArea dataOnly="0" labelOnly="1" outline="0" fieldPosition="0">
        <references count="1">
          <reference field="12" count="0"/>
        </references>
      </pivotArea>
    </format>
    <format dxfId="3108">
      <pivotArea dataOnly="0" labelOnly="1" grandCol="1" outline="0" fieldPosition="0"/>
    </format>
    <format dxfId="3107">
      <pivotArea dataOnly="0" labelOnly="1" outline="0" fieldPosition="0">
        <references count="1">
          <reference field="13" count="11">
            <x v="1"/>
            <x v="2"/>
            <x v="3"/>
            <x v="4"/>
            <x v="5"/>
            <x v="6"/>
            <x v="8"/>
            <x v="9"/>
            <x v="11"/>
            <x v="15"/>
            <x v="16"/>
          </reference>
        </references>
      </pivotArea>
    </format>
    <format dxfId="3106">
      <pivotArea outline="0" collapsedLevelsAreSubtotals="1" fieldPosition="0"/>
    </format>
    <format dxfId="3105">
      <pivotArea field="13" type="button" dataOnly="0" labelOnly="1" outline="0" axis="axisRow" fieldPosition="0"/>
    </format>
    <format dxfId="3104">
      <pivotArea dataOnly="0" labelOnly="1" outline="0" fieldPosition="0">
        <references count="1">
          <reference field="13" count="11">
            <x v="1"/>
            <x v="2"/>
            <x v="3"/>
            <x v="4"/>
            <x v="5"/>
            <x v="7"/>
            <x v="8"/>
            <x v="9"/>
            <x v="11"/>
            <x v="15"/>
            <x v="16"/>
          </reference>
        </references>
      </pivotArea>
    </format>
    <format dxfId="3103">
      <pivotArea dataOnly="0" labelOnly="1" grandRow="1" outline="0" fieldPosition="0"/>
    </format>
    <format dxfId="3102">
      <pivotArea dataOnly="0" labelOnly="1" outline="0" fieldPosition="0">
        <references count="1">
          <reference field="12" count="0"/>
        </references>
      </pivotArea>
    </format>
    <format dxfId="3101">
      <pivotArea dataOnly="0" labelOnly="1" grandCol="1" outline="0" fieldPosition="0"/>
    </format>
    <format dxfId="3100">
      <pivotArea outline="0" collapsedLevelsAreSubtotals="1" fieldPosition="0"/>
    </format>
    <format dxfId="3099">
      <pivotArea dataOnly="0" labelOnly="1" outline="0" fieldPosition="0">
        <references count="1">
          <reference field="13" count="15">
            <x v="1"/>
            <x v="2"/>
            <x v="3"/>
            <x v="4"/>
            <x v="5"/>
            <x v="6"/>
            <x v="7"/>
            <x v="8"/>
            <x v="9"/>
            <x v="10"/>
            <x v="11"/>
            <x v="12"/>
            <x v="13"/>
            <x v="15"/>
            <x v="16"/>
          </reference>
        </references>
      </pivotArea>
    </format>
    <format dxfId="3098">
      <pivotArea dataOnly="0" labelOnly="1" grandRow="1" outline="0" fieldPosition="0"/>
    </format>
    <format dxfId="3097">
      <pivotArea outline="0" collapsedLevelsAreSubtotals="1" fieldPosition="0"/>
    </format>
    <format dxfId="3096">
      <pivotArea dataOnly="0" labelOnly="1" outline="0" fieldPosition="0">
        <references count="1">
          <reference field="13" count="14">
            <x v="1"/>
            <x v="2"/>
            <x v="3"/>
            <x v="4"/>
            <x v="5"/>
            <x v="6"/>
            <x v="8"/>
            <x v="9"/>
            <x v="10"/>
            <x v="11"/>
            <x v="12"/>
            <x v="13"/>
            <x v="15"/>
            <x v="16"/>
          </reference>
        </references>
      </pivotArea>
    </format>
    <format dxfId="3095">
      <pivotArea dataOnly="0" labelOnly="1" grandRow="1" outline="0" fieldPosition="0"/>
    </format>
    <format dxfId="3094">
      <pivotArea field="13" type="button" dataOnly="0" labelOnly="1" outline="0" axis="axisRow" fieldPosition="0"/>
    </format>
    <format dxfId="3093">
      <pivotArea dataOnly="0" labelOnly="1" outline="0" fieldPosition="0">
        <references count="1">
          <reference field="12" count="0"/>
        </references>
      </pivotArea>
    </format>
    <format dxfId="3092">
      <pivotArea dataOnly="0" labelOnly="1" grandCol="1" outline="0" fieldPosition="0"/>
    </format>
    <format dxfId="3091">
      <pivotArea field="13" type="button" dataOnly="0" labelOnly="1" outline="0" axis="axisRow" fieldPosition="0"/>
    </format>
    <format dxfId="3090">
      <pivotArea dataOnly="0" labelOnly="1" outline="0" fieldPosition="0">
        <references count="1">
          <reference field="12" count="0"/>
        </references>
      </pivotArea>
    </format>
    <format dxfId="3089">
      <pivotArea dataOnly="0" labelOnly="1" grandCol="1" outline="0" fieldPosition="0"/>
    </format>
    <format dxfId="3088">
      <pivotArea field="13" type="button" dataOnly="0" labelOnly="1" outline="0" axis="axisRow" fieldPosition="0"/>
    </format>
    <format dxfId="3087">
      <pivotArea dataOnly="0" labelOnly="1" outline="0" fieldPosition="0">
        <references count="1">
          <reference field="12" count="0"/>
        </references>
      </pivotArea>
    </format>
    <format dxfId="3086">
      <pivotArea dataOnly="0" labelOnly="1" grandCol="1" outline="0" fieldPosition="0"/>
    </format>
    <format dxfId="3085">
      <pivotArea outline="0" fieldPosition="0">
        <references count="1">
          <reference field="13" count="14" selected="0">
            <x v="1"/>
            <x v="2"/>
            <x v="3"/>
            <x v="4"/>
            <x v="5"/>
            <x v="6"/>
            <x v="8"/>
            <x v="9"/>
            <x v="10"/>
            <x v="11"/>
            <x v="12"/>
            <x v="13"/>
            <x v="15"/>
            <x v="16"/>
          </reference>
        </references>
      </pivotArea>
    </format>
    <format dxfId="3084">
      <pivotArea dataOnly="0" labelOnly="1" outline="0" fieldPosition="0">
        <references count="1">
          <reference field="13" count="14">
            <x v="1"/>
            <x v="2"/>
            <x v="3"/>
            <x v="4"/>
            <x v="5"/>
            <x v="6"/>
            <x v="8"/>
            <x v="9"/>
            <x v="10"/>
            <x v="11"/>
            <x v="12"/>
            <x v="13"/>
            <x v="15"/>
            <x v="16"/>
          </reference>
        </references>
      </pivotArea>
    </format>
    <format dxfId="3083">
      <pivotArea dataOnly="0" labelOnly="1" outline="0" fieldPosition="0">
        <references count="1">
          <reference field="13" count="10">
            <x v="0"/>
            <x v="1"/>
            <x v="3"/>
            <x v="4"/>
            <x v="5"/>
            <x v="7"/>
            <x v="8"/>
            <x v="9"/>
            <x v="11"/>
            <x v="15"/>
          </reference>
        </references>
      </pivotArea>
    </format>
    <format dxfId="3082">
      <pivotArea dataOnly="0" labelOnly="1" outline="0" fieldPosition="0">
        <references count="1">
          <reference field="13" count="10">
            <x v="0"/>
            <x v="1"/>
            <x v="3"/>
            <x v="4"/>
            <x v="5"/>
            <x v="7"/>
            <x v="8"/>
            <x v="9"/>
            <x v="11"/>
            <x v="15"/>
          </reference>
        </references>
      </pivotArea>
    </format>
    <format dxfId="3081">
      <pivotArea dataOnly="0" labelOnly="1" outline="0" fieldPosition="0">
        <references count="1">
          <reference field="13" count="10">
            <x v="0"/>
            <x v="1"/>
            <x v="3"/>
            <x v="4"/>
            <x v="5"/>
            <x v="7"/>
            <x v="8"/>
            <x v="9"/>
            <x v="11"/>
            <x v="15"/>
          </reference>
        </references>
      </pivotArea>
    </format>
    <format dxfId="3080">
      <pivotArea type="all" dataOnly="0" outline="0" fieldPosition="0"/>
    </format>
    <format dxfId="3079">
      <pivotArea type="origin" dataOnly="0" labelOnly="1" outline="0" fieldPosition="0"/>
    </format>
    <format dxfId="3078">
      <pivotArea field="12" type="button" dataOnly="0" labelOnly="1" outline="0" axis="axisCol" fieldPosition="0"/>
    </format>
    <format dxfId="3077">
      <pivotArea type="topRight" dataOnly="0" labelOnly="1" outline="0" fieldPosition="0"/>
    </format>
    <format dxfId="3076">
      <pivotArea type="all" dataOnly="0" outline="0" fieldPosition="0"/>
    </format>
    <format dxfId="3075">
      <pivotArea type="origin" dataOnly="0" labelOnly="1" outline="0" fieldPosition="0"/>
    </format>
    <format dxfId="3074">
      <pivotArea field="12" type="button" dataOnly="0" labelOnly="1" outline="0" axis="axisCol" fieldPosition="0"/>
    </format>
    <format dxfId="3073">
      <pivotArea type="topRight" dataOnly="0" labelOnly="1" outline="0" fieldPosition="0"/>
    </format>
    <format dxfId="3072">
      <pivotArea outline="0" collapsedLevelsAreSubtotals="1" fieldPosition="0"/>
    </format>
    <format dxfId="3071">
      <pivotArea dataOnly="0" labelOnly="1" outline="0" fieldPosition="0">
        <references count="1">
          <reference field="13" count="10">
            <x v="0"/>
            <x v="1"/>
            <x v="3"/>
            <x v="4"/>
            <x v="5"/>
            <x v="7"/>
            <x v="8"/>
            <x v="9"/>
            <x v="11"/>
            <x v="15"/>
          </reference>
        </references>
      </pivotArea>
    </format>
    <format dxfId="3070">
      <pivotArea field="13" type="button" dataOnly="0" labelOnly="1" outline="0" axis="axisRow" fieldPosition="0"/>
    </format>
    <format dxfId="3069">
      <pivotArea dataOnly="0" labelOnly="1" outline="0" fieldPosition="0">
        <references count="1">
          <reference field="12" count="0"/>
        </references>
      </pivotArea>
    </format>
    <format dxfId="3068">
      <pivotArea dataOnly="0" labelOnly="1" grandCol="1" outline="0" fieldPosition="0"/>
    </format>
    <format dxfId="3067">
      <pivotArea grandRow="1" outline="0" collapsedLevelsAreSubtotals="1" fieldPosition="0"/>
    </format>
    <format dxfId="3066">
      <pivotArea dataOnly="0" labelOnly="1" grandRow="1" outline="0" fieldPosition="0"/>
    </format>
    <format dxfId="3065">
      <pivotArea outline="0" fieldPosition="0">
        <references count="1">
          <reference field="13" count="10" selected="0">
            <x v="0"/>
            <x v="1"/>
            <x v="3"/>
            <x v="4"/>
            <x v="5"/>
            <x v="7"/>
            <x v="8"/>
            <x v="9"/>
            <x v="11"/>
            <x v="15"/>
          </reference>
        </references>
      </pivotArea>
    </format>
    <format dxfId="3064">
      <pivotArea outline="0" fieldPosition="0">
        <references count="1">
          <reference field="13" count="10" selected="0">
            <x v="0"/>
            <x v="1"/>
            <x v="3"/>
            <x v="4"/>
            <x v="5"/>
            <x v="7"/>
            <x v="8"/>
            <x v="9"/>
            <x v="11"/>
            <x v="15"/>
          </reference>
        </references>
      </pivotArea>
    </format>
    <format dxfId="3063">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3FF11-FFFD-4EC3-88F0-CDCB600171BE}" name="PivotTable10" cacheId="57"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3">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0"/>
        <item x="1"/>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529">
      <pivotArea type="all" dataOnly="0" outline="0" fieldPosition="0"/>
    </format>
    <format dxfId="3528">
      <pivotArea outline="0" collapsedLevelsAreSubtotals="1" fieldPosition="0"/>
    </format>
    <format dxfId="3527">
      <pivotArea dataOnly="0" labelOnly="1" outline="0" fieldPosition="0">
        <references count="1">
          <reference field="12" count="0"/>
        </references>
      </pivotArea>
    </format>
    <format dxfId="3526">
      <pivotArea field="12" dataOnly="0" labelOnly="1" grandRow="1" outline="0" axis="axisRow" fieldPosition="0">
        <references count="1">
          <reference field="4294967294" count="1" selected="0">
            <x v="1"/>
          </reference>
        </references>
      </pivotArea>
    </format>
    <format dxfId="3525">
      <pivotArea dataOnly="0" labelOnly="1" outline="0" fieldPosition="0">
        <references count="2">
          <reference field="4294967294" count="1">
            <x v="1"/>
          </reference>
          <reference field="12" count="1" selected="0">
            <x v="0"/>
          </reference>
        </references>
      </pivotArea>
    </format>
    <format dxfId="3524">
      <pivotArea dataOnly="0" labelOnly="1" outline="0" fieldPosition="0">
        <references count="2">
          <reference field="4294967294" count="1">
            <x v="1"/>
          </reference>
          <reference field="12" count="1" selected="0">
            <x v="1"/>
          </reference>
        </references>
      </pivotArea>
    </format>
    <format dxfId="3523">
      <pivotArea dataOnly="0" labelOnly="1" outline="0" fieldPosition="0">
        <references count="2">
          <reference field="4294967294" count="1">
            <x v="1"/>
          </reference>
          <reference field="12" count="1" selected="0">
            <x v="2"/>
          </reference>
        </references>
      </pivotArea>
    </format>
    <format dxfId="3522">
      <pivotArea dataOnly="0" labelOnly="1" outline="0" fieldPosition="0">
        <references count="2">
          <reference field="4294967294" count="1">
            <x v="1"/>
          </reference>
          <reference field="12" count="1" selected="0">
            <x v="3"/>
          </reference>
        </references>
      </pivotArea>
    </format>
    <format dxfId="3521">
      <pivotArea dataOnly="0" labelOnly="1" outline="0" fieldPosition="0">
        <references count="2">
          <reference field="4294967294" count="1">
            <x v="1"/>
          </reference>
          <reference field="12" count="1" selected="0">
            <x v="4"/>
          </reference>
        </references>
      </pivotArea>
    </format>
    <format dxfId="3520">
      <pivotArea dataOnly="0" labelOnly="1" outline="0" fieldPosition="0">
        <references count="2">
          <reference field="4294967294" count="1">
            <x v="1"/>
          </reference>
          <reference field="12" count="1" selected="0">
            <x v="5"/>
          </reference>
        </references>
      </pivotArea>
    </format>
    <format dxfId="3519">
      <pivotArea dataOnly="0" labelOnly="1" outline="0" fieldPosition="0">
        <references count="1">
          <reference field="13" count="0"/>
        </references>
      </pivotArea>
    </format>
    <format dxfId="3518">
      <pivotArea dataOnly="0" labelOnly="1" grandCol="1" outline="0" fieldPosition="0"/>
    </format>
    <format dxfId="3517">
      <pivotArea type="all" dataOnly="0" outline="0" fieldPosition="0"/>
    </format>
    <format dxfId="3516">
      <pivotArea outline="0" collapsedLevelsAreSubtotals="1" fieldPosition="0"/>
    </format>
    <format dxfId="3515">
      <pivotArea dataOnly="0" labelOnly="1" outline="0" fieldPosition="0">
        <references count="1">
          <reference field="12" count="0"/>
        </references>
      </pivotArea>
    </format>
    <format dxfId="3514">
      <pivotArea field="12" dataOnly="0" labelOnly="1" grandRow="1" outline="0" axis="axisRow" fieldPosition="0">
        <references count="1">
          <reference field="4294967294" count="1" selected="0">
            <x v="1"/>
          </reference>
        </references>
      </pivotArea>
    </format>
    <format dxfId="3513">
      <pivotArea dataOnly="0" labelOnly="1" outline="0" fieldPosition="0">
        <references count="2">
          <reference field="4294967294" count="1">
            <x v="1"/>
          </reference>
          <reference field="12" count="1" selected="0">
            <x v="0"/>
          </reference>
        </references>
      </pivotArea>
    </format>
    <format dxfId="3512">
      <pivotArea dataOnly="0" labelOnly="1" outline="0" fieldPosition="0">
        <references count="2">
          <reference field="4294967294" count="1">
            <x v="1"/>
          </reference>
          <reference field="12" count="1" selected="0">
            <x v="1"/>
          </reference>
        </references>
      </pivotArea>
    </format>
    <format dxfId="3511">
      <pivotArea dataOnly="0" labelOnly="1" outline="0" fieldPosition="0">
        <references count="2">
          <reference field="4294967294" count="1">
            <x v="1"/>
          </reference>
          <reference field="12" count="1" selected="0">
            <x v="2"/>
          </reference>
        </references>
      </pivotArea>
    </format>
    <format dxfId="3510">
      <pivotArea dataOnly="0" labelOnly="1" outline="0" fieldPosition="0">
        <references count="2">
          <reference field="4294967294" count="1">
            <x v="1"/>
          </reference>
          <reference field="12" count="1" selected="0">
            <x v="3"/>
          </reference>
        </references>
      </pivotArea>
    </format>
    <format dxfId="3509">
      <pivotArea dataOnly="0" labelOnly="1" outline="0" fieldPosition="0">
        <references count="2">
          <reference field="4294967294" count="1">
            <x v="1"/>
          </reference>
          <reference field="12" count="1" selected="0">
            <x v="4"/>
          </reference>
        </references>
      </pivotArea>
    </format>
    <format dxfId="3508">
      <pivotArea dataOnly="0" labelOnly="1" outline="0" fieldPosition="0">
        <references count="2">
          <reference field="4294967294" count="1">
            <x v="1"/>
          </reference>
          <reference field="12" count="1" selected="0">
            <x v="5"/>
          </reference>
        </references>
      </pivotArea>
    </format>
    <format dxfId="3507">
      <pivotArea dataOnly="0" labelOnly="1" outline="0" fieldPosition="0">
        <references count="1">
          <reference field="13" count="0"/>
        </references>
      </pivotArea>
    </format>
    <format dxfId="3506">
      <pivotArea dataOnly="0" labelOnly="1" grandCol="1" outline="0" fieldPosition="0"/>
    </format>
    <format dxfId="3505">
      <pivotArea field="12" dataOnly="0" labelOnly="1" grandRow="1" outline="0" axis="axisRow" fieldPosition="0">
        <references count="1">
          <reference field="4294967294" count="1" selected="0">
            <x v="1"/>
          </reference>
        </references>
      </pivotArea>
    </format>
    <format dxfId="3504">
      <pivotArea field="12" grandRow="1" outline="0" collapsedLevelsAreSubtotals="1" axis="axisRow" fieldPosition="0">
        <references count="1">
          <reference field="4294967294" count="1" selected="0">
            <x v="1"/>
          </reference>
        </references>
      </pivotArea>
    </format>
    <format dxfId="3503">
      <pivotArea field="12" dataOnly="0" labelOnly="1" grandRow="1" outline="0" axis="axisRow" fieldPosition="0">
        <references count="1">
          <reference field="4294967294" count="1" selected="0">
            <x v="1"/>
          </reference>
        </references>
      </pivotArea>
    </format>
    <format dxfId="3502">
      <pivotArea field="12" grandRow="1" outline="0" collapsedLevelsAreSubtotals="1" axis="axisRow" fieldPosition="0">
        <references count="1">
          <reference field="4294967294" count="1" selected="0">
            <x v="1"/>
          </reference>
        </references>
      </pivotArea>
    </format>
    <format dxfId="3501">
      <pivotArea field="12" dataOnly="0" labelOnly="1" grandRow="1" outline="0" axis="axisRow" fieldPosition="0">
        <references count="1">
          <reference field="4294967294" count="1" selected="0">
            <x v="1"/>
          </reference>
        </references>
      </pivotArea>
    </format>
    <format dxfId="3500">
      <pivotArea outline="0" collapsedLevelsAreSubtotals="1" fieldPosition="0"/>
    </format>
    <format dxfId="3499">
      <pivotArea field="12" dataOnly="0" labelOnly="1" grandRow="1" outline="0" axis="axisRow" fieldPosition="0">
        <references count="1">
          <reference field="4294967294" count="1" selected="0">
            <x v="1"/>
          </reference>
        </references>
      </pivotArea>
    </format>
    <format dxfId="3498">
      <pivotArea field="12" dataOnly="0" labelOnly="1" grandRow="1" outline="0" axis="axisRow" fieldPosition="0">
        <references count="1">
          <reference field="4294967294" count="1" selected="0">
            <x v="1"/>
          </reference>
        </references>
      </pivotArea>
    </format>
    <format dxfId="3497">
      <pivotArea field="12" grandRow="1" outline="0" axis="axisRow" fieldPosition="0">
        <references count="1">
          <reference field="4294967294" count="1" selected="0">
            <x v="1"/>
          </reference>
        </references>
      </pivotArea>
    </format>
    <format dxfId="3496">
      <pivotArea field="12" grandRow="1" outline="0" axis="axisRow" fieldPosition="0">
        <references count="1">
          <reference field="4294967294" count="1" selected="0">
            <x v="1"/>
          </reference>
        </references>
      </pivotArea>
    </format>
    <format dxfId="3495">
      <pivotArea field="12" dataOnly="0" labelOnly="1" grandRow="1" outline="0" axis="axisRow" fieldPosition="0">
        <references count="1">
          <reference field="4294967294" count="1" selected="0">
            <x v="1"/>
          </reference>
        </references>
      </pivotArea>
    </format>
    <format dxfId="3494">
      <pivotArea field="12" type="button" dataOnly="0" labelOnly="1" outline="0" axis="axisRow" fieldPosition="0"/>
    </format>
    <format dxfId="3493">
      <pivotArea field="-2" type="button" dataOnly="0" labelOnly="1" outline="0" axis="axisRow" fieldPosition="1"/>
    </format>
    <format dxfId="3492">
      <pivotArea outline="0" collapsedLevelsAreSubtotals="1" fieldPosition="0">
        <references count="2">
          <reference field="4294967294" count="1" selected="0">
            <x v="1"/>
          </reference>
          <reference field="12" count="0" selected="0"/>
        </references>
      </pivotArea>
    </format>
    <format dxfId="3491">
      <pivotArea dataOnly="0" labelOnly="1" outline="0" fieldPosition="0">
        <references count="1">
          <reference field="12" count="0"/>
        </references>
      </pivotArea>
    </format>
    <format dxfId="3490">
      <pivotArea dataOnly="0" labelOnly="1" outline="0" fieldPosition="0">
        <references count="2">
          <reference field="4294967294" count="1">
            <x v="1"/>
          </reference>
          <reference field="12" count="1" selected="0">
            <x v="0"/>
          </reference>
        </references>
      </pivotArea>
    </format>
    <format dxfId="3489">
      <pivotArea dataOnly="0" labelOnly="1" outline="0" fieldPosition="0">
        <references count="2">
          <reference field="4294967294" count="1">
            <x v="1"/>
          </reference>
          <reference field="12" count="1" selected="0">
            <x v="1"/>
          </reference>
        </references>
      </pivotArea>
    </format>
    <format dxfId="3488">
      <pivotArea dataOnly="0" labelOnly="1" outline="0" fieldPosition="0">
        <references count="2">
          <reference field="4294967294" count="1">
            <x v="1"/>
          </reference>
          <reference field="12" count="1" selected="0">
            <x v="2"/>
          </reference>
        </references>
      </pivotArea>
    </format>
    <format dxfId="3487">
      <pivotArea dataOnly="0" labelOnly="1" outline="0" fieldPosition="0">
        <references count="2">
          <reference field="4294967294" count="1">
            <x v="1"/>
          </reference>
          <reference field="12" count="1" selected="0">
            <x v="3"/>
          </reference>
        </references>
      </pivotArea>
    </format>
    <format dxfId="3486">
      <pivotArea dataOnly="0" labelOnly="1" outline="0" fieldPosition="0">
        <references count="2">
          <reference field="4294967294" count="1">
            <x v="1"/>
          </reference>
          <reference field="12" count="1" selected="0">
            <x v="4"/>
          </reference>
        </references>
      </pivotArea>
    </format>
    <format dxfId="3485">
      <pivotArea dataOnly="0" labelOnly="1" outline="0" fieldPosition="0">
        <references count="2">
          <reference field="4294967294" count="1">
            <x v="1"/>
          </reference>
          <reference field="12" count="1" selected="0">
            <x v="5"/>
          </reference>
        </references>
      </pivotArea>
    </format>
    <format dxfId="3484">
      <pivotArea dataOnly="0" labelOnly="1" outline="0" fieldPosition="0">
        <references count="1">
          <reference field="13" count="0"/>
        </references>
      </pivotArea>
    </format>
    <format dxfId="3483">
      <pivotArea dataOnly="0" labelOnly="1" grandCol="1" outline="0" fieldPosition="0"/>
    </format>
    <format dxfId="3482">
      <pivotArea dataOnly="0" labelOnly="1" outline="0" fieldPosition="0">
        <references count="1">
          <reference field="13" count="0"/>
        </references>
      </pivotArea>
    </format>
    <format dxfId="3481">
      <pivotArea dataOnly="0" labelOnly="1" grandCol="1" outline="0" fieldPosition="0"/>
    </format>
    <format dxfId="3480">
      <pivotArea outline="0" collapsedLevelsAreSubtotals="1" fieldPosition="0">
        <references count="2">
          <reference field="4294967294" count="1" selected="0">
            <x v="1"/>
          </reference>
          <reference field="12" count="1" selected="0">
            <x v="0"/>
          </reference>
        </references>
      </pivotArea>
    </format>
    <format dxfId="3479">
      <pivotArea outline="0" collapsedLevelsAreSubtotals="1" fieldPosition="0">
        <references count="2">
          <reference field="4294967294" count="1" selected="0">
            <x v="1"/>
          </reference>
          <reference field="12" count="1" selected="0">
            <x v="1"/>
          </reference>
        </references>
      </pivotArea>
    </format>
    <format dxfId="3478">
      <pivotArea outline="0" collapsedLevelsAreSubtotals="1" fieldPosition="0">
        <references count="2">
          <reference field="4294967294" count="1" selected="0">
            <x v="1"/>
          </reference>
          <reference field="12" count="1" selected="0">
            <x v="3"/>
          </reference>
        </references>
      </pivotArea>
    </format>
    <format dxfId="3477">
      <pivotArea outline="0" collapsedLevelsAreSubtotals="1" fieldPosition="0">
        <references count="2">
          <reference field="4294967294" count="1" selected="0">
            <x v="1"/>
          </reference>
          <reference field="12" count="1" selected="0">
            <x v="2"/>
          </reference>
        </references>
      </pivotArea>
    </format>
    <format dxfId="3476">
      <pivotArea outline="0" collapsedLevelsAreSubtotals="1" fieldPosition="0">
        <references count="2">
          <reference field="4294967294" count="1" selected="0">
            <x v="1"/>
          </reference>
          <reference field="12" count="1" selected="0">
            <x v="4"/>
          </reference>
        </references>
      </pivotArea>
    </format>
    <format dxfId="3475">
      <pivotArea outline="0" collapsedLevelsAreSubtotals="1" fieldPosition="0">
        <references count="2">
          <reference field="4294967294" count="1" selected="0">
            <x v="1"/>
          </reference>
          <reference field="12" count="1" selected="0">
            <x v="5"/>
          </reference>
        </references>
      </pivotArea>
    </format>
    <format dxfId="3474">
      <pivotArea outline="0" fieldPosition="0">
        <references count="2">
          <reference field="4294967294" count="1" selected="0">
            <x v="1"/>
          </reference>
          <reference field="12" count="0" selected="0"/>
        </references>
      </pivotArea>
    </format>
    <format dxfId="3473">
      <pivotArea field="12" type="button" dataOnly="0" labelOnly="1" outline="0" axis="axisRow" fieldPosition="0"/>
    </format>
    <format dxfId="3472">
      <pivotArea field="-2" type="button" dataOnly="0" labelOnly="1" outline="0" axis="axisRow" fieldPosition="1"/>
    </format>
    <format dxfId="3471">
      <pivotArea dataOnly="0" labelOnly="1" outline="0" fieldPosition="0">
        <references count="1">
          <reference field="12" count="0"/>
        </references>
      </pivotArea>
    </format>
    <format dxfId="3470">
      <pivotArea dataOnly="0" labelOnly="1" outline="0" fieldPosition="0">
        <references count="2">
          <reference field="4294967294" count="1">
            <x v="1"/>
          </reference>
          <reference field="12" count="1" selected="0">
            <x v="0"/>
          </reference>
        </references>
      </pivotArea>
    </format>
    <format dxfId="3469">
      <pivotArea dataOnly="0" labelOnly="1" outline="0" fieldPosition="0">
        <references count="2">
          <reference field="4294967294" count="1">
            <x v="1"/>
          </reference>
          <reference field="12" count="1" selected="0">
            <x v="1"/>
          </reference>
        </references>
      </pivotArea>
    </format>
    <format dxfId="3468">
      <pivotArea dataOnly="0" labelOnly="1" outline="0" fieldPosition="0">
        <references count="2">
          <reference field="4294967294" count="1">
            <x v="1"/>
          </reference>
          <reference field="12" count="1" selected="0">
            <x v="2"/>
          </reference>
        </references>
      </pivotArea>
    </format>
    <format dxfId="3467">
      <pivotArea dataOnly="0" labelOnly="1" outline="0" fieldPosition="0">
        <references count="2">
          <reference field="4294967294" count="1">
            <x v="1"/>
          </reference>
          <reference field="12" count="1" selected="0">
            <x v="3"/>
          </reference>
        </references>
      </pivotArea>
    </format>
    <format dxfId="3466">
      <pivotArea dataOnly="0" labelOnly="1" outline="0" fieldPosition="0">
        <references count="2">
          <reference field="4294967294" count="1">
            <x v="1"/>
          </reference>
          <reference field="12" count="1" selected="0">
            <x v="4"/>
          </reference>
        </references>
      </pivotArea>
    </format>
    <format dxfId="3465">
      <pivotArea dataOnly="0" labelOnly="1" outline="0" fieldPosition="0">
        <references count="2">
          <reference field="4294967294" count="1">
            <x v="1"/>
          </reference>
          <reference field="12" count="1" selected="0">
            <x v="5"/>
          </reference>
        </references>
      </pivotArea>
    </format>
    <format dxfId="3464">
      <pivotArea dataOnly="0" labelOnly="1" outline="0" fieldPosition="0">
        <references count="1">
          <reference field="13" count="0"/>
        </references>
      </pivotArea>
    </format>
    <format dxfId="3463">
      <pivotArea dataOnly="0" labelOnly="1" grandCol="1" outline="0" fieldPosition="0"/>
    </format>
    <format dxfId="3462">
      <pivotArea outline="0" fieldPosition="0">
        <references count="2">
          <reference field="4294967294" count="1" selected="0">
            <x v="1"/>
          </reference>
          <reference field="12" count="0" selected="0"/>
        </references>
      </pivotArea>
    </format>
    <format dxfId="3461">
      <pivotArea field="12" type="button" dataOnly="0" labelOnly="1" outline="0" axis="axisRow" fieldPosition="0"/>
    </format>
    <format dxfId="3460">
      <pivotArea field="-2" type="button" dataOnly="0" labelOnly="1" outline="0" axis="axisRow" fieldPosition="1"/>
    </format>
    <format dxfId="3459">
      <pivotArea dataOnly="0" labelOnly="1" outline="0" fieldPosition="0">
        <references count="1">
          <reference field="12" count="0"/>
        </references>
      </pivotArea>
    </format>
    <format dxfId="3458">
      <pivotArea dataOnly="0" labelOnly="1" outline="0" fieldPosition="0">
        <references count="2">
          <reference field="4294967294" count="1">
            <x v="1"/>
          </reference>
          <reference field="12" count="1" selected="0">
            <x v="0"/>
          </reference>
        </references>
      </pivotArea>
    </format>
    <format dxfId="3457">
      <pivotArea dataOnly="0" labelOnly="1" outline="0" fieldPosition="0">
        <references count="2">
          <reference field="4294967294" count="1">
            <x v="1"/>
          </reference>
          <reference field="12" count="1" selected="0">
            <x v="1"/>
          </reference>
        </references>
      </pivotArea>
    </format>
    <format dxfId="3456">
      <pivotArea dataOnly="0" labelOnly="1" outline="0" fieldPosition="0">
        <references count="2">
          <reference field="4294967294" count="1">
            <x v="1"/>
          </reference>
          <reference field="12" count="1" selected="0">
            <x v="2"/>
          </reference>
        </references>
      </pivotArea>
    </format>
    <format dxfId="3455">
      <pivotArea dataOnly="0" labelOnly="1" outline="0" fieldPosition="0">
        <references count="2">
          <reference field="4294967294" count="1">
            <x v="1"/>
          </reference>
          <reference field="12" count="1" selected="0">
            <x v="3"/>
          </reference>
        </references>
      </pivotArea>
    </format>
    <format dxfId="3454">
      <pivotArea dataOnly="0" labelOnly="1" outline="0" fieldPosition="0">
        <references count="2">
          <reference field="4294967294" count="1">
            <x v="1"/>
          </reference>
          <reference field="12" count="1" selected="0">
            <x v="4"/>
          </reference>
        </references>
      </pivotArea>
    </format>
    <format dxfId="3453">
      <pivotArea dataOnly="0" labelOnly="1" outline="0" fieldPosition="0">
        <references count="2">
          <reference field="4294967294" count="1">
            <x v="1"/>
          </reference>
          <reference field="12" count="1" selected="0">
            <x v="5"/>
          </reference>
        </references>
      </pivotArea>
    </format>
    <format dxfId="3452">
      <pivotArea dataOnly="0" labelOnly="1" outline="0" fieldPosition="0">
        <references count="1">
          <reference field="13" count="0"/>
        </references>
      </pivotArea>
    </format>
    <format dxfId="3451">
      <pivotArea dataOnly="0" labelOnly="1" grandCol="1" outline="0" fieldPosition="0"/>
    </format>
    <format dxfId="3450">
      <pivotArea outline="0" fieldPosition="0">
        <references count="2">
          <reference field="4294967294" count="1" selected="0">
            <x v="1"/>
          </reference>
          <reference field="12" count="0" selected="0"/>
        </references>
      </pivotArea>
    </format>
    <format dxfId="3449">
      <pivotArea field="12" type="button" dataOnly="0" labelOnly="1" outline="0" axis="axisRow" fieldPosition="0"/>
    </format>
    <format dxfId="3448">
      <pivotArea field="-2" type="button" dataOnly="0" labelOnly="1" outline="0" axis="axisRow" fieldPosition="1"/>
    </format>
    <format dxfId="3447">
      <pivotArea dataOnly="0" labelOnly="1" outline="0" fieldPosition="0">
        <references count="1">
          <reference field="12" count="0"/>
        </references>
      </pivotArea>
    </format>
    <format dxfId="3446">
      <pivotArea dataOnly="0" labelOnly="1" outline="0" fieldPosition="0">
        <references count="2">
          <reference field="4294967294" count="1">
            <x v="1"/>
          </reference>
          <reference field="12" count="1" selected="0">
            <x v="0"/>
          </reference>
        </references>
      </pivotArea>
    </format>
    <format dxfId="3445">
      <pivotArea dataOnly="0" labelOnly="1" outline="0" fieldPosition="0">
        <references count="2">
          <reference field="4294967294" count="1">
            <x v="1"/>
          </reference>
          <reference field="12" count="1" selected="0">
            <x v="1"/>
          </reference>
        </references>
      </pivotArea>
    </format>
    <format dxfId="3444">
      <pivotArea dataOnly="0" labelOnly="1" outline="0" fieldPosition="0">
        <references count="2">
          <reference field="4294967294" count="1">
            <x v="1"/>
          </reference>
          <reference field="12" count="1" selected="0">
            <x v="2"/>
          </reference>
        </references>
      </pivotArea>
    </format>
    <format dxfId="3443">
      <pivotArea dataOnly="0" labelOnly="1" outline="0" fieldPosition="0">
        <references count="2">
          <reference field="4294967294" count="1">
            <x v="1"/>
          </reference>
          <reference field="12" count="1" selected="0">
            <x v="3"/>
          </reference>
        </references>
      </pivotArea>
    </format>
    <format dxfId="3442">
      <pivotArea dataOnly="0" labelOnly="1" outline="0" fieldPosition="0">
        <references count="2">
          <reference field="4294967294" count="1">
            <x v="1"/>
          </reference>
          <reference field="12" count="1" selected="0">
            <x v="4"/>
          </reference>
        </references>
      </pivotArea>
    </format>
    <format dxfId="3441">
      <pivotArea dataOnly="0" labelOnly="1" outline="0" fieldPosition="0">
        <references count="2">
          <reference field="4294967294" count="1">
            <x v="1"/>
          </reference>
          <reference field="12" count="1" selected="0">
            <x v="5"/>
          </reference>
        </references>
      </pivotArea>
    </format>
    <format dxfId="3440">
      <pivotArea dataOnly="0" labelOnly="1" outline="0" fieldPosition="0">
        <references count="1">
          <reference field="13" count="0"/>
        </references>
      </pivotArea>
    </format>
    <format dxfId="3439">
      <pivotArea dataOnly="0" labelOnly="1" grandCol="1" outline="0" fieldPosition="0"/>
    </format>
    <format dxfId="3438">
      <pivotArea type="origin" dataOnly="0" labelOnly="1" outline="0" fieldPosition="0"/>
    </format>
    <format dxfId="3437">
      <pivotArea field="12" type="button" dataOnly="0" labelOnly="1" outline="0" axis="axisRow" fieldPosition="0"/>
    </format>
    <format dxfId="3436">
      <pivotArea dataOnly="0" labelOnly="1" outline="0" fieldPosition="0">
        <references count="1">
          <reference field="12" count="0"/>
        </references>
      </pivotArea>
    </format>
    <format dxfId="3435">
      <pivotArea field="12" dataOnly="0" labelOnly="1" grandRow="1" outline="0" axis="axisRow" fieldPosition="0">
        <references count="1">
          <reference field="4294967294" count="1" selected="0">
            <x v="1"/>
          </reference>
        </references>
      </pivotArea>
    </format>
    <format dxfId="3434">
      <pivotArea field="12" dataOnly="0" labelOnly="1" grandRow="1" outline="0" axis="axisRow" fieldPosition="0">
        <references count="1">
          <reference field="4294967294" count="1" selected="0">
            <x v="1"/>
          </reference>
        </references>
      </pivotArea>
    </format>
    <format dxfId="3433">
      <pivotArea type="origin" dataOnly="0" labelOnly="1" outline="0" fieldPosition="0"/>
    </format>
    <format dxfId="3432">
      <pivotArea field="12" type="button" dataOnly="0" labelOnly="1" outline="0" axis="axisRow" fieldPosition="0"/>
    </format>
    <format dxfId="3431">
      <pivotArea dataOnly="0" labelOnly="1" outline="0" fieldPosition="0">
        <references count="1">
          <reference field="12" count="0"/>
        </references>
      </pivotArea>
    </format>
    <format dxfId="3430">
      <pivotArea field="12" dataOnly="0" labelOnly="1" grandRow="1" outline="0" axis="axisRow" fieldPosition="0">
        <references count="1">
          <reference field="4294967294" count="1" selected="0">
            <x v="1"/>
          </reference>
        </references>
      </pivotArea>
    </format>
    <format dxfId="3429">
      <pivotArea field="12" dataOnly="0" labelOnly="1" grandRow="1" outline="0" axis="axisRow" fieldPosition="0">
        <references count="1">
          <reference field="4294967294" count="1" selected="0">
            <x v="1"/>
          </reference>
        </references>
      </pivotArea>
    </format>
    <format dxfId="3428">
      <pivotArea type="origin" dataOnly="0" labelOnly="1" outline="0" fieldPosition="0"/>
    </format>
    <format dxfId="3427">
      <pivotArea field="12" type="button" dataOnly="0" labelOnly="1" outline="0" axis="axisRow" fieldPosition="0"/>
    </format>
    <format dxfId="3426">
      <pivotArea dataOnly="0" labelOnly="1" outline="0" fieldPosition="0">
        <references count="1">
          <reference field="12" count="0"/>
        </references>
      </pivotArea>
    </format>
    <format dxfId="3425">
      <pivotArea field="12" dataOnly="0" labelOnly="1" grandRow="1" outline="0" axis="axisRow" fieldPosition="0">
        <references count="1">
          <reference field="4294967294" count="1" selected="0">
            <x v="1"/>
          </reference>
        </references>
      </pivotArea>
    </format>
    <format dxfId="3424">
      <pivotArea field="12" dataOnly="0" labelOnly="1" grandRow="1" outline="0" axis="axisRow" fieldPosition="0">
        <references count="1">
          <reference field="4294967294" count="1" selected="0">
            <x v="1"/>
          </reference>
        </references>
      </pivotArea>
    </format>
    <format dxfId="3423">
      <pivotArea type="origin" dataOnly="0" labelOnly="1" outline="0" fieldPosition="0"/>
    </format>
    <format dxfId="3422">
      <pivotArea field="12" type="button" dataOnly="0" labelOnly="1" outline="0" axis="axisRow" fieldPosition="0"/>
    </format>
    <format dxfId="3421">
      <pivotArea dataOnly="0" labelOnly="1" outline="0" fieldPosition="0">
        <references count="1">
          <reference field="12" count="0"/>
        </references>
      </pivotArea>
    </format>
    <format dxfId="3420">
      <pivotArea field="12" dataOnly="0" labelOnly="1" grandRow="1" outline="0" axis="axisRow" fieldPosition="0">
        <references count="1">
          <reference field="4294967294" count="1" selected="0">
            <x v="1"/>
          </reference>
        </references>
      </pivotArea>
    </format>
    <format dxfId="3419">
      <pivotArea field="12" dataOnly="0" labelOnly="1" grandRow="1" outline="0" axis="axisRow" fieldPosition="0">
        <references count="1">
          <reference field="4294967294" count="1" selected="0">
            <x v="1"/>
          </reference>
        </references>
      </pivotArea>
    </format>
    <format dxfId="3418">
      <pivotArea outline="0" collapsedLevelsAreSubtotals="1" fieldPosition="0"/>
    </format>
    <format dxfId="3417">
      <pivotArea type="origin" dataOnly="0" labelOnly="1" outline="0" offset="B1" fieldPosition="0"/>
    </format>
    <format dxfId="3416">
      <pivotArea field="13" type="button" dataOnly="0" labelOnly="1" outline="0" axis="axisCol" fieldPosition="0"/>
    </format>
    <format dxfId="3415">
      <pivotArea type="topRight" dataOnly="0" labelOnly="1" outline="0" fieldPosition="0"/>
    </format>
    <format dxfId="3414">
      <pivotArea field="-2" type="button" dataOnly="0" labelOnly="1" outline="0" axis="axisRow" fieldPosition="1"/>
    </format>
    <format dxfId="3413">
      <pivotArea dataOnly="0" labelOnly="1" outline="0" fieldPosition="0">
        <references count="2">
          <reference field="4294967294" count="1">
            <x v="1"/>
          </reference>
          <reference field="12" count="1" selected="0">
            <x v="0"/>
          </reference>
        </references>
      </pivotArea>
    </format>
    <format dxfId="3412">
      <pivotArea dataOnly="0" labelOnly="1" outline="0" fieldPosition="0">
        <references count="2">
          <reference field="4294967294" count="1">
            <x v="1"/>
          </reference>
          <reference field="12" count="1" selected="0">
            <x v="1"/>
          </reference>
        </references>
      </pivotArea>
    </format>
    <format dxfId="3411">
      <pivotArea dataOnly="0" labelOnly="1" outline="0" fieldPosition="0">
        <references count="2">
          <reference field="4294967294" count="1">
            <x v="1"/>
          </reference>
          <reference field="12" count="1" selected="0">
            <x v="2"/>
          </reference>
        </references>
      </pivotArea>
    </format>
    <format dxfId="3410">
      <pivotArea dataOnly="0" labelOnly="1" outline="0" fieldPosition="0">
        <references count="2">
          <reference field="4294967294" count="1">
            <x v="1"/>
          </reference>
          <reference field="12" count="1" selected="0">
            <x v="3"/>
          </reference>
        </references>
      </pivotArea>
    </format>
    <format dxfId="3409">
      <pivotArea dataOnly="0" labelOnly="1" outline="0" fieldPosition="0">
        <references count="2">
          <reference field="4294967294" count="1">
            <x v="1"/>
          </reference>
          <reference field="12" count="1" selected="0">
            <x v="4"/>
          </reference>
        </references>
      </pivotArea>
    </format>
    <format dxfId="3408">
      <pivotArea dataOnly="0" labelOnly="1" outline="0" fieldPosition="0">
        <references count="2">
          <reference field="4294967294" count="1">
            <x v="1"/>
          </reference>
          <reference field="12" count="1" selected="0">
            <x v="5"/>
          </reference>
        </references>
      </pivotArea>
    </format>
    <format dxfId="3407">
      <pivotArea dataOnly="0" labelOnly="1" outline="0" fieldPosition="0">
        <references count="1">
          <reference field="13" count="0"/>
        </references>
      </pivotArea>
    </format>
    <format dxfId="3406">
      <pivotArea dataOnly="0" labelOnly="1" grandCol="1" outline="0" fieldPosition="0"/>
    </format>
    <format dxfId="3405">
      <pivotArea outline="0" collapsedLevelsAreSubtotals="1" fieldPosition="0"/>
    </format>
    <format dxfId="3404">
      <pivotArea field="12" type="button" dataOnly="0" labelOnly="1" outline="0" axis="axisRow" fieldPosition="0"/>
    </format>
    <format dxfId="3403">
      <pivotArea field="-2" type="button" dataOnly="0" labelOnly="1" outline="0" axis="axisRow" fieldPosition="1"/>
    </format>
    <format dxfId="3402">
      <pivotArea dataOnly="0" labelOnly="1" outline="0" fieldPosition="0">
        <references count="1">
          <reference field="12" count="0"/>
        </references>
      </pivotArea>
    </format>
    <format dxfId="3401">
      <pivotArea field="12" dataOnly="0" labelOnly="1" grandRow="1" outline="0" axis="axisRow" fieldPosition="0">
        <references count="1">
          <reference field="4294967294" count="1" selected="0">
            <x v="0"/>
          </reference>
        </references>
      </pivotArea>
    </format>
    <format dxfId="3400">
      <pivotArea field="12" dataOnly="0" labelOnly="1" grandRow="1" outline="0" axis="axisRow" fieldPosition="0">
        <references count="1">
          <reference field="4294967294" count="1" selected="0">
            <x v="1"/>
          </reference>
        </references>
      </pivotArea>
    </format>
    <format dxfId="3399">
      <pivotArea field="12" dataOnly="0" labelOnly="1" grandRow="1" outline="0" axis="axisRow" fieldPosition="0">
        <references count="1">
          <reference field="4294967294" count="1" selected="0">
            <x v="0"/>
          </reference>
        </references>
      </pivotArea>
    </format>
    <format dxfId="3398">
      <pivotArea field="12" dataOnly="0" labelOnly="1" grandRow="1" outline="0" axis="axisRow" fieldPosition="0">
        <references count="1">
          <reference field="4294967294" count="1" selected="0">
            <x v="1"/>
          </reference>
        </references>
      </pivotArea>
    </format>
    <format dxfId="3397">
      <pivotArea dataOnly="0" labelOnly="1" outline="0" fieldPosition="0">
        <references count="2">
          <reference field="4294967294" count="2">
            <x v="0"/>
            <x v="1"/>
          </reference>
          <reference field="12" count="1" selected="0">
            <x v="0"/>
          </reference>
        </references>
      </pivotArea>
    </format>
    <format dxfId="3396">
      <pivotArea dataOnly="0" labelOnly="1" outline="0" fieldPosition="0">
        <references count="2">
          <reference field="4294967294" count="2">
            <x v="0"/>
            <x v="1"/>
          </reference>
          <reference field="12" count="1" selected="0">
            <x v="1"/>
          </reference>
        </references>
      </pivotArea>
    </format>
    <format dxfId="3395">
      <pivotArea dataOnly="0" labelOnly="1" outline="0" fieldPosition="0">
        <references count="2">
          <reference field="4294967294" count="2">
            <x v="0"/>
            <x v="1"/>
          </reference>
          <reference field="12" count="1" selected="0">
            <x v="2"/>
          </reference>
        </references>
      </pivotArea>
    </format>
    <format dxfId="3394">
      <pivotArea dataOnly="0" labelOnly="1" outline="0" fieldPosition="0">
        <references count="2">
          <reference field="4294967294" count="2">
            <x v="0"/>
            <x v="1"/>
          </reference>
          <reference field="12" count="1" selected="0">
            <x v="3"/>
          </reference>
        </references>
      </pivotArea>
    </format>
    <format dxfId="3393">
      <pivotArea dataOnly="0" labelOnly="1" outline="0" fieldPosition="0">
        <references count="2">
          <reference field="4294967294" count="2">
            <x v="0"/>
            <x v="1"/>
          </reference>
          <reference field="12" count="1" selected="0">
            <x v="4"/>
          </reference>
        </references>
      </pivotArea>
    </format>
    <format dxfId="3392">
      <pivotArea dataOnly="0" labelOnly="1" outline="0" fieldPosition="0">
        <references count="2">
          <reference field="4294967294" count="2">
            <x v="0"/>
            <x v="1"/>
          </reference>
          <reference field="12" count="1" selected="0">
            <x v="5"/>
          </reference>
        </references>
      </pivotArea>
    </format>
    <format dxfId="3391">
      <pivotArea dataOnly="0" labelOnly="1" outline="0" fieldPosition="0">
        <references count="1">
          <reference field="13" count="0"/>
        </references>
      </pivotArea>
    </format>
    <format dxfId="3390">
      <pivotArea dataOnly="0" labelOnly="1" grandCol="1" outline="0" fieldPosition="0"/>
    </format>
    <format dxfId="3389">
      <pivotArea outline="0" collapsedLevelsAreSubtotals="1" fieldPosition="0"/>
    </format>
    <format dxfId="3388">
      <pivotArea field="12" type="button" dataOnly="0" labelOnly="1" outline="0" axis="axisRow" fieldPosition="0"/>
    </format>
    <format dxfId="3387">
      <pivotArea field="-2" type="button" dataOnly="0" labelOnly="1" outline="0" axis="axisRow" fieldPosition="1"/>
    </format>
    <format dxfId="3386">
      <pivotArea dataOnly="0" labelOnly="1" outline="0" fieldPosition="0">
        <references count="1">
          <reference field="12" count="0"/>
        </references>
      </pivotArea>
    </format>
    <format dxfId="3385">
      <pivotArea field="12" dataOnly="0" labelOnly="1" grandRow="1" outline="0" axis="axisRow" fieldPosition="0">
        <references count="1">
          <reference field="4294967294" count="1" selected="0">
            <x v="0"/>
          </reference>
        </references>
      </pivotArea>
    </format>
    <format dxfId="3384">
      <pivotArea field="12" dataOnly="0" labelOnly="1" grandRow="1" outline="0" axis="axisRow" fieldPosition="0">
        <references count="1">
          <reference field="4294967294" count="1" selected="0">
            <x v="1"/>
          </reference>
        </references>
      </pivotArea>
    </format>
    <format dxfId="3383">
      <pivotArea field="12" dataOnly="0" labelOnly="1" grandRow="1" outline="0" axis="axisRow" fieldPosition="0">
        <references count="1">
          <reference field="4294967294" count="1" selected="0">
            <x v="0"/>
          </reference>
        </references>
      </pivotArea>
    </format>
    <format dxfId="3382">
      <pivotArea field="12" dataOnly="0" labelOnly="1" grandRow="1" outline="0" axis="axisRow" fieldPosition="0">
        <references count="1">
          <reference field="4294967294" count="1" selected="0">
            <x v="1"/>
          </reference>
        </references>
      </pivotArea>
    </format>
    <format dxfId="3381">
      <pivotArea dataOnly="0" labelOnly="1" outline="0" fieldPosition="0">
        <references count="2">
          <reference field="4294967294" count="2">
            <x v="0"/>
            <x v="1"/>
          </reference>
          <reference field="12" count="1" selected="0">
            <x v="0"/>
          </reference>
        </references>
      </pivotArea>
    </format>
    <format dxfId="3380">
      <pivotArea dataOnly="0" labelOnly="1" outline="0" fieldPosition="0">
        <references count="2">
          <reference field="4294967294" count="2">
            <x v="0"/>
            <x v="1"/>
          </reference>
          <reference field="12" count="1" selected="0">
            <x v="1"/>
          </reference>
        </references>
      </pivotArea>
    </format>
    <format dxfId="3379">
      <pivotArea dataOnly="0" labelOnly="1" outline="0" fieldPosition="0">
        <references count="2">
          <reference field="4294967294" count="2">
            <x v="0"/>
            <x v="1"/>
          </reference>
          <reference field="12" count="1" selected="0">
            <x v="2"/>
          </reference>
        </references>
      </pivotArea>
    </format>
    <format dxfId="3378">
      <pivotArea dataOnly="0" labelOnly="1" outline="0" fieldPosition="0">
        <references count="2">
          <reference field="4294967294" count="2">
            <x v="0"/>
            <x v="1"/>
          </reference>
          <reference field="12" count="1" selected="0">
            <x v="3"/>
          </reference>
        </references>
      </pivotArea>
    </format>
    <format dxfId="3377">
      <pivotArea dataOnly="0" labelOnly="1" outline="0" fieldPosition="0">
        <references count="2">
          <reference field="4294967294" count="2">
            <x v="0"/>
            <x v="1"/>
          </reference>
          <reference field="12" count="1" selected="0">
            <x v="4"/>
          </reference>
        </references>
      </pivotArea>
    </format>
    <format dxfId="3376">
      <pivotArea dataOnly="0" labelOnly="1" outline="0" fieldPosition="0">
        <references count="2">
          <reference field="4294967294" count="2">
            <x v="0"/>
            <x v="1"/>
          </reference>
          <reference field="12" count="1" selected="0">
            <x v="5"/>
          </reference>
        </references>
      </pivotArea>
    </format>
    <format dxfId="3375">
      <pivotArea dataOnly="0" labelOnly="1" outline="0" fieldPosition="0">
        <references count="1">
          <reference field="13" count="0"/>
        </references>
      </pivotArea>
    </format>
    <format dxfId="3374">
      <pivotArea dataOnly="0" labelOnly="1" grandCol="1" outline="0" fieldPosition="0"/>
    </format>
    <format dxfId="3373">
      <pivotArea outline="0" collapsedLevelsAreSubtotals="1" fieldPosition="0"/>
    </format>
    <format dxfId="3372">
      <pivotArea field="12" type="button" dataOnly="0" labelOnly="1" outline="0" axis="axisRow" fieldPosition="0"/>
    </format>
    <format dxfId="3371">
      <pivotArea field="-2" type="button" dataOnly="0" labelOnly="1" outline="0" axis="axisRow" fieldPosition="1"/>
    </format>
    <format dxfId="3370">
      <pivotArea dataOnly="0" labelOnly="1" outline="0" fieldPosition="0">
        <references count="1">
          <reference field="12" count="0"/>
        </references>
      </pivotArea>
    </format>
    <format dxfId="3369">
      <pivotArea field="12" dataOnly="0" labelOnly="1" grandRow="1" outline="0" axis="axisRow" fieldPosition="0">
        <references count="1">
          <reference field="4294967294" count="1" selected="0">
            <x v="0"/>
          </reference>
        </references>
      </pivotArea>
    </format>
    <format dxfId="3368">
      <pivotArea field="12" dataOnly="0" labelOnly="1" grandRow="1" outline="0" axis="axisRow" fieldPosition="0">
        <references count="1">
          <reference field="4294967294" count="1" selected="0">
            <x v="1"/>
          </reference>
        </references>
      </pivotArea>
    </format>
    <format dxfId="3367">
      <pivotArea field="12" dataOnly="0" labelOnly="1" grandRow="1" outline="0" axis="axisRow" fieldPosition="0">
        <references count="1">
          <reference field="4294967294" count="1" selected="0">
            <x v="0"/>
          </reference>
        </references>
      </pivotArea>
    </format>
    <format dxfId="3366">
      <pivotArea field="12" dataOnly="0" labelOnly="1" grandRow="1" outline="0" axis="axisRow" fieldPosition="0">
        <references count="1">
          <reference field="4294967294" count="1" selected="0">
            <x v="1"/>
          </reference>
        </references>
      </pivotArea>
    </format>
    <format dxfId="3365">
      <pivotArea dataOnly="0" labelOnly="1" outline="0" fieldPosition="0">
        <references count="2">
          <reference field="4294967294" count="2">
            <x v="0"/>
            <x v="1"/>
          </reference>
          <reference field="12" count="1" selected="0">
            <x v="0"/>
          </reference>
        </references>
      </pivotArea>
    </format>
    <format dxfId="3364">
      <pivotArea dataOnly="0" labelOnly="1" outline="0" fieldPosition="0">
        <references count="2">
          <reference field="4294967294" count="2">
            <x v="0"/>
            <x v="1"/>
          </reference>
          <reference field="12" count="1" selected="0">
            <x v="1"/>
          </reference>
        </references>
      </pivotArea>
    </format>
    <format dxfId="3363">
      <pivotArea dataOnly="0" labelOnly="1" outline="0" fieldPosition="0">
        <references count="2">
          <reference field="4294967294" count="2">
            <x v="0"/>
            <x v="1"/>
          </reference>
          <reference field="12" count="1" selected="0">
            <x v="2"/>
          </reference>
        </references>
      </pivotArea>
    </format>
    <format dxfId="3362">
      <pivotArea dataOnly="0" labelOnly="1" outline="0" fieldPosition="0">
        <references count="2">
          <reference field="4294967294" count="2">
            <x v="0"/>
            <x v="1"/>
          </reference>
          <reference field="12" count="1" selected="0">
            <x v="3"/>
          </reference>
        </references>
      </pivotArea>
    </format>
    <format dxfId="3361">
      <pivotArea dataOnly="0" labelOnly="1" outline="0" fieldPosition="0">
        <references count="2">
          <reference field="4294967294" count="2">
            <x v="0"/>
            <x v="1"/>
          </reference>
          <reference field="12" count="1" selected="0">
            <x v="4"/>
          </reference>
        </references>
      </pivotArea>
    </format>
    <format dxfId="3360">
      <pivotArea dataOnly="0" labelOnly="1" outline="0" fieldPosition="0">
        <references count="2">
          <reference field="4294967294" count="2">
            <x v="0"/>
            <x v="1"/>
          </reference>
          <reference field="12" count="1" selected="0">
            <x v="5"/>
          </reference>
        </references>
      </pivotArea>
    </format>
    <format dxfId="3359">
      <pivotArea dataOnly="0" labelOnly="1" outline="0" fieldPosition="0">
        <references count="1">
          <reference field="13" count="0"/>
        </references>
      </pivotArea>
    </format>
    <format dxfId="3358">
      <pivotArea dataOnly="0" labelOnly="1" grandCol="1" outline="0" fieldPosition="0"/>
    </format>
    <format dxfId="3357">
      <pivotArea outline="0" collapsedLevelsAreSubtotals="1" fieldPosition="0"/>
    </format>
    <format dxfId="3356">
      <pivotArea field="12" type="button" dataOnly="0" labelOnly="1" outline="0" axis="axisRow" fieldPosition="0"/>
    </format>
    <format dxfId="3355">
      <pivotArea field="-2" type="button" dataOnly="0" labelOnly="1" outline="0" axis="axisRow" fieldPosition="1"/>
    </format>
    <format dxfId="3354">
      <pivotArea dataOnly="0" labelOnly="1" outline="0" fieldPosition="0">
        <references count="1">
          <reference field="12" count="0"/>
        </references>
      </pivotArea>
    </format>
    <format dxfId="3353">
      <pivotArea field="12" dataOnly="0" labelOnly="1" grandRow="1" outline="0" axis="axisRow" fieldPosition="0">
        <references count="1">
          <reference field="4294967294" count="1" selected="0">
            <x v="0"/>
          </reference>
        </references>
      </pivotArea>
    </format>
    <format dxfId="3352">
      <pivotArea field="12" dataOnly="0" labelOnly="1" grandRow="1" outline="0" axis="axisRow" fieldPosition="0">
        <references count="1">
          <reference field="4294967294" count="1" selected="0">
            <x v="1"/>
          </reference>
        </references>
      </pivotArea>
    </format>
    <format dxfId="3351">
      <pivotArea field="12" dataOnly="0" labelOnly="1" grandRow="1" outline="0" axis="axisRow" fieldPosition="0">
        <references count="1">
          <reference field="4294967294" count="1" selected="0">
            <x v="0"/>
          </reference>
        </references>
      </pivotArea>
    </format>
    <format dxfId="3350">
      <pivotArea field="12" dataOnly="0" labelOnly="1" grandRow="1" outline="0" axis="axisRow" fieldPosition="0">
        <references count="1">
          <reference field="4294967294" count="1" selected="0">
            <x v="1"/>
          </reference>
        </references>
      </pivotArea>
    </format>
    <format dxfId="3349">
      <pivotArea dataOnly="0" labelOnly="1" outline="0" fieldPosition="0">
        <references count="2">
          <reference field="4294967294" count="2">
            <x v="0"/>
            <x v="1"/>
          </reference>
          <reference field="12" count="1" selected="0">
            <x v="0"/>
          </reference>
        </references>
      </pivotArea>
    </format>
    <format dxfId="3348">
      <pivotArea dataOnly="0" labelOnly="1" outline="0" fieldPosition="0">
        <references count="2">
          <reference field="4294967294" count="2">
            <x v="0"/>
            <x v="1"/>
          </reference>
          <reference field="12" count="1" selected="0">
            <x v="1"/>
          </reference>
        </references>
      </pivotArea>
    </format>
    <format dxfId="3347">
      <pivotArea dataOnly="0" labelOnly="1" outline="0" fieldPosition="0">
        <references count="2">
          <reference field="4294967294" count="2">
            <x v="0"/>
            <x v="1"/>
          </reference>
          <reference field="12" count="1" selected="0">
            <x v="2"/>
          </reference>
        </references>
      </pivotArea>
    </format>
    <format dxfId="3346">
      <pivotArea dataOnly="0" labelOnly="1" outline="0" fieldPosition="0">
        <references count="2">
          <reference field="4294967294" count="2">
            <x v="0"/>
            <x v="1"/>
          </reference>
          <reference field="12" count="1" selected="0">
            <x v="3"/>
          </reference>
        </references>
      </pivotArea>
    </format>
    <format dxfId="3345">
      <pivotArea dataOnly="0" labelOnly="1" outline="0" fieldPosition="0">
        <references count="2">
          <reference field="4294967294" count="2">
            <x v="0"/>
            <x v="1"/>
          </reference>
          <reference field="12" count="1" selected="0">
            <x v="4"/>
          </reference>
        </references>
      </pivotArea>
    </format>
    <format dxfId="3344">
      <pivotArea dataOnly="0" labelOnly="1" outline="0" fieldPosition="0">
        <references count="2">
          <reference field="4294967294" count="2">
            <x v="0"/>
            <x v="1"/>
          </reference>
          <reference field="12" count="1" selected="0">
            <x v="5"/>
          </reference>
        </references>
      </pivotArea>
    </format>
    <format dxfId="3343">
      <pivotArea dataOnly="0" labelOnly="1" outline="0" fieldPosition="0">
        <references count="1">
          <reference field="13" count="0"/>
        </references>
      </pivotArea>
    </format>
    <format dxfId="3342">
      <pivotArea dataOnly="0" labelOnly="1" grandCol="1" outline="0" fieldPosition="0"/>
    </format>
    <format dxfId="3341">
      <pivotArea field="12" type="button" dataOnly="0" labelOnly="1" outline="0" axis="axisRow" fieldPosition="0"/>
    </format>
    <format dxfId="3340">
      <pivotArea field="-2" type="button" dataOnly="0" labelOnly="1" outline="0" axis="axisRow" fieldPosition="1"/>
    </format>
    <format dxfId="3339">
      <pivotArea dataOnly="0" labelOnly="1" outline="0" fieldPosition="0">
        <references count="1">
          <reference field="13" count="0"/>
        </references>
      </pivotArea>
    </format>
    <format dxfId="3338">
      <pivotArea dataOnly="0" labelOnly="1" grandCol="1" outline="0" fieldPosition="0"/>
    </format>
    <format dxfId="3337">
      <pivotArea field="12" grandRow="1" outline="0" axis="axisRow" fieldPosition="0">
        <references count="1">
          <reference field="4294967294" count="1" selected="0">
            <x v="1"/>
          </reference>
        </references>
      </pivotArea>
    </format>
    <format dxfId="3336">
      <pivotArea field="12" dataOnly="0" labelOnly="1" grandRow="1" outline="0" axis="axisRow" fieldPosition="0">
        <references count="1">
          <reference field="4294967294" count="1" selected="0">
            <x v="0"/>
          </reference>
        </references>
      </pivotArea>
    </format>
    <format dxfId="3335">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5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788">
      <pivotArea outline="0" collapsedLevelsAreSubtotals="1" fieldPosition="0"/>
    </format>
    <format dxfId="3787">
      <pivotArea dataOnly="0" labelOnly="1" grandCol="1" outline="0" fieldPosition="0"/>
    </format>
    <format dxfId="3786">
      <pivotArea outline="0" collapsedLevelsAreSubtotals="1" fieldPosition="0"/>
    </format>
    <format dxfId="3785">
      <pivotArea dataOnly="0" labelOnly="1" grandCol="1" outline="0" fieldPosition="0"/>
    </format>
    <format dxfId="3784">
      <pivotArea dataOnly="0" labelOnly="1" grandRow="1" outline="0" fieldPosition="0"/>
    </format>
    <format dxfId="3783">
      <pivotArea dataOnly="0" labelOnly="1" grandCol="1" outline="0" fieldPosition="0"/>
    </format>
    <format dxfId="3782">
      <pivotArea dataOnly="0" labelOnly="1" grandCol="1" outline="0" fieldPosition="0"/>
    </format>
    <format dxfId="3781">
      <pivotArea dataOnly="0" labelOnly="1" outline="0" fieldPosition="0">
        <references count="1">
          <reference field="12" count="0"/>
        </references>
      </pivotArea>
    </format>
    <format dxfId="3780">
      <pivotArea dataOnly="0" labelOnly="1" grandCol="1" outline="0" fieldPosition="0"/>
    </format>
    <format dxfId="3779">
      <pivotArea dataOnly="0" labelOnly="1" outline="0" fieldPosition="0">
        <references count="1">
          <reference field="12" count="0"/>
        </references>
      </pivotArea>
    </format>
    <format dxfId="3778">
      <pivotArea dataOnly="0" labelOnly="1" grandCol="1" outline="0" fieldPosition="0"/>
    </format>
    <format dxfId="3777">
      <pivotArea grandRow="1" outline="0" collapsedLevelsAreSubtotals="1" fieldPosition="0"/>
    </format>
    <format dxfId="3776">
      <pivotArea dataOnly="0" labelOnly="1" grandRow="1" outline="0" fieldPosition="0"/>
    </format>
    <format dxfId="3775">
      <pivotArea dataOnly="0" labelOnly="1" grandRow="1" outline="0" fieldPosition="0"/>
    </format>
    <format dxfId="3774">
      <pivotArea grandRow="1" outline="0" collapsedLevelsAreSubtotals="1" fieldPosition="0"/>
    </format>
    <format dxfId="3773">
      <pivotArea dataOnly="0" labelOnly="1" grandRow="1" outline="0" fieldPosition="0"/>
    </format>
    <format dxfId="3772">
      <pivotArea grandRow="1" outline="0" collapsedLevelsAreSubtotals="1" fieldPosition="0"/>
    </format>
    <format dxfId="3771">
      <pivotArea dataOnly="0" labelOnly="1" grandRow="1" outline="0" fieldPosition="0"/>
    </format>
    <format dxfId="3770">
      <pivotArea grandRow="1" outline="0" collapsedLevelsAreSubtotals="1" fieldPosition="0"/>
    </format>
    <format dxfId="3769">
      <pivotArea grandRow="1" outline="0" collapsedLevelsAreSubtotals="1" fieldPosition="0"/>
    </format>
    <format dxfId="3768">
      <pivotArea dataOnly="0" labelOnly="1" grandRow="1" outline="0" fieldPosition="0"/>
    </format>
    <format dxfId="3767">
      <pivotArea dataOnly="0" labelOnly="1" grandRow="1" outline="0" fieldPosition="0"/>
    </format>
    <format dxfId="3766">
      <pivotArea dataOnly="0" labelOnly="1" grandRow="1" outline="0" fieldPosition="0"/>
    </format>
    <format dxfId="3765">
      <pivotArea dataOnly="0" labelOnly="1" grandRow="1" outline="0" fieldPosition="0"/>
    </format>
    <format dxfId="3764">
      <pivotArea grandRow="1" outline="0" collapsedLevelsAreSubtotals="1" fieldPosition="0"/>
    </format>
    <format dxfId="3763">
      <pivotArea dataOnly="0" labelOnly="1" grandRow="1" outline="0" fieldPosition="0"/>
    </format>
    <format dxfId="3762">
      <pivotArea dataOnly="0" labelOnly="1" outline="0" fieldPosition="0">
        <references count="1">
          <reference field="12" count="0"/>
        </references>
      </pivotArea>
    </format>
    <format dxfId="3761">
      <pivotArea dataOnly="0" labelOnly="1" grandCol="1" outline="0" fieldPosition="0"/>
    </format>
    <format dxfId="3760">
      <pivotArea grandRow="1" outline="0" collapsedLevelsAreSubtotals="1" fieldPosition="0"/>
    </format>
    <format dxfId="3759">
      <pivotArea dataOnly="0" labelOnly="1" grandRow="1" outline="0" fieldPosition="0"/>
    </format>
    <format dxfId="3758">
      <pivotArea grandRow="1" outline="0" collapsedLevelsAreSubtotals="1" fieldPosition="0"/>
    </format>
    <format dxfId="3757">
      <pivotArea dataOnly="0" labelOnly="1" grandRow="1" outline="0" fieldPosition="0"/>
    </format>
    <format dxfId="3756">
      <pivotArea dataOnly="0" labelOnly="1" outline="0" fieldPosition="0">
        <references count="1">
          <reference field="12" count="0"/>
        </references>
      </pivotArea>
    </format>
    <format dxfId="3755">
      <pivotArea dataOnly="0" labelOnly="1" grandCol="1" outline="0" fieldPosition="0"/>
    </format>
    <format dxfId="3754">
      <pivotArea dataOnly="0" labelOnly="1" grandCol="1" outline="0" fieldPosition="0"/>
    </format>
    <format dxfId="3753">
      <pivotArea grandRow="1" grandCol="1" outline="0" collapsedLevelsAreSubtotals="1" fieldPosition="0"/>
    </format>
    <format dxfId="3752">
      <pivotArea dataOnly="0" labelOnly="1" outline="0" fieldPosition="0">
        <references count="1">
          <reference field="12" count="0"/>
        </references>
      </pivotArea>
    </format>
    <format dxfId="3751">
      <pivotArea dataOnly="0" labelOnly="1" grandCol="1" outline="0" fieldPosition="0"/>
    </format>
    <format dxfId="3750">
      <pivotArea dataOnly="0" labelOnly="1" outline="0" fieldPosition="0">
        <references count="1">
          <reference field="12" count="0"/>
        </references>
      </pivotArea>
    </format>
    <format dxfId="3749">
      <pivotArea dataOnly="0" labelOnly="1" grandCol="1" outline="0" fieldPosition="0"/>
    </format>
    <format dxfId="3748">
      <pivotArea grandRow="1" outline="0" collapsedLevelsAreSubtotals="1" fieldPosition="0"/>
    </format>
    <format dxfId="3747">
      <pivotArea grandRow="1" outline="0" collapsedLevelsAreSubtotals="1" fieldPosition="0"/>
    </format>
    <format dxfId="3746">
      <pivotArea type="origin" dataOnly="0" labelOnly="1" outline="0" fieldPosition="0"/>
    </format>
    <format dxfId="3745">
      <pivotArea type="origin" dataOnly="0" labelOnly="1" outline="0" fieldPosition="0"/>
    </format>
    <format dxfId="3744">
      <pivotArea type="origin" dataOnly="0" labelOnly="1" outline="0" fieldPosition="0"/>
    </format>
    <format dxfId="3743">
      <pivotArea dataOnly="0" labelOnly="1" outline="0" fieldPosition="0">
        <references count="1">
          <reference field="12" count="0"/>
        </references>
      </pivotArea>
    </format>
    <format dxfId="3742">
      <pivotArea type="topRight" dataOnly="0" labelOnly="1" outline="0" fieldPosition="0"/>
    </format>
    <format dxfId="3741">
      <pivotArea outline="0" collapsedLevelsAreSubtotals="1" fieldPosition="0"/>
    </format>
    <format dxfId="3740">
      <pivotArea dataOnly="0" labelOnly="1" grandRow="1" outline="0" fieldPosition="0"/>
    </format>
    <format dxfId="3739">
      <pivotArea dataOnly="0" labelOnly="1" outline="0" fieldPosition="0">
        <references count="1">
          <reference field="12" count="0"/>
        </references>
      </pivotArea>
    </format>
    <format dxfId="3738">
      <pivotArea dataOnly="0" labelOnly="1" grandCol="1" outline="0" fieldPosition="0"/>
    </format>
    <format dxfId="3737">
      <pivotArea dataOnly="0" labelOnly="1" outline="0" fieldPosition="0">
        <references count="1">
          <reference field="12" count="0"/>
        </references>
      </pivotArea>
    </format>
    <format dxfId="3736">
      <pivotArea dataOnly="0" labelOnly="1" grandCol="1" outline="0" fieldPosition="0"/>
    </format>
    <format dxfId="3735">
      <pivotArea grandRow="1" outline="0" collapsedLevelsAreSubtotals="1" fieldPosition="0"/>
    </format>
    <format dxfId="3734">
      <pivotArea dataOnly="0" labelOnly="1" grandRow="1" outline="0" fieldPosition="0"/>
    </format>
    <format dxfId="3733">
      <pivotArea outline="0" collapsedLevelsAreSubtotals="1" fieldPosition="0"/>
    </format>
    <format dxfId="3732">
      <pivotArea dataOnly="0" labelOnly="1" grandRow="1" outline="0" fieldPosition="0"/>
    </format>
    <format dxfId="3731">
      <pivotArea dataOnly="0" labelOnly="1" outline="0" fieldPosition="0">
        <references count="1">
          <reference field="12" count="0"/>
        </references>
      </pivotArea>
    </format>
    <format dxfId="3730">
      <pivotArea dataOnly="0" labelOnly="1" grandCol="1" outline="0" fieldPosition="0"/>
    </format>
    <format dxfId="3729">
      <pivotArea grandRow="1" outline="0" collapsedLevelsAreSubtotals="1" fieldPosition="0"/>
    </format>
    <format dxfId="3728">
      <pivotArea dataOnly="0" labelOnly="1" grandRow="1" outline="0" fieldPosition="0"/>
    </format>
    <format dxfId="3727">
      <pivotArea grandRow="1" outline="0" collapsedLevelsAreSubtotals="1" fieldPosition="0"/>
    </format>
    <format dxfId="3726">
      <pivotArea dataOnly="0" labelOnly="1" grandRow="1" outline="0" fieldPosition="0"/>
    </format>
    <format dxfId="3725">
      <pivotArea dataOnly="0" labelOnly="1" outline="0" fieldPosition="0">
        <references count="1">
          <reference field="12" count="0"/>
        </references>
      </pivotArea>
    </format>
    <format dxfId="3724">
      <pivotArea dataOnly="0" labelOnly="1" grandCol="1" outline="0" fieldPosition="0"/>
    </format>
    <format dxfId="3723">
      <pivotArea grandRow="1" outline="0" collapsedLevelsAreSubtotals="1" fieldPosition="0"/>
    </format>
    <format dxfId="3722">
      <pivotArea dataOnly="0" labelOnly="1" grandRow="1" outline="0" fieldPosition="0"/>
    </format>
    <format dxfId="3721">
      <pivotArea dataOnly="0" labelOnly="1" outline="0" fieldPosition="0">
        <references count="1">
          <reference field="12" count="0"/>
        </references>
      </pivotArea>
    </format>
    <format dxfId="3720">
      <pivotArea dataOnly="0" labelOnly="1" grandCol="1" outline="0" fieldPosition="0"/>
    </format>
    <format dxfId="3719">
      <pivotArea grandRow="1" outline="0" collapsedLevelsAreSubtotals="1" fieldPosition="0"/>
    </format>
    <format dxfId="3718">
      <pivotArea dataOnly="0" labelOnly="1" grandRow="1" outline="0" fieldPosition="0"/>
    </format>
    <format dxfId="3717">
      <pivotArea outline="0" collapsedLevelsAreSubtotals="1" fieldPosition="0"/>
    </format>
    <format dxfId="3716">
      <pivotArea dataOnly="0" labelOnly="1" grandRow="1" outline="0" fieldPosition="0"/>
    </format>
    <format dxfId="3715">
      <pivotArea dataOnly="0" labelOnly="1" outline="0" fieldPosition="0">
        <references count="1">
          <reference field="12" count="0"/>
        </references>
      </pivotArea>
    </format>
    <format dxfId="3714">
      <pivotArea dataOnly="0" labelOnly="1" grandCol="1" outline="0" fieldPosition="0"/>
    </format>
    <format dxfId="3713">
      <pivotArea field="10" type="button" dataOnly="0" labelOnly="1" outline="0" axis="axisPage" fieldPosition="0"/>
    </format>
    <format dxfId="3712">
      <pivotArea type="origin" dataOnly="0" labelOnly="1" outline="0" fieldPosition="0"/>
    </format>
    <format dxfId="3711">
      <pivotArea dataOnly="0" labelOnly="1" grandRow="1" outline="0" fieldPosition="0"/>
    </format>
    <format dxfId="3710">
      <pivotArea field="10" type="button" dataOnly="0" labelOnly="1" outline="0" axis="axisPage" fieldPosition="0"/>
    </format>
    <format dxfId="3709">
      <pivotArea type="origin" dataOnly="0" labelOnly="1" outline="0" fieldPosition="0"/>
    </format>
    <format dxfId="3708">
      <pivotArea dataOnly="0" labelOnly="1" grandRow="1" outline="0" fieldPosition="0"/>
    </format>
    <format dxfId="3707">
      <pivotArea field="10" type="button" dataOnly="0" labelOnly="1" outline="0" axis="axisPage" fieldPosition="0"/>
    </format>
    <format dxfId="3706">
      <pivotArea type="origin" dataOnly="0" labelOnly="1" outline="0" fieldPosition="0"/>
    </format>
    <format dxfId="3705">
      <pivotArea dataOnly="0" labelOnly="1" grandRow="1" outline="0" fieldPosition="0"/>
    </format>
    <format dxfId="3704">
      <pivotArea field="10" type="button" dataOnly="0" labelOnly="1" outline="0" axis="axisPage" fieldPosition="0"/>
    </format>
    <format dxfId="3703">
      <pivotArea type="origin" dataOnly="0" labelOnly="1" outline="0" fieldPosition="0"/>
    </format>
    <format dxfId="3702">
      <pivotArea dataOnly="0" labelOnly="1" grandRow="1" outline="0" fieldPosition="0"/>
    </format>
    <format dxfId="3701">
      <pivotArea grandRow="1" outline="0" collapsedLevelsAreSubtotals="1" fieldPosition="0"/>
    </format>
    <format dxfId="3700">
      <pivotArea dataOnly="0" labelOnly="1" grandRow="1" outline="0" fieldPosition="0"/>
    </format>
    <format dxfId="3699">
      <pivotArea grandRow="1" outline="0" collapsedLevelsAreSubtotals="1" fieldPosition="0"/>
    </format>
    <format dxfId="3698">
      <pivotArea dataOnly="0" labelOnly="1" grandRow="1" outline="0" fieldPosition="0"/>
    </format>
    <format dxfId="3697">
      <pivotArea outline="0" collapsedLevelsAreSubtotals="1" fieldPosition="0"/>
    </format>
    <format dxfId="3696">
      <pivotArea dataOnly="0" labelOnly="1" grandRow="1" outline="0" fieldPosition="0"/>
    </format>
    <format dxfId="3695">
      <pivotArea outline="0" collapsedLevelsAreSubtotals="1" fieldPosition="0"/>
    </format>
    <format dxfId="3694">
      <pivotArea dataOnly="0" labelOnly="1" grandRow="1" outline="0" fieldPosition="0"/>
    </format>
    <format dxfId="3693">
      <pivotArea dataOnly="0" labelOnly="1" outline="0" fieldPosition="0">
        <references count="1">
          <reference field="12" count="0"/>
        </references>
      </pivotArea>
    </format>
    <format dxfId="3692">
      <pivotArea dataOnly="0" labelOnly="1" grandCol="1" outline="0" fieldPosition="0"/>
    </format>
    <format dxfId="3691">
      <pivotArea dataOnly="0" labelOnly="1" outline="0" fieldPosition="0">
        <references count="1">
          <reference field="12" count="0"/>
        </references>
      </pivotArea>
    </format>
    <format dxfId="3690">
      <pivotArea dataOnly="0" labelOnly="1" grandCol="1" outline="0" fieldPosition="0"/>
    </format>
    <format dxfId="3689">
      <pivotArea outline="0" fieldPosition="0">
        <references count="1">
          <reference field="12" count="0" selected="0"/>
        </references>
      </pivotArea>
    </format>
    <format dxfId="3688">
      <pivotArea dataOnly="0" labelOnly="1" grandRow="1" outline="0" fieldPosition="0"/>
    </format>
    <format dxfId="3687">
      <pivotArea dataOnly="0" labelOnly="1" outline="0" fieldPosition="0">
        <references count="1">
          <reference field="12" count="0"/>
        </references>
      </pivotArea>
    </format>
    <format dxfId="3686">
      <pivotArea grandRow="1" outline="0" collapsedLevelsAreSubtotals="1" fieldPosition="0"/>
    </format>
    <format dxfId="3685">
      <pivotArea dataOnly="0" labelOnly="1" grandRow="1" outline="0" fieldPosition="0"/>
    </format>
    <format dxfId="3684">
      <pivotArea outline="0" collapsedLevelsAreSubtotals="1" fieldPosition="0"/>
    </format>
    <format dxfId="3683">
      <pivotArea dataOnly="0" labelOnly="1" grandRow="1" outline="0" fieldPosition="0"/>
    </format>
    <format dxfId="3682">
      <pivotArea dataOnly="0" labelOnly="1" outline="0" fieldPosition="0">
        <references count="1">
          <reference field="12" count="0"/>
        </references>
      </pivotArea>
    </format>
    <format dxfId="3681">
      <pivotArea dataOnly="0" labelOnly="1" grandCol="1" outline="0" fieldPosition="0"/>
    </format>
    <format dxfId="3680">
      <pivotArea outline="0" collapsedLevelsAreSubtotals="1" fieldPosition="0"/>
    </format>
    <format dxfId="3679">
      <pivotArea dataOnly="0" labelOnly="1" grandRow="1" outline="0" fieldPosition="0"/>
    </format>
    <format dxfId="3678">
      <pivotArea dataOnly="0" labelOnly="1" outline="0" fieldPosition="0">
        <references count="1">
          <reference field="12" count="0"/>
        </references>
      </pivotArea>
    </format>
    <format dxfId="3677">
      <pivotArea dataOnly="0" labelOnly="1" grandCol="1" outline="0" fieldPosition="0"/>
    </format>
    <format dxfId="3676">
      <pivotArea outline="0" collapsedLevelsAreSubtotals="1" fieldPosition="0"/>
    </format>
    <format dxfId="3675">
      <pivotArea dataOnly="0" labelOnly="1" grandRow="1" outline="0" fieldPosition="0"/>
    </format>
    <format dxfId="3674">
      <pivotArea dataOnly="0" labelOnly="1" outline="0" fieldPosition="0">
        <references count="1">
          <reference field="12" count="0"/>
        </references>
      </pivotArea>
    </format>
    <format dxfId="3673">
      <pivotArea dataOnly="0" labelOnly="1" grandCol="1" outline="0" fieldPosition="0"/>
    </format>
    <format dxfId="3672">
      <pivotArea dataOnly="0" labelOnly="1" outline="0" fieldPosition="0">
        <references count="1">
          <reference field="12" count="0"/>
        </references>
      </pivotArea>
    </format>
    <format dxfId="3671">
      <pivotArea dataOnly="0" labelOnly="1" grandCol="1" outline="0" fieldPosition="0"/>
    </format>
    <format dxfId="3670">
      <pivotArea grandRow="1" outline="0" collapsedLevelsAreSubtotals="1" fieldPosition="0"/>
    </format>
    <format dxfId="3669">
      <pivotArea dataOnly="0" labelOnly="1" grandRow="1" outline="0" fieldPosition="0"/>
    </format>
    <format dxfId="3668">
      <pivotArea outline="0" collapsedLevelsAreSubtotals="1" fieldPosition="0"/>
    </format>
    <format dxfId="3667">
      <pivotArea dataOnly="0" labelOnly="1" grandRow="1" outline="0" fieldPosition="0"/>
    </format>
    <format dxfId="3666">
      <pivotArea dataOnly="0" labelOnly="1" outline="0" fieldPosition="0">
        <references count="1">
          <reference field="12" count="0"/>
        </references>
      </pivotArea>
    </format>
    <format dxfId="3665">
      <pivotArea dataOnly="0" labelOnly="1" grandCol="1" outline="0" fieldPosition="0"/>
    </format>
    <format dxfId="3664">
      <pivotArea outline="0" collapsedLevelsAreSubtotals="1" fieldPosition="0"/>
    </format>
    <format dxfId="3663">
      <pivotArea field="13" type="button" dataOnly="0" labelOnly="1" outline="0" axis="axisRow" fieldPosition="0"/>
    </format>
    <format dxfId="3662">
      <pivotArea dataOnly="0" labelOnly="1" outline="0" fieldPosition="0">
        <references count="1">
          <reference field="13" count="0"/>
        </references>
      </pivotArea>
    </format>
    <format dxfId="3661">
      <pivotArea dataOnly="0" labelOnly="1" grandRow="1" outline="0" fieldPosition="0"/>
    </format>
    <format dxfId="3660">
      <pivotArea dataOnly="0" labelOnly="1" outline="0" fieldPosition="0">
        <references count="1">
          <reference field="12" count="0"/>
        </references>
      </pivotArea>
    </format>
    <format dxfId="3659">
      <pivotArea dataOnly="0" labelOnly="1" grandCol="1" outline="0" fieldPosition="0"/>
    </format>
    <format dxfId="3658">
      <pivotArea outline="0" collapsedLevelsAreSubtotals="1" fieldPosition="0"/>
    </format>
    <format dxfId="3657">
      <pivotArea field="13" type="button" dataOnly="0" labelOnly="1" outline="0" axis="axisRow" fieldPosition="0"/>
    </format>
    <format dxfId="3656">
      <pivotArea dataOnly="0" labelOnly="1" outline="0" fieldPosition="0">
        <references count="1">
          <reference field="13" count="0"/>
        </references>
      </pivotArea>
    </format>
    <format dxfId="3655">
      <pivotArea dataOnly="0" labelOnly="1" grandRow="1" outline="0" fieldPosition="0"/>
    </format>
    <format dxfId="3654">
      <pivotArea dataOnly="0" labelOnly="1" outline="0" fieldPosition="0">
        <references count="1">
          <reference field="12" count="0"/>
        </references>
      </pivotArea>
    </format>
    <format dxfId="3653">
      <pivotArea dataOnly="0" labelOnly="1" grandCol="1" outline="0" fieldPosition="0"/>
    </format>
    <format dxfId="3652">
      <pivotArea outline="0" collapsedLevelsAreSubtotals="1" fieldPosition="0"/>
    </format>
    <format dxfId="3651">
      <pivotArea field="13" type="button" dataOnly="0" labelOnly="1" outline="0" axis="axisRow" fieldPosition="0"/>
    </format>
    <format dxfId="3650">
      <pivotArea dataOnly="0" labelOnly="1" outline="0" fieldPosition="0">
        <references count="1">
          <reference field="13" count="0"/>
        </references>
      </pivotArea>
    </format>
    <format dxfId="3649">
      <pivotArea dataOnly="0" labelOnly="1" grandRow="1" outline="0" fieldPosition="0"/>
    </format>
    <format dxfId="3648">
      <pivotArea dataOnly="0" labelOnly="1" outline="0" fieldPosition="0">
        <references count="1">
          <reference field="12" count="0"/>
        </references>
      </pivotArea>
    </format>
    <format dxfId="3647">
      <pivotArea dataOnly="0" labelOnly="1" grandCol="1" outline="0" fieldPosition="0"/>
    </format>
    <format dxfId="3646">
      <pivotArea outline="0" collapsedLevelsAreSubtotals="1" fieldPosition="0"/>
    </format>
    <format dxfId="3645">
      <pivotArea field="13" type="button" dataOnly="0" labelOnly="1" outline="0" axis="axisRow" fieldPosition="0"/>
    </format>
    <format dxfId="3644">
      <pivotArea dataOnly="0" labelOnly="1" outline="0" fieldPosition="0">
        <references count="1">
          <reference field="13" count="0"/>
        </references>
      </pivotArea>
    </format>
    <format dxfId="3643">
      <pivotArea dataOnly="0" labelOnly="1" grandRow="1" outline="0" fieldPosition="0"/>
    </format>
    <format dxfId="3642">
      <pivotArea dataOnly="0" labelOnly="1" outline="0" fieldPosition="0">
        <references count="1">
          <reference field="12" count="0"/>
        </references>
      </pivotArea>
    </format>
    <format dxfId="3641">
      <pivotArea dataOnly="0" labelOnly="1" grandCol="1" outline="0" fieldPosition="0"/>
    </format>
    <format dxfId="3640">
      <pivotArea grandRow="1" outline="0" collapsedLevelsAreSubtotals="1" fieldPosition="0"/>
    </format>
    <format dxfId="3639">
      <pivotArea dataOnly="0" labelOnly="1" grandRow="1" outline="0" fieldPosition="0"/>
    </format>
    <format dxfId="3638">
      <pivotArea grandRow="1" outline="0" collapsedLevelsAreSubtotals="1" fieldPosition="0"/>
    </format>
    <format dxfId="3637">
      <pivotArea dataOnly="0" labelOnly="1" grandRow="1" outline="0" fieldPosition="0"/>
    </format>
    <format dxfId="3636">
      <pivotArea outline="0" collapsedLevelsAreSubtotals="1" fieldPosition="0"/>
    </format>
    <format dxfId="3635">
      <pivotArea dataOnly="0" labelOnly="1" outline="0" fieldPosition="0">
        <references count="1">
          <reference field="12" count="0"/>
        </references>
      </pivotArea>
    </format>
    <format dxfId="3634">
      <pivotArea dataOnly="0" labelOnly="1" grandCol="1" outline="0" fieldPosition="0"/>
    </format>
    <format dxfId="3633">
      <pivotArea outline="0" collapsedLevelsAreSubtotals="1" fieldPosition="0"/>
    </format>
    <format dxfId="3632">
      <pivotArea dataOnly="0" labelOnly="1" outline="0" fieldPosition="0">
        <references count="1">
          <reference field="12" count="0"/>
        </references>
      </pivotArea>
    </format>
    <format dxfId="3631">
      <pivotArea dataOnly="0" labelOnly="1" grandCol="1" outline="0" fieldPosition="0"/>
    </format>
    <format dxfId="3630">
      <pivotArea outline="0" collapsedLevelsAreSubtotals="1" fieldPosition="0"/>
    </format>
    <format dxfId="3629">
      <pivotArea field="13" type="button" dataOnly="0" labelOnly="1" outline="0" axis="axisRow" fieldPosition="0"/>
    </format>
    <format dxfId="3628">
      <pivotArea dataOnly="0" labelOnly="1" outline="0" fieldPosition="0">
        <references count="1">
          <reference field="13" count="17">
            <x v="0"/>
            <x v="1"/>
            <x v="2"/>
            <x v="3"/>
            <x v="4"/>
            <x v="5"/>
            <x v="6"/>
            <x v="7"/>
            <x v="8"/>
            <x v="9"/>
            <x v="10"/>
            <x v="11"/>
            <x v="13"/>
            <x v="14"/>
            <x v="15"/>
            <x v="16"/>
            <x v="17"/>
          </reference>
        </references>
      </pivotArea>
    </format>
    <format dxfId="3627">
      <pivotArea dataOnly="0" labelOnly="1" grandRow="1" outline="0" fieldPosition="0"/>
    </format>
    <format dxfId="3626">
      <pivotArea dataOnly="0" labelOnly="1" outline="0" fieldPosition="0">
        <references count="1">
          <reference field="12" count="0"/>
        </references>
      </pivotArea>
    </format>
    <format dxfId="3625">
      <pivotArea dataOnly="0" labelOnly="1" grandCol="1" outline="0" fieldPosition="0"/>
    </format>
    <format dxfId="3624">
      <pivotArea outline="0" collapsedLevelsAreSubtotals="1" fieldPosition="0"/>
    </format>
    <format dxfId="3623">
      <pivotArea field="13" type="button" dataOnly="0" labelOnly="1" outline="0" axis="axisRow" fieldPosition="0"/>
    </format>
    <format dxfId="3622">
      <pivotArea dataOnly="0" labelOnly="1" outline="0" fieldPosition="0">
        <references count="1">
          <reference field="13" count="17">
            <x v="0"/>
            <x v="1"/>
            <x v="2"/>
            <x v="3"/>
            <x v="4"/>
            <x v="5"/>
            <x v="6"/>
            <x v="7"/>
            <x v="8"/>
            <x v="9"/>
            <x v="10"/>
            <x v="11"/>
            <x v="13"/>
            <x v="14"/>
            <x v="15"/>
            <x v="16"/>
            <x v="17"/>
          </reference>
        </references>
      </pivotArea>
    </format>
    <format dxfId="3621">
      <pivotArea dataOnly="0" labelOnly="1" grandRow="1" outline="0" fieldPosition="0"/>
    </format>
    <format dxfId="3620">
      <pivotArea dataOnly="0" labelOnly="1" outline="0" fieldPosition="0">
        <references count="1">
          <reference field="12" count="0"/>
        </references>
      </pivotArea>
    </format>
    <format dxfId="3619">
      <pivotArea dataOnly="0" labelOnly="1" grandCol="1" outline="0" fieldPosition="0"/>
    </format>
    <format dxfId="3618">
      <pivotArea grandRow="1" outline="0" collapsedLevelsAreSubtotals="1" fieldPosition="0"/>
    </format>
    <format dxfId="3617">
      <pivotArea dataOnly="0" labelOnly="1" grandRow="1" outline="0" fieldPosition="0"/>
    </format>
    <format dxfId="3616">
      <pivotArea field="13" type="button" dataOnly="0" labelOnly="1" outline="0" axis="axisRow" fieldPosition="0"/>
    </format>
    <format dxfId="3615">
      <pivotArea dataOnly="0" labelOnly="1" outline="0" fieldPosition="0">
        <references count="1">
          <reference field="12" count="0"/>
        </references>
      </pivotArea>
    </format>
    <format dxfId="3614">
      <pivotArea dataOnly="0" labelOnly="1" grandCol="1" outline="0" fieldPosition="0"/>
    </format>
    <format dxfId="3613">
      <pivotArea outline="0" collapsedLevelsAreSubtotals="1" fieldPosition="0"/>
    </format>
    <format dxfId="3612">
      <pivotArea field="13" type="button" dataOnly="0" labelOnly="1" outline="0" axis="axisRow" fieldPosition="0"/>
    </format>
    <format dxfId="3611">
      <pivotArea dataOnly="0" labelOnly="1" outline="0" fieldPosition="0">
        <references count="1">
          <reference field="13" count="8">
            <x v="1"/>
            <x v="2"/>
            <x v="3"/>
            <x v="4"/>
            <x v="5"/>
            <x v="8"/>
            <x v="9"/>
            <x v="11"/>
          </reference>
        </references>
      </pivotArea>
    </format>
    <format dxfId="3610">
      <pivotArea dataOnly="0" labelOnly="1" grandRow="1" outline="0" fieldPosition="0"/>
    </format>
    <format dxfId="3609">
      <pivotArea dataOnly="0" labelOnly="1" outline="0" fieldPosition="0">
        <references count="1">
          <reference field="12" count="0"/>
        </references>
      </pivotArea>
    </format>
    <format dxfId="3608">
      <pivotArea dataOnly="0" labelOnly="1" grandCol="1" outline="0" fieldPosition="0"/>
    </format>
    <format dxfId="3607">
      <pivotArea outline="0" collapsedLevelsAreSubtotals="1" fieldPosition="0"/>
    </format>
    <format dxfId="3606">
      <pivotArea field="13" type="button" dataOnly="0" labelOnly="1" outline="0" axis="axisRow" fieldPosition="0"/>
    </format>
    <format dxfId="3605">
      <pivotArea dataOnly="0" labelOnly="1" outline="0" fieldPosition="0">
        <references count="1">
          <reference field="13" count="10">
            <x v="1"/>
            <x v="2"/>
            <x v="3"/>
            <x v="4"/>
            <x v="5"/>
            <x v="6"/>
            <x v="8"/>
            <x v="9"/>
            <x v="11"/>
            <x v="16"/>
          </reference>
        </references>
      </pivotArea>
    </format>
    <format dxfId="3604">
      <pivotArea dataOnly="0" labelOnly="1" grandRow="1" outline="0" fieldPosition="0"/>
    </format>
    <format dxfId="3603">
      <pivotArea dataOnly="0" labelOnly="1" outline="0" fieldPosition="0">
        <references count="1">
          <reference field="12" count="0"/>
        </references>
      </pivotArea>
    </format>
    <format dxfId="3602">
      <pivotArea dataOnly="0" labelOnly="1" grandCol="1" outline="0" fieldPosition="0"/>
    </format>
    <format dxfId="3601">
      <pivotArea outline="0" collapsedLevelsAreSubtotals="1" fieldPosition="0"/>
    </format>
    <format dxfId="3600">
      <pivotArea field="13" type="button" dataOnly="0" labelOnly="1" outline="0" axis="axisRow" fieldPosition="0"/>
    </format>
    <format dxfId="3599">
      <pivotArea dataOnly="0" labelOnly="1" outline="0" fieldPosition="0">
        <references count="1">
          <reference field="13" count="10">
            <x v="1"/>
            <x v="2"/>
            <x v="3"/>
            <x v="4"/>
            <x v="5"/>
            <x v="6"/>
            <x v="8"/>
            <x v="9"/>
            <x v="11"/>
            <x v="16"/>
          </reference>
        </references>
      </pivotArea>
    </format>
    <format dxfId="3598">
      <pivotArea dataOnly="0" labelOnly="1" grandRow="1" outline="0" fieldPosition="0"/>
    </format>
    <format dxfId="3597">
      <pivotArea dataOnly="0" labelOnly="1" outline="0" fieldPosition="0">
        <references count="1">
          <reference field="12" count="0"/>
        </references>
      </pivotArea>
    </format>
    <format dxfId="3596">
      <pivotArea dataOnly="0" labelOnly="1" grandCol="1" outline="0" fieldPosition="0"/>
    </format>
    <format dxfId="3595">
      <pivotArea field="13" type="button" dataOnly="0" labelOnly="1" outline="0" axis="axisRow" fieldPosition="0"/>
    </format>
    <format dxfId="3594">
      <pivotArea dataOnly="0" labelOnly="1" outline="0" fieldPosition="0">
        <references count="1">
          <reference field="12" count="0"/>
        </references>
      </pivotArea>
    </format>
    <format dxfId="3593">
      <pivotArea dataOnly="0" labelOnly="1" grandCol="1" outline="0" fieldPosition="0"/>
    </format>
    <format dxfId="3592">
      <pivotArea grandRow="1" outline="0" collapsedLevelsAreSubtotals="1" fieldPosition="0"/>
    </format>
    <format dxfId="3591">
      <pivotArea dataOnly="0" labelOnly="1" grandRow="1" outline="0" fieldPosition="0"/>
    </format>
    <format dxfId="3590">
      <pivotArea outline="0" fieldPosition="0">
        <references count="1">
          <reference field="13" count="1" selected="0">
            <x v="16"/>
          </reference>
        </references>
      </pivotArea>
    </format>
    <format dxfId="3589">
      <pivotArea grandRow="1" outline="0" collapsedLevelsAreSubtotals="1" fieldPosition="0"/>
    </format>
    <format dxfId="3588">
      <pivotArea outline="0" collapsedLevelsAreSubtotals="1" fieldPosition="0"/>
    </format>
    <format dxfId="3587">
      <pivotArea dataOnly="0" labelOnly="1" outline="0" fieldPosition="0">
        <references count="1">
          <reference field="13" count="11">
            <x v="1"/>
            <x v="2"/>
            <x v="3"/>
            <x v="4"/>
            <x v="5"/>
            <x v="6"/>
            <x v="8"/>
            <x v="9"/>
            <x v="11"/>
            <x v="15"/>
            <x v="16"/>
          </reference>
        </references>
      </pivotArea>
    </format>
    <format dxfId="3586">
      <pivotArea dataOnly="0" labelOnly="1" grandRow="1" outline="0" fieldPosition="0"/>
    </format>
    <format dxfId="3585">
      <pivotArea field="13" type="button" dataOnly="0" labelOnly="1" outline="0" axis="axisRow" fieldPosition="0"/>
    </format>
    <format dxfId="3584">
      <pivotArea dataOnly="0" labelOnly="1" outline="0" fieldPosition="0">
        <references count="1">
          <reference field="12" count="0"/>
        </references>
      </pivotArea>
    </format>
    <format dxfId="3583">
      <pivotArea dataOnly="0" labelOnly="1" grandCol="1" outline="0" fieldPosition="0"/>
    </format>
    <format dxfId="3582">
      <pivotArea dataOnly="0" labelOnly="1" grandRow="1" outline="0" fieldPosition="0"/>
    </format>
    <format dxfId="3581">
      <pivotArea outline="0" collapsedLevelsAreSubtotals="1" fieldPosition="0"/>
    </format>
    <format dxfId="3580">
      <pivotArea field="13" type="button" dataOnly="0" labelOnly="1" outline="0" axis="axisRow" fieldPosition="0"/>
    </format>
    <format dxfId="3579">
      <pivotArea dataOnly="0" labelOnly="1" outline="0" fieldPosition="0">
        <references count="1">
          <reference field="13" count="11">
            <x v="1"/>
            <x v="2"/>
            <x v="3"/>
            <x v="4"/>
            <x v="5"/>
            <x v="6"/>
            <x v="8"/>
            <x v="9"/>
            <x v="11"/>
            <x v="15"/>
            <x v="16"/>
          </reference>
        </references>
      </pivotArea>
    </format>
    <format dxfId="3578">
      <pivotArea dataOnly="0" labelOnly="1" grandRow="1" outline="0" fieldPosition="0"/>
    </format>
    <format dxfId="3577">
      <pivotArea dataOnly="0" labelOnly="1" outline="0" fieldPosition="0">
        <references count="1">
          <reference field="12" count="0"/>
        </references>
      </pivotArea>
    </format>
    <format dxfId="3576">
      <pivotArea dataOnly="0" labelOnly="1" grandCol="1" outline="0" fieldPosition="0"/>
    </format>
    <format dxfId="3575">
      <pivotArea outline="0" collapsedLevelsAreSubtotals="1" fieldPosition="0"/>
    </format>
    <format dxfId="3574">
      <pivotArea field="13" type="button" dataOnly="0" labelOnly="1" outline="0" axis="axisRow" fieldPosition="0"/>
    </format>
    <format dxfId="3573">
      <pivotArea dataOnly="0" labelOnly="1" outline="0" fieldPosition="0">
        <references count="1">
          <reference field="13" count="11">
            <x v="1"/>
            <x v="2"/>
            <x v="3"/>
            <x v="4"/>
            <x v="5"/>
            <x v="6"/>
            <x v="8"/>
            <x v="9"/>
            <x v="11"/>
            <x v="15"/>
            <x v="16"/>
          </reference>
        </references>
      </pivotArea>
    </format>
    <format dxfId="3572">
      <pivotArea dataOnly="0" labelOnly="1" grandRow="1" outline="0" fieldPosition="0"/>
    </format>
    <format dxfId="3571">
      <pivotArea dataOnly="0" labelOnly="1" outline="0" fieldPosition="0">
        <references count="1">
          <reference field="12" count="0"/>
        </references>
      </pivotArea>
    </format>
    <format dxfId="3570">
      <pivotArea dataOnly="0" labelOnly="1" grandCol="1" outline="0" fieldPosition="0"/>
    </format>
    <format dxfId="3569">
      <pivotArea outline="0" collapsedLevelsAreSubtotals="1" fieldPosition="0"/>
    </format>
    <format dxfId="3568">
      <pivotArea field="13" type="button" dataOnly="0" labelOnly="1" outline="0" axis="axisRow" fieldPosition="0"/>
    </format>
    <format dxfId="3567">
      <pivotArea dataOnly="0" labelOnly="1" outline="0" fieldPosition="0">
        <references count="1">
          <reference field="13" count="11">
            <x v="1"/>
            <x v="2"/>
            <x v="3"/>
            <x v="4"/>
            <x v="5"/>
            <x v="6"/>
            <x v="8"/>
            <x v="9"/>
            <x v="11"/>
            <x v="15"/>
            <x v="16"/>
          </reference>
        </references>
      </pivotArea>
    </format>
    <format dxfId="3566">
      <pivotArea dataOnly="0" labelOnly="1" grandRow="1" outline="0" fieldPosition="0"/>
    </format>
    <format dxfId="3565">
      <pivotArea dataOnly="0" labelOnly="1" outline="0" fieldPosition="0">
        <references count="1">
          <reference field="12" count="0"/>
        </references>
      </pivotArea>
    </format>
    <format dxfId="3564">
      <pivotArea dataOnly="0" labelOnly="1" grandCol="1" outline="0" fieldPosition="0"/>
    </format>
    <format dxfId="3563">
      <pivotArea field="13" type="button" dataOnly="0" labelOnly="1" outline="0" axis="axisRow" fieldPosition="0"/>
    </format>
    <format dxfId="3562">
      <pivotArea dataOnly="0" labelOnly="1" outline="0" fieldPosition="0">
        <references count="1">
          <reference field="12" count="0"/>
        </references>
      </pivotArea>
    </format>
    <format dxfId="3561">
      <pivotArea dataOnly="0" labelOnly="1" grandCol="1" outline="0" fieldPosition="0"/>
    </format>
    <format dxfId="3560">
      <pivotArea dataOnly="0" labelOnly="1" outline="0" fieldPosition="0">
        <references count="1">
          <reference field="13" count="11">
            <x v="1"/>
            <x v="2"/>
            <x v="3"/>
            <x v="4"/>
            <x v="5"/>
            <x v="6"/>
            <x v="8"/>
            <x v="9"/>
            <x v="11"/>
            <x v="15"/>
            <x v="16"/>
          </reference>
        </references>
      </pivotArea>
    </format>
    <format dxfId="3559">
      <pivotArea dataOnly="0" labelOnly="1" outline="0" fieldPosition="0">
        <references count="1">
          <reference field="13" count="0"/>
        </references>
      </pivotArea>
    </format>
    <format dxfId="3558">
      <pivotArea outline="0" collapsedLevelsAreSubtotals="1" fieldPosition="0"/>
    </format>
    <format dxfId="3557">
      <pivotArea field="13" type="button" dataOnly="0" labelOnly="1" outline="0" axis="axisRow" fieldPosition="0"/>
    </format>
    <format dxfId="3556">
      <pivotArea dataOnly="0" labelOnly="1" outline="0" fieldPosition="0">
        <references count="1">
          <reference field="13" count="11">
            <x v="1"/>
            <x v="2"/>
            <x v="3"/>
            <x v="4"/>
            <x v="5"/>
            <x v="7"/>
            <x v="8"/>
            <x v="9"/>
            <x v="11"/>
            <x v="15"/>
            <x v="16"/>
          </reference>
        </references>
      </pivotArea>
    </format>
    <format dxfId="3555">
      <pivotArea dataOnly="0" labelOnly="1" grandRow="1" outline="0" fieldPosition="0"/>
    </format>
    <format dxfId="3554">
      <pivotArea dataOnly="0" labelOnly="1" outline="0" fieldPosition="0">
        <references count="1">
          <reference field="12" count="0"/>
        </references>
      </pivotArea>
    </format>
    <format dxfId="3553">
      <pivotArea dataOnly="0" labelOnly="1" grandCol="1" outline="0" fieldPosition="0"/>
    </format>
    <format dxfId="3552">
      <pivotArea dataOnly="0" labelOnly="1" outline="0" fieldPosition="0">
        <references count="1">
          <reference field="13" count="15">
            <x v="1"/>
            <x v="2"/>
            <x v="3"/>
            <x v="4"/>
            <x v="5"/>
            <x v="6"/>
            <x v="7"/>
            <x v="8"/>
            <x v="9"/>
            <x v="10"/>
            <x v="11"/>
            <x v="12"/>
            <x v="13"/>
            <x v="15"/>
            <x v="16"/>
          </reference>
        </references>
      </pivotArea>
    </format>
    <format dxfId="3551">
      <pivotArea outline="0" fieldPosition="0">
        <references count="1">
          <reference field="13" count="14" selected="0">
            <x v="1"/>
            <x v="2"/>
            <x v="3"/>
            <x v="4"/>
            <x v="5"/>
            <x v="6"/>
            <x v="8"/>
            <x v="9"/>
            <x v="10"/>
            <x v="11"/>
            <x v="12"/>
            <x v="13"/>
            <x v="15"/>
            <x v="16"/>
          </reference>
        </references>
      </pivotArea>
    </format>
    <format dxfId="3550">
      <pivotArea dataOnly="0" labelOnly="1" outline="0" fieldPosition="0">
        <references count="1">
          <reference field="13" count="14">
            <x v="1"/>
            <x v="2"/>
            <x v="3"/>
            <x v="4"/>
            <x v="5"/>
            <x v="6"/>
            <x v="8"/>
            <x v="9"/>
            <x v="10"/>
            <x v="11"/>
            <x v="12"/>
            <x v="13"/>
            <x v="15"/>
            <x v="16"/>
          </reference>
        </references>
      </pivotArea>
    </format>
    <format dxfId="3549">
      <pivotArea dataOnly="0" labelOnly="1" outline="0" fieldPosition="0">
        <references count="1">
          <reference field="13" count="10">
            <x v="0"/>
            <x v="1"/>
            <x v="3"/>
            <x v="4"/>
            <x v="5"/>
            <x v="7"/>
            <x v="8"/>
            <x v="9"/>
            <x v="11"/>
            <x v="15"/>
          </reference>
        </references>
      </pivotArea>
    </format>
    <format dxfId="3548">
      <pivotArea dataOnly="0" labelOnly="1" outline="0" fieldPosition="0">
        <references count="1">
          <reference field="13" count="10">
            <x v="0"/>
            <x v="1"/>
            <x v="3"/>
            <x v="4"/>
            <x v="5"/>
            <x v="7"/>
            <x v="8"/>
            <x v="9"/>
            <x v="11"/>
            <x v="15"/>
          </reference>
        </references>
      </pivotArea>
    </format>
    <format dxfId="3547">
      <pivotArea dataOnly="0" labelOnly="1" outline="0" fieldPosition="0">
        <references count="1">
          <reference field="13" count="10">
            <x v="0"/>
            <x v="1"/>
            <x v="3"/>
            <x v="4"/>
            <x v="5"/>
            <x v="7"/>
            <x v="8"/>
            <x v="9"/>
            <x v="11"/>
            <x v="15"/>
          </reference>
        </references>
      </pivotArea>
    </format>
    <format dxfId="3546">
      <pivotArea type="all" dataOnly="0" outline="0" fieldPosition="0"/>
    </format>
    <format dxfId="3545">
      <pivotArea type="origin" dataOnly="0" labelOnly="1" outline="0" fieldPosition="0"/>
    </format>
    <format dxfId="3544">
      <pivotArea field="12" type="button" dataOnly="0" labelOnly="1" outline="0" axis="axisCol" fieldPosition="0"/>
    </format>
    <format dxfId="3543">
      <pivotArea type="topRight" dataOnly="0" labelOnly="1" outline="0" fieldPosition="0"/>
    </format>
    <format dxfId="3542">
      <pivotArea type="all" dataOnly="0" outline="0" fieldPosition="0"/>
    </format>
    <format dxfId="3541">
      <pivotArea type="origin" dataOnly="0" labelOnly="1" outline="0" fieldPosition="0"/>
    </format>
    <format dxfId="3540">
      <pivotArea field="12" type="button" dataOnly="0" labelOnly="1" outline="0" axis="axisCol" fieldPosition="0"/>
    </format>
    <format dxfId="3539">
      <pivotArea type="topRight" dataOnly="0" labelOnly="1" outline="0" fieldPosition="0"/>
    </format>
    <format dxfId="3538">
      <pivotArea outline="0" collapsedLevelsAreSubtotals="1" fieldPosition="0"/>
    </format>
    <format dxfId="3537">
      <pivotArea dataOnly="0" labelOnly="1" outline="0" fieldPosition="0">
        <references count="1">
          <reference field="13" count="10">
            <x v="0"/>
            <x v="1"/>
            <x v="3"/>
            <x v="4"/>
            <x v="5"/>
            <x v="7"/>
            <x v="8"/>
            <x v="9"/>
            <x v="11"/>
            <x v="15"/>
          </reference>
        </references>
      </pivotArea>
    </format>
    <format dxfId="3536">
      <pivotArea field="13" type="button" dataOnly="0" labelOnly="1" outline="0" axis="axisRow" fieldPosition="0"/>
    </format>
    <format dxfId="3535">
      <pivotArea dataOnly="0" labelOnly="1" outline="0" fieldPosition="0">
        <references count="1">
          <reference field="12" count="0"/>
        </references>
      </pivotArea>
    </format>
    <format dxfId="3534">
      <pivotArea dataOnly="0" labelOnly="1" grandCol="1" outline="0" fieldPosition="0"/>
    </format>
    <format dxfId="3533">
      <pivotArea grandRow="1" outline="0" collapsedLevelsAreSubtotals="1" fieldPosition="0"/>
    </format>
    <format dxfId="3532">
      <pivotArea dataOnly="0" labelOnly="1" grandRow="1" outline="0" fieldPosition="0"/>
    </format>
    <format dxfId="3531">
      <pivotArea outline="0" fieldPosition="0">
        <references count="1">
          <reference field="13" count="10" selected="0">
            <x v="0"/>
            <x v="1"/>
            <x v="3"/>
            <x v="4"/>
            <x v="5"/>
            <x v="7"/>
            <x v="8"/>
            <x v="9"/>
            <x v="11"/>
            <x v="15"/>
          </reference>
        </references>
      </pivotArea>
    </format>
    <format dxfId="353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9154B9-FC94-4B5E-830E-3729A0F64EF4}" name="PivotTable19" cacheId="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0"/>
        <item x="1"/>
        <item x="2"/>
        <item t="default"/>
      </items>
    </pivotField>
    <pivotField compact="0" outline="0" showAl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1">
        <item x="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4114">
      <pivotArea dataOnly="0" labelOnly="1" outline="0" fieldPosition="0">
        <references count="1">
          <reference field="13" count="0"/>
        </references>
      </pivotArea>
    </format>
    <format dxfId="4113">
      <pivotArea dataOnly="0" labelOnly="1" grandCol="1" outline="0" fieldPosition="0"/>
    </format>
    <format dxfId="4112">
      <pivotArea dataOnly="0" labelOnly="1" outline="0" fieldPosition="0">
        <references count="1">
          <reference field="13" count="0"/>
        </references>
      </pivotArea>
    </format>
    <format dxfId="4111">
      <pivotArea dataOnly="0" labelOnly="1" grandCol="1" outline="0" fieldPosition="0"/>
    </format>
    <format dxfId="4110">
      <pivotArea dataOnly="0" labelOnly="1" outline="0" fieldPosition="0">
        <references count="1">
          <reference field="13" count="0"/>
        </references>
      </pivotArea>
    </format>
    <format dxfId="4109">
      <pivotArea dataOnly="0" labelOnly="1" grandCol="1" outline="0" fieldPosition="0"/>
    </format>
    <format dxfId="4108">
      <pivotArea outline="0" collapsedLevelsAreSubtotals="1" fieldPosition="0"/>
    </format>
    <format dxfId="4107">
      <pivotArea dataOnly="0" labelOnly="1" grandRow="1" outline="0" fieldPosition="0"/>
    </format>
    <format dxfId="4106">
      <pivotArea outline="0" collapsedLevelsAreSubtotals="1" fieldPosition="0"/>
    </format>
    <format dxfId="4105">
      <pivotArea dataOnly="0" labelOnly="1" grandRow="1" outline="0" fieldPosition="0"/>
    </format>
    <format dxfId="4104">
      <pivotArea type="all" dataOnly="0" outline="0" fieldPosition="0"/>
    </format>
    <format dxfId="4103">
      <pivotArea dataOnly="0" labelOnly="1" outline="0" fieldPosition="0">
        <references count="1">
          <reference field="12" count="0"/>
        </references>
      </pivotArea>
    </format>
    <format dxfId="4102">
      <pivotArea dataOnly="0" labelOnly="1" outline="0" fieldPosition="0">
        <references count="1">
          <reference field="12" count="0"/>
        </references>
      </pivotArea>
    </format>
    <format dxfId="4101">
      <pivotArea type="all" dataOnly="0" outline="0" fieldPosition="0"/>
    </format>
    <format dxfId="4100">
      <pivotArea grandCol="1" outline="0" collapsedLevelsAreSubtotals="1" fieldPosition="0"/>
    </format>
    <format dxfId="4099">
      <pivotArea grandRow="1" grandCol="1" outline="0" collapsedLevelsAreSubtotals="1" fieldPosition="0"/>
    </format>
    <format dxfId="4098">
      <pivotArea dataOnly="0" labelOnly="1" grandRow="1" outline="0" fieldPosition="0"/>
    </format>
    <format dxfId="4097">
      <pivotArea dataOnly="0" labelOnly="1" grandRow="1" outline="0" fieldPosition="0"/>
    </format>
    <format dxfId="4096">
      <pivotArea field="13" grandRow="1" outline="0" collapsedLevelsAreSubtotals="1" axis="axisCol" fieldPosition="0">
        <references count="1">
          <reference field="13" count="1" selected="0">
            <x v="1"/>
          </reference>
        </references>
      </pivotArea>
    </format>
    <format dxfId="4095">
      <pivotArea dataOnly="0" labelOnly="1" grandRow="1" outline="0" fieldPosition="0"/>
    </format>
    <format dxfId="4094">
      <pivotArea dataOnly="0" labelOnly="1" grandRow="1" outline="0" fieldPosition="0"/>
    </format>
    <format dxfId="4093">
      <pivotArea dataOnly="0" labelOnly="1" grandRow="1" outline="0" fieldPosition="0"/>
    </format>
    <format dxfId="4092">
      <pivotArea dataOnly="0" labelOnly="1" grandRow="1" outline="0" fieldPosition="0"/>
    </format>
    <format dxfId="4091">
      <pivotArea dataOnly="0" labelOnly="1" grandRow="1" outline="0" fieldPosition="0"/>
    </format>
    <format dxfId="4090">
      <pivotArea dataOnly="0" labelOnly="1" grandRow="1" outline="0" fieldPosition="0"/>
    </format>
    <format dxfId="4089">
      <pivotArea outline="0" collapsedLevelsAreSubtotals="1" fieldPosition="0"/>
    </format>
    <format dxfId="4088">
      <pivotArea grandRow="1" outline="0" collapsedLevelsAreSubtotals="1" fieldPosition="0"/>
    </format>
    <format dxfId="4087">
      <pivotArea outline="0" collapsedLevelsAreSubtotals="1" fieldPosition="0"/>
    </format>
    <format dxfId="4086">
      <pivotArea outline="0" collapsedLevelsAreSubtotals="1" fieldPosition="0"/>
    </format>
    <format dxfId="4085">
      <pivotArea grandRow="1" grandCol="1" outline="0" collapsedLevelsAreSubtotals="1" fieldPosition="0"/>
    </format>
    <format dxfId="4084">
      <pivotArea dataOnly="0" labelOnly="1" outline="0" fieldPosition="0">
        <references count="1">
          <reference field="13" count="0"/>
        </references>
      </pivotArea>
    </format>
    <format dxfId="4083">
      <pivotArea dataOnly="0" labelOnly="1" grandCol="1" outline="0" fieldPosition="0"/>
    </format>
    <format dxfId="4082">
      <pivotArea dataOnly="0" labelOnly="1" outline="0" fieldPosition="0">
        <references count="1">
          <reference field="13" count="0"/>
        </references>
      </pivotArea>
    </format>
    <format dxfId="4081">
      <pivotArea dataOnly="0" labelOnly="1" grandCol="1" outline="0" fieldPosition="0"/>
    </format>
    <format dxfId="4080">
      <pivotArea dataOnly="0" labelOnly="1" outline="0" fieldPosition="0">
        <references count="1">
          <reference field="13" count="0"/>
        </references>
      </pivotArea>
    </format>
    <format dxfId="4079">
      <pivotArea dataOnly="0" labelOnly="1" grandCol="1" outline="0" fieldPosition="0"/>
    </format>
    <format dxfId="4078">
      <pivotArea outline="0" collapsedLevelsAreSubtotals="1" fieldPosition="0"/>
    </format>
    <format dxfId="4077">
      <pivotArea dataOnly="0" labelOnly="1" grandRow="1" outline="0" fieldPosition="0"/>
    </format>
    <format dxfId="4076">
      <pivotArea dataOnly="0" labelOnly="1" outline="0" fieldPosition="0">
        <references count="1">
          <reference field="13" count="0"/>
        </references>
      </pivotArea>
    </format>
    <format dxfId="4075">
      <pivotArea dataOnly="0" labelOnly="1" grandCol="1" outline="0" fieldPosition="0"/>
    </format>
    <format dxfId="4074">
      <pivotArea dataOnly="0" labelOnly="1" grandRow="1" outline="0" fieldPosition="0"/>
    </format>
    <format dxfId="4073">
      <pivotArea grandRow="1" outline="0" collapsedLevelsAreSubtotals="1" fieldPosition="0"/>
    </format>
    <format dxfId="4072">
      <pivotArea dataOnly="0" labelOnly="1" grandRow="1" outline="0" fieldPosition="0"/>
    </format>
    <format dxfId="4071">
      <pivotArea type="all" dataOnly="0" outline="0" fieldPosition="0"/>
    </format>
    <format dxfId="4070">
      <pivotArea outline="0" collapsedLevelsAreSubtotals="1" fieldPosition="0"/>
    </format>
    <format dxfId="4069">
      <pivotArea dataOnly="0" labelOnly="1" grandRow="1" outline="0" fieldPosition="0"/>
    </format>
    <format dxfId="4068">
      <pivotArea dataOnly="0" labelOnly="1" outline="0" fieldPosition="0">
        <references count="1">
          <reference field="13" count="0"/>
        </references>
      </pivotArea>
    </format>
    <format dxfId="4067">
      <pivotArea dataOnly="0" labelOnly="1" grandCol="1" outline="0" fieldPosition="0"/>
    </format>
    <format dxfId="4066">
      <pivotArea outline="0" collapsedLevelsAreSubtotals="1" fieldPosition="0"/>
    </format>
    <format dxfId="4065">
      <pivotArea dataOnly="0" labelOnly="1" grandRow="1" outline="0" fieldPosition="0"/>
    </format>
    <format dxfId="4064">
      <pivotArea dataOnly="0" labelOnly="1" outline="0" fieldPosition="0">
        <references count="1">
          <reference field="13" count="0"/>
        </references>
      </pivotArea>
    </format>
    <format dxfId="4063">
      <pivotArea dataOnly="0" labelOnly="1" grandCol="1" outline="0" fieldPosition="0"/>
    </format>
    <format dxfId="4062">
      <pivotArea outline="0" collapsedLevelsAreSubtotals="1" fieldPosition="0"/>
    </format>
    <format dxfId="4061">
      <pivotArea dataOnly="0" labelOnly="1" grandRow="1" outline="0" fieldPosition="0"/>
    </format>
    <format dxfId="4060">
      <pivotArea dataOnly="0" labelOnly="1" outline="0" fieldPosition="0">
        <references count="1">
          <reference field="13" count="0"/>
        </references>
      </pivotArea>
    </format>
    <format dxfId="4059">
      <pivotArea dataOnly="0" labelOnly="1" grandCol="1" outline="0" fieldPosition="0"/>
    </format>
    <format dxfId="4058">
      <pivotArea outline="0" collapsedLevelsAreSubtotals="1" fieldPosition="0"/>
    </format>
    <format dxfId="4057">
      <pivotArea dataOnly="0" labelOnly="1" grandRow="1" outline="0" fieldPosition="0"/>
    </format>
    <format dxfId="4056">
      <pivotArea dataOnly="0" labelOnly="1" outline="0" fieldPosition="0">
        <references count="1">
          <reference field="13" count="0"/>
        </references>
      </pivotArea>
    </format>
    <format dxfId="4055">
      <pivotArea dataOnly="0" labelOnly="1" grandCol="1" outline="0" fieldPosition="0"/>
    </format>
    <format dxfId="4054">
      <pivotArea dataOnly="0" labelOnly="1" outline="0" fieldPosition="0">
        <references count="1">
          <reference field="13" count="0"/>
        </references>
      </pivotArea>
    </format>
    <format dxfId="4053">
      <pivotArea dataOnly="0" labelOnly="1" grandCol="1" outline="0" fieldPosition="0"/>
    </format>
    <format dxfId="4052">
      <pivotArea dataOnly="0" labelOnly="1" outline="0" fieldPosition="0">
        <references count="1">
          <reference field="13" count="0"/>
        </references>
      </pivotArea>
    </format>
    <format dxfId="4051">
      <pivotArea dataOnly="0" labelOnly="1" grandCol="1" outline="0" fieldPosition="0"/>
    </format>
    <format dxfId="4050">
      <pivotArea dataOnly="0" labelOnly="1" outline="0" fieldPosition="0">
        <references count="1">
          <reference field="13" count="0"/>
        </references>
      </pivotArea>
    </format>
    <format dxfId="4049">
      <pivotArea dataOnly="0" labelOnly="1" grandCol="1" outline="0" fieldPosition="0"/>
    </format>
    <format dxfId="4048">
      <pivotArea dataOnly="0" labelOnly="1" outline="0" fieldPosition="0">
        <references count="1">
          <reference field="13" count="0"/>
        </references>
      </pivotArea>
    </format>
    <format dxfId="4047">
      <pivotArea dataOnly="0" labelOnly="1" grandCol="1" outline="0" fieldPosition="0"/>
    </format>
    <format dxfId="4046">
      <pivotArea grandRow="1" outline="0" collapsedLevelsAreSubtotals="1" fieldPosition="0"/>
    </format>
    <format dxfId="4045">
      <pivotArea dataOnly="0" labelOnly="1" grandRow="1" outline="0" fieldPosition="0"/>
    </format>
    <format dxfId="4044">
      <pivotArea dataOnly="0" labelOnly="1" outline="0" fieldPosition="0">
        <references count="1">
          <reference field="13" count="0"/>
        </references>
      </pivotArea>
    </format>
    <format dxfId="4043">
      <pivotArea dataOnly="0" labelOnly="1" grandCol="1" outline="0" fieldPosition="0"/>
    </format>
    <format dxfId="4042">
      <pivotArea dataOnly="0" labelOnly="1" outline="0" fieldPosition="0">
        <references count="1">
          <reference field="13" count="0"/>
        </references>
      </pivotArea>
    </format>
    <format dxfId="4041">
      <pivotArea dataOnly="0" labelOnly="1" grandCol="1" outline="0" fieldPosition="0"/>
    </format>
    <format dxfId="4040">
      <pivotArea grandRow="1" outline="0" collapsedLevelsAreSubtotals="1" fieldPosition="0"/>
    </format>
    <format dxfId="4039">
      <pivotArea dataOnly="0" labelOnly="1" grandRow="1" outline="0" fieldPosition="0"/>
    </format>
    <format dxfId="4038">
      <pivotArea grandRow="1" outline="0" collapsedLevelsAreSubtotals="1" fieldPosition="0"/>
    </format>
    <format dxfId="4037">
      <pivotArea dataOnly="0" labelOnly="1" grandRow="1" outline="0" fieldPosition="0"/>
    </format>
    <format dxfId="4036">
      <pivotArea dataOnly="0" labelOnly="1" outline="0" fieldPosition="0">
        <references count="1">
          <reference field="13" count="0"/>
        </references>
      </pivotArea>
    </format>
    <format dxfId="4035">
      <pivotArea dataOnly="0" labelOnly="1" grandCol="1" outline="0" fieldPosition="0"/>
    </format>
    <format dxfId="4034">
      <pivotArea dataOnly="0" labelOnly="1" outline="0" fieldPosition="0">
        <references count="1">
          <reference field="13" count="0"/>
        </references>
      </pivotArea>
    </format>
    <format dxfId="4033">
      <pivotArea dataOnly="0" labelOnly="1" grandCol="1" outline="0" fieldPosition="0"/>
    </format>
    <format dxfId="4032">
      <pivotArea dataOnly="0" labelOnly="1" outline="0" fieldPosition="0">
        <references count="1">
          <reference field="13" count="0"/>
        </references>
      </pivotArea>
    </format>
    <format dxfId="4031">
      <pivotArea dataOnly="0" labelOnly="1" grandCol="1" outline="0" fieldPosition="0"/>
    </format>
    <format dxfId="4030">
      <pivotArea grandRow="1" outline="0" collapsedLevelsAreSubtotals="1" fieldPosition="0"/>
    </format>
    <format dxfId="4029">
      <pivotArea dataOnly="0" labelOnly="1" grandRow="1" outline="0" fieldPosition="0"/>
    </format>
    <format dxfId="4028">
      <pivotArea dataOnly="0" labelOnly="1" outline="0" fieldPosition="0">
        <references count="1">
          <reference field="13" count="0"/>
        </references>
      </pivotArea>
    </format>
    <format dxfId="4027">
      <pivotArea dataOnly="0" labelOnly="1" grandCol="1" outline="0" fieldPosition="0"/>
    </format>
    <format dxfId="4026">
      <pivotArea grandRow="1" outline="0" collapsedLevelsAreSubtotals="1" fieldPosition="0"/>
    </format>
    <format dxfId="4025">
      <pivotArea dataOnly="0" labelOnly="1" grandRow="1" outline="0" fieldPosition="0"/>
    </format>
    <format dxfId="4024">
      <pivotArea type="origin" dataOnly="0" labelOnly="1" outline="0" fieldPosition="0"/>
    </format>
    <format dxfId="4023">
      <pivotArea dataOnly="0" labelOnly="1" grandRow="1" outline="0" fieldPosition="0"/>
    </format>
    <format dxfId="4022">
      <pivotArea type="origin" dataOnly="0" labelOnly="1" outline="0" fieldPosition="0"/>
    </format>
    <format dxfId="4021">
      <pivotArea dataOnly="0" labelOnly="1" grandRow="1" outline="0" fieldPosition="0"/>
    </format>
    <format dxfId="4020">
      <pivotArea type="origin" dataOnly="0" labelOnly="1" outline="0" fieldPosition="0"/>
    </format>
    <format dxfId="4019">
      <pivotArea dataOnly="0" labelOnly="1" grandRow="1" outline="0" fieldPosition="0"/>
    </format>
    <format dxfId="4018">
      <pivotArea type="origin" dataOnly="0" labelOnly="1" outline="0" fieldPosition="0"/>
    </format>
    <format dxfId="4017">
      <pivotArea dataOnly="0" labelOnly="1" grandRow="1" outline="0" fieldPosition="0"/>
    </format>
    <format dxfId="4016">
      <pivotArea type="all" dataOnly="0" outline="0" fieldPosition="0"/>
    </format>
    <format dxfId="4015">
      <pivotArea outline="0" collapsedLevelsAreSubtotals="1" fieldPosition="0"/>
    </format>
    <format dxfId="4014">
      <pivotArea field="13" type="button" dataOnly="0" labelOnly="1" outline="0" axis="axisCol" fieldPosition="0"/>
    </format>
    <format dxfId="4013">
      <pivotArea type="topRight" dataOnly="0" labelOnly="1" outline="0" fieldPosition="0"/>
    </format>
    <format dxfId="4012">
      <pivotArea dataOnly="0" labelOnly="1" grandRow="1" outline="0" fieldPosition="0"/>
    </format>
    <format dxfId="4011">
      <pivotArea dataOnly="0" labelOnly="1" outline="0" fieldPosition="0">
        <references count="1">
          <reference field="13" count="0"/>
        </references>
      </pivotArea>
    </format>
    <format dxfId="4010">
      <pivotArea dataOnly="0" labelOnly="1" grandCol="1" outline="0" fieldPosition="0"/>
    </format>
    <format dxfId="4009">
      <pivotArea type="all" dataOnly="0" outline="0" fieldPosition="0"/>
    </format>
    <format dxfId="4008">
      <pivotArea outline="0" collapsedLevelsAreSubtotals="1" fieldPosition="0"/>
    </format>
    <format dxfId="4007">
      <pivotArea field="13" type="button" dataOnly="0" labelOnly="1" outline="0" axis="axisCol" fieldPosition="0"/>
    </format>
    <format dxfId="4006">
      <pivotArea type="topRight" dataOnly="0" labelOnly="1" outline="0" fieldPosition="0"/>
    </format>
    <format dxfId="4005">
      <pivotArea dataOnly="0" labelOnly="1" grandRow="1" outline="0" fieldPosition="0"/>
    </format>
    <format dxfId="4004">
      <pivotArea dataOnly="0" labelOnly="1" outline="0" fieldPosition="0">
        <references count="1">
          <reference field="13" count="0"/>
        </references>
      </pivotArea>
    </format>
    <format dxfId="4003">
      <pivotArea dataOnly="0" labelOnly="1" grandCol="1" outline="0" fieldPosition="0"/>
    </format>
    <format dxfId="4002">
      <pivotArea outline="0" collapsedLevelsAreSubtotals="1" fieldPosition="0"/>
    </format>
    <format dxfId="4001">
      <pivotArea dataOnly="0" labelOnly="1" grandRow="1" outline="0" fieldPosition="0"/>
    </format>
    <format dxfId="4000">
      <pivotArea dataOnly="0" labelOnly="1" outline="0" fieldPosition="0">
        <references count="1">
          <reference field="13" count="0"/>
        </references>
      </pivotArea>
    </format>
    <format dxfId="3999">
      <pivotArea dataOnly="0" labelOnly="1" grandCol="1" outline="0" fieldPosition="0"/>
    </format>
    <format dxfId="3998">
      <pivotArea outline="0" collapsedLevelsAreSubtotals="1" fieldPosition="0"/>
    </format>
    <format dxfId="3997">
      <pivotArea dataOnly="0" labelOnly="1" grandRow="1" outline="0" fieldPosition="0"/>
    </format>
    <format dxfId="3996">
      <pivotArea dataOnly="0" labelOnly="1" outline="0" fieldPosition="0">
        <references count="1">
          <reference field="13" count="0"/>
        </references>
      </pivotArea>
    </format>
    <format dxfId="3995">
      <pivotArea dataOnly="0" labelOnly="1" grandCol="1" outline="0" fieldPosition="0"/>
    </format>
    <format dxfId="3994">
      <pivotArea grandRow="1" outline="0" collapsedLevelsAreSubtotals="1" fieldPosition="0"/>
    </format>
    <format dxfId="3993">
      <pivotArea dataOnly="0" labelOnly="1" grandRow="1" outline="0" fieldPosition="0"/>
    </format>
    <format dxfId="3992">
      <pivotArea outline="0" collapsedLevelsAreSubtotals="1" fieldPosition="0"/>
    </format>
    <format dxfId="3991">
      <pivotArea dataOnly="0" labelOnly="1" grandRow="1" outline="0" fieldPosition="0"/>
    </format>
    <format dxfId="3990">
      <pivotArea grandRow="1" outline="0" collapsedLevelsAreSubtotals="1" fieldPosition="0"/>
    </format>
    <format dxfId="3989">
      <pivotArea dataOnly="0" labelOnly="1" grandRow="1" outline="0" fieldPosition="0"/>
    </format>
    <format dxfId="3988">
      <pivotArea dataOnly="0" labelOnly="1" grandRow="1" outline="0" fieldPosition="0"/>
    </format>
    <format dxfId="3987">
      <pivotArea dataOnly="0" labelOnly="1" grandRow="1" outline="0" fieldPosition="0"/>
    </format>
    <format dxfId="3986">
      <pivotArea grandRow="1" outline="0" collapsedLevelsAreSubtotals="1" fieldPosition="0"/>
    </format>
    <format dxfId="3985">
      <pivotArea dataOnly="0" labelOnly="1" grandRow="1" outline="0" fieldPosition="0"/>
    </format>
    <format dxfId="3984">
      <pivotArea outline="0" collapsedLevelsAreSubtotals="1" fieldPosition="0"/>
    </format>
    <format dxfId="3983">
      <pivotArea dataOnly="0" labelOnly="1" grandRow="1" outline="0" fieldPosition="0"/>
    </format>
    <format dxfId="3982">
      <pivotArea type="all" dataOnly="0" outline="0" fieldPosition="0"/>
    </format>
    <format dxfId="3981">
      <pivotArea outline="0" collapsedLevelsAreSubtotals="1" fieldPosition="0"/>
    </format>
    <format dxfId="3980">
      <pivotArea field="13" type="button" dataOnly="0" labelOnly="1" outline="0" axis="axisCol" fieldPosition="0"/>
    </format>
    <format dxfId="3979">
      <pivotArea type="topRight" dataOnly="0" labelOnly="1" outline="0" fieldPosition="0"/>
    </format>
    <format dxfId="3978">
      <pivotArea dataOnly="0" labelOnly="1" grandRow="1" outline="0" fieldPosition="0"/>
    </format>
    <format dxfId="3977">
      <pivotArea dataOnly="0" labelOnly="1" outline="0" fieldPosition="0">
        <references count="1">
          <reference field="13" count="0"/>
        </references>
      </pivotArea>
    </format>
    <format dxfId="3976">
      <pivotArea dataOnly="0" labelOnly="1" grandCol="1" outline="0" fieldPosition="0"/>
    </format>
    <format dxfId="3975">
      <pivotArea type="all" dataOnly="0" outline="0" fieldPosition="0"/>
    </format>
    <format dxfId="3974">
      <pivotArea outline="0" collapsedLevelsAreSubtotals="1" fieldPosition="0"/>
    </format>
    <format dxfId="3973">
      <pivotArea field="13" type="button" dataOnly="0" labelOnly="1" outline="0" axis="axisCol" fieldPosition="0"/>
    </format>
    <format dxfId="3972">
      <pivotArea type="topRight" dataOnly="0" labelOnly="1" outline="0" fieldPosition="0"/>
    </format>
    <format dxfId="3971">
      <pivotArea dataOnly="0" labelOnly="1" grandRow="1" outline="0" fieldPosition="0"/>
    </format>
    <format dxfId="3970">
      <pivotArea dataOnly="0" labelOnly="1" outline="0" fieldPosition="0">
        <references count="1">
          <reference field="13" count="0"/>
        </references>
      </pivotArea>
    </format>
    <format dxfId="3969">
      <pivotArea dataOnly="0" labelOnly="1" grandCol="1" outline="0" fieldPosition="0"/>
    </format>
    <format dxfId="3968">
      <pivotArea outline="0" collapsedLevelsAreSubtotals="1" fieldPosition="0"/>
    </format>
    <format dxfId="3967">
      <pivotArea dataOnly="0" labelOnly="1" grandRow="1" outline="0" fieldPosition="0"/>
    </format>
    <format dxfId="3966">
      <pivotArea outline="0" collapsedLevelsAreSubtotals="1" fieldPosition="0"/>
    </format>
    <format dxfId="3965">
      <pivotArea outline="0" collapsedLevelsAreSubtotals="1" fieldPosition="0"/>
    </format>
    <format dxfId="3964">
      <pivotArea outline="0" collapsedLevelsAreSubtotals="1" fieldPosition="0"/>
    </format>
    <format dxfId="3963">
      <pivotArea outline="0" fieldPosition="0">
        <references count="1">
          <reference field="13" count="1" selected="0">
            <x v="1"/>
          </reference>
        </references>
      </pivotArea>
    </format>
    <format dxfId="3962">
      <pivotArea outline="0" fieldPosition="0">
        <references count="1">
          <reference field="13" count="1" selected="0">
            <x v="2"/>
          </reference>
        </references>
      </pivotArea>
    </format>
    <format dxfId="3961">
      <pivotArea grandCol="1" outline="0" collapsedLevelsAreSubtotals="1" fieldPosition="0"/>
    </format>
    <format dxfId="3960">
      <pivotArea field="13" grandRow="1" outline="0" axis="axisCol" fieldPosition="0">
        <references count="1">
          <reference field="13" count="1" selected="0">
            <x v="0"/>
          </reference>
        </references>
      </pivotArea>
    </format>
    <format dxfId="3959">
      <pivotArea field="13" type="button" dataOnly="0" labelOnly="1" outline="0" axis="axisCol" fieldPosition="0"/>
    </format>
    <format dxfId="3958">
      <pivotArea field="13" type="button" dataOnly="0" labelOnly="1" outline="0" axis="axisCol" fieldPosition="0"/>
    </format>
    <format dxfId="3957">
      <pivotArea dataOnly="0" labelOnly="1" outline="0" fieldPosition="0">
        <references count="1">
          <reference field="51" count="0"/>
        </references>
      </pivotArea>
    </format>
    <format dxfId="3956">
      <pivotArea dataOnly="0" labelOnly="1" outline="0" fieldPosition="0">
        <references count="1">
          <reference field="13" count="0"/>
        </references>
      </pivotArea>
    </format>
    <format dxfId="3955">
      <pivotArea dataOnly="0" labelOnly="1" grandCol="1" outline="0" fieldPosition="0"/>
    </format>
    <format dxfId="3954">
      <pivotArea outline="0" collapsedLevelsAreSubtotals="1" fieldPosition="0"/>
    </format>
    <format dxfId="3953">
      <pivotArea field="13" type="button" dataOnly="0" labelOnly="1" outline="0" axis="axisCol" fieldPosition="0"/>
    </format>
    <format dxfId="3952">
      <pivotArea type="topRight" dataOnly="0" labelOnly="1" outline="0" fieldPosition="0"/>
    </format>
    <format dxfId="3951">
      <pivotArea dataOnly="0" labelOnly="1" outline="0" fieldPosition="0">
        <references count="1">
          <reference field="13" count="0"/>
        </references>
      </pivotArea>
    </format>
    <format dxfId="3950">
      <pivotArea dataOnly="0" labelOnly="1" grandCol="1" outline="0" fieldPosition="0"/>
    </format>
    <format dxfId="3949">
      <pivotArea outline="0" collapsedLevelsAreSubtotals="1" fieldPosition="0"/>
    </format>
    <format dxfId="3948">
      <pivotArea dataOnly="0" labelOnly="1" grandRow="1" outline="0" fieldPosition="0"/>
    </format>
    <format dxfId="3947">
      <pivotArea dataOnly="0" labelOnly="1" outline="0" fieldPosition="0">
        <references count="1">
          <reference field="13" count="0"/>
        </references>
      </pivotArea>
    </format>
    <format dxfId="3946">
      <pivotArea dataOnly="0" labelOnly="1" grandCol="1" outline="0" fieldPosition="0"/>
    </format>
    <format dxfId="3945">
      <pivotArea outline="0" collapsedLevelsAreSubtotals="1" fieldPosition="0"/>
    </format>
    <format dxfId="3944">
      <pivotArea dataOnly="0" labelOnly="1" grandRow="1" outline="0" fieldPosition="0"/>
    </format>
    <format dxfId="3943">
      <pivotArea dataOnly="0" labelOnly="1" outline="0" fieldPosition="0">
        <references count="1">
          <reference field="13" count="0"/>
        </references>
      </pivotArea>
    </format>
    <format dxfId="3942">
      <pivotArea dataOnly="0" labelOnly="1" grandCol="1" outline="0" fieldPosition="0"/>
    </format>
    <format dxfId="3941">
      <pivotArea dataOnly="0" labelOnly="1" outline="0" fieldPosition="0">
        <references count="1">
          <reference field="13" count="0"/>
        </references>
      </pivotArea>
    </format>
    <format dxfId="3940">
      <pivotArea dataOnly="0" labelOnly="1" grandCol="1" outline="0" fieldPosition="0"/>
    </format>
    <format dxfId="3939">
      <pivotArea grandRow="1" outline="0" collapsedLevelsAreSubtotals="1" fieldPosition="0"/>
    </format>
    <format dxfId="3938">
      <pivotArea dataOnly="0" labelOnly="1" grandRow="1" outline="0" fieldPosition="0"/>
    </format>
    <format dxfId="3937">
      <pivotArea outline="0" collapsedLevelsAreSubtotals="1" fieldPosition="0"/>
    </format>
    <format dxfId="3936">
      <pivotArea dataOnly="0" labelOnly="1" grandRow="1" outline="0" fieldPosition="0"/>
    </format>
    <format dxfId="3935">
      <pivotArea dataOnly="0" labelOnly="1" outline="0" fieldPosition="0">
        <references count="1">
          <reference field="13" count="0"/>
        </references>
      </pivotArea>
    </format>
    <format dxfId="3934">
      <pivotArea dataOnly="0" labelOnly="1" grandCol="1" outline="0" fieldPosition="0"/>
    </format>
    <format dxfId="3933">
      <pivotArea outline="0" collapsedLevelsAreSubtotals="1" fieldPosition="0"/>
    </format>
    <format dxfId="3932">
      <pivotArea dataOnly="0" labelOnly="1" grandRow="1" outline="0" fieldPosition="0"/>
    </format>
    <format dxfId="3931">
      <pivotArea dataOnly="0" labelOnly="1" outline="0" fieldPosition="0">
        <references count="1">
          <reference field="13" count="0"/>
        </references>
      </pivotArea>
    </format>
    <format dxfId="3930">
      <pivotArea dataOnly="0" labelOnly="1" grandCol="1" outline="0" fieldPosition="0"/>
    </format>
    <format dxfId="3929">
      <pivotArea outline="0" collapsedLevelsAreSubtotals="1" fieldPosition="0"/>
    </format>
    <format dxfId="3928">
      <pivotArea dataOnly="0" labelOnly="1" grandRow="1" outline="0" fieldPosition="0"/>
    </format>
    <format dxfId="3927">
      <pivotArea dataOnly="0" labelOnly="1" outline="0" fieldPosition="0">
        <references count="1">
          <reference field="13" count="0"/>
        </references>
      </pivotArea>
    </format>
    <format dxfId="3926">
      <pivotArea dataOnly="0" labelOnly="1" grandCol="1" outline="0" fieldPosition="0"/>
    </format>
    <format dxfId="3925">
      <pivotArea outline="0" collapsedLevelsAreSubtotals="1" fieldPosition="0"/>
    </format>
    <format dxfId="3924">
      <pivotArea dataOnly="0" labelOnly="1" grandRow="1" outline="0" fieldPosition="0"/>
    </format>
    <format dxfId="3923">
      <pivotArea dataOnly="0" labelOnly="1" outline="0" fieldPosition="0">
        <references count="1">
          <reference field="13" count="0"/>
        </references>
      </pivotArea>
    </format>
    <format dxfId="3922">
      <pivotArea dataOnly="0" labelOnly="1" grandCol="1" outline="0" fieldPosition="0"/>
    </format>
    <format dxfId="3921">
      <pivotArea outline="0" collapsedLevelsAreSubtotals="1" fieldPosition="0"/>
    </format>
    <format dxfId="3920">
      <pivotArea dataOnly="0" labelOnly="1" grandRow="1" outline="0" fieldPosition="0"/>
    </format>
    <format dxfId="3919">
      <pivotArea dataOnly="0" labelOnly="1" outline="0" fieldPosition="0">
        <references count="1">
          <reference field="13" count="0"/>
        </references>
      </pivotArea>
    </format>
    <format dxfId="3918">
      <pivotArea dataOnly="0" labelOnly="1" grandCol="1" outline="0" fieldPosition="0"/>
    </format>
    <format dxfId="3917">
      <pivotArea outline="0" collapsedLevelsAreSubtotals="1" fieldPosition="0"/>
    </format>
    <format dxfId="3916">
      <pivotArea dataOnly="0" labelOnly="1" grandRow="1" outline="0" fieldPosition="0"/>
    </format>
    <format dxfId="3915">
      <pivotArea dataOnly="0" labelOnly="1" outline="0" fieldPosition="0">
        <references count="1">
          <reference field="13" count="0"/>
        </references>
      </pivotArea>
    </format>
    <format dxfId="3914">
      <pivotArea dataOnly="0" labelOnly="1" grandCol="1" outline="0" fieldPosition="0"/>
    </format>
    <format dxfId="3913">
      <pivotArea dataOnly="0" labelOnly="1" outline="0" fieldPosition="0">
        <references count="1">
          <reference field="13" count="0"/>
        </references>
      </pivotArea>
    </format>
    <format dxfId="3912">
      <pivotArea dataOnly="0" labelOnly="1" grandCol="1" outline="0" fieldPosition="0"/>
    </format>
    <format dxfId="3911">
      <pivotArea grandRow="1" outline="0" collapsedLevelsAreSubtotals="1" fieldPosition="0"/>
    </format>
    <format dxfId="3910">
      <pivotArea dataOnly="0" labelOnly="1" grandRow="1" outline="0" fieldPosition="0"/>
    </format>
    <format dxfId="3909">
      <pivotArea outline="0" collapsedLevelsAreSubtotals="1" fieldPosition="0"/>
    </format>
    <format dxfId="3908">
      <pivotArea dataOnly="0" labelOnly="1" grandRow="1" outline="0" fieldPosition="0"/>
    </format>
    <format dxfId="3907">
      <pivotArea dataOnly="0" labelOnly="1" outline="0" fieldPosition="0">
        <references count="1">
          <reference field="13" count="0"/>
        </references>
      </pivotArea>
    </format>
    <format dxfId="3906">
      <pivotArea dataOnly="0" labelOnly="1" grandCol="1" outline="0" fieldPosition="0"/>
    </format>
    <format dxfId="3905">
      <pivotArea outline="0" collapsedLevelsAreSubtotals="1" fieldPosition="0"/>
    </format>
    <format dxfId="3904">
      <pivotArea dataOnly="0" labelOnly="1" grandRow="1" outline="0" fieldPosition="0"/>
    </format>
    <format dxfId="3903">
      <pivotArea dataOnly="0" labelOnly="1" outline="0" fieldPosition="0">
        <references count="1">
          <reference field="13" count="0"/>
        </references>
      </pivotArea>
    </format>
    <format dxfId="3902">
      <pivotArea dataOnly="0" labelOnly="1" grandCol="1" outline="0" fieldPosition="0"/>
    </format>
    <format dxfId="3901">
      <pivotArea dataOnly="0" labelOnly="1" outline="0" fieldPosition="0">
        <references count="1">
          <reference field="13" count="0"/>
        </references>
      </pivotArea>
    </format>
    <format dxfId="3900">
      <pivotArea dataOnly="0" labelOnly="1" grandCol="1" outline="0" fieldPosition="0"/>
    </format>
    <format dxfId="3899">
      <pivotArea grandRow="1" outline="0" collapsedLevelsAreSubtotals="1" fieldPosition="0"/>
    </format>
    <format dxfId="3898">
      <pivotArea dataOnly="0" labelOnly="1" grandRow="1" outline="0" fieldPosition="0"/>
    </format>
    <format dxfId="3897">
      <pivotArea outline="0" collapsedLevelsAreSubtotals="1" fieldPosition="0"/>
    </format>
    <format dxfId="3896">
      <pivotArea dataOnly="0" labelOnly="1" grandRow="1" outline="0" fieldPosition="0"/>
    </format>
    <format dxfId="3895">
      <pivotArea dataOnly="0" labelOnly="1" outline="0" fieldPosition="0">
        <references count="1">
          <reference field="13" count="0"/>
        </references>
      </pivotArea>
    </format>
    <format dxfId="3894">
      <pivotArea dataOnly="0" labelOnly="1" grandCol="1" outline="0" fieldPosition="0"/>
    </format>
    <format dxfId="3893">
      <pivotArea outline="0" collapsedLevelsAreSubtotals="1" fieldPosition="0"/>
    </format>
    <format dxfId="3892">
      <pivotArea dataOnly="0" labelOnly="1" grandRow="1" outline="0" fieldPosition="0"/>
    </format>
    <format dxfId="3891">
      <pivotArea dataOnly="0" labelOnly="1" outline="0" fieldPosition="0">
        <references count="1">
          <reference field="13" count="0"/>
        </references>
      </pivotArea>
    </format>
    <format dxfId="3890">
      <pivotArea dataOnly="0" labelOnly="1" grandCol="1" outline="0" fieldPosition="0"/>
    </format>
    <format dxfId="3889">
      <pivotArea grandRow="1" outline="0" collapsedLevelsAreSubtotals="1" fieldPosition="0"/>
    </format>
    <format dxfId="3888">
      <pivotArea dataOnly="0" labelOnly="1" grandRow="1" outline="0" fieldPosition="0"/>
    </format>
    <format dxfId="3887">
      <pivotArea dataOnly="0" labelOnly="1" outline="0" fieldPosition="0">
        <references count="1">
          <reference field="13" count="0"/>
        </references>
      </pivotArea>
    </format>
    <format dxfId="3886">
      <pivotArea dataOnly="0" labelOnly="1" grandCol="1" outline="0" fieldPosition="0"/>
    </format>
    <format dxfId="3885">
      <pivotArea outline="0" collapsedLevelsAreSubtotals="1" fieldPosition="0"/>
    </format>
    <format dxfId="3884">
      <pivotArea dataOnly="0" labelOnly="1" grandRow="1" outline="0" fieldPosition="0"/>
    </format>
    <format dxfId="3883">
      <pivotArea dataOnly="0" labelOnly="1" outline="0" fieldPosition="0">
        <references count="1">
          <reference field="13" count="0"/>
        </references>
      </pivotArea>
    </format>
    <format dxfId="3882">
      <pivotArea dataOnly="0" labelOnly="1" grandCol="1" outline="0" fieldPosition="0"/>
    </format>
    <format dxfId="3881">
      <pivotArea grandRow="1" outline="0" collapsedLevelsAreSubtotals="1" fieldPosition="0"/>
    </format>
    <format dxfId="3880">
      <pivotArea dataOnly="0" labelOnly="1" grandRow="1" outline="0" fieldPosition="0"/>
    </format>
    <format dxfId="3879">
      <pivotArea grandRow="1" outline="0" collapsedLevelsAreSubtotals="1" fieldPosition="0"/>
    </format>
    <format dxfId="3878">
      <pivotArea dataOnly="0" labelOnly="1" grandRow="1" outline="0" fieldPosition="0"/>
    </format>
    <format dxfId="3877">
      <pivotArea field="15" type="button" dataOnly="0" labelOnly="1" outline="0" axis="axisRow" fieldPosition="0"/>
    </format>
    <format dxfId="3876">
      <pivotArea dataOnly="0" labelOnly="1" outline="0" fieldPosition="0">
        <references count="1">
          <reference field="13" count="0"/>
        </references>
      </pivotArea>
    </format>
    <format dxfId="3875">
      <pivotArea dataOnly="0" labelOnly="1" grandCol="1" outline="0" fieldPosition="0"/>
    </format>
    <format dxfId="3874">
      <pivotArea outline="0" collapsedLevelsAreSubtotals="1" fieldPosition="0"/>
    </format>
    <format dxfId="3873">
      <pivotArea field="15" type="button" dataOnly="0" labelOnly="1" outline="0" axis="axisRow" fieldPosition="0"/>
    </format>
    <format dxfId="3872">
      <pivotArea dataOnly="0" labelOnly="1" outline="0" fieldPosition="0">
        <references count="1">
          <reference field="15" count="0"/>
        </references>
      </pivotArea>
    </format>
    <format dxfId="3871">
      <pivotArea dataOnly="0" labelOnly="1" grandRow="1" outline="0" fieldPosition="0"/>
    </format>
    <format dxfId="3870">
      <pivotArea dataOnly="0" labelOnly="1" outline="0" fieldPosition="0">
        <references count="1">
          <reference field="13" count="0"/>
        </references>
      </pivotArea>
    </format>
    <format dxfId="3869">
      <pivotArea dataOnly="0" labelOnly="1" grandCol="1" outline="0" fieldPosition="0"/>
    </format>
    <format dxfId="3868">
      <pivotArea outline="0" collapsedLevelsAreSubtotals="1" fieldPosition="0"/>
    </format>
    <format dxfId="3867">
      <pivotArea field="15" type="button" dataOnly="0" labelOnly="1" outline="0" axis="axisRow" fieldPosition="0"/>
    </format>
    <format dxfId="3866">
      <pivotArea dataOnly="0" labelOnly="1" outline="0" fieldPosition="0">
        <references count="1">
          <reference field="15" count="0"/>
        </references>
      </pivotArea>
    </format>
    <format dxfId="3865">
      <pivotArea dataOnly="0" labelOnly="1" grandRow="1" outline="0" fieldPosition="0"/>
    </format>
    <format dxfId="3864">
      <pivotArea dataOnly="0" labelOnly="1" outline="0" fieldPosition="0">
        <references count="1">
          <reference field="13" count="0"/>
        </references>
      </pivotArea>
    </format>
    <format dxfId="3863">
      <pivotArea dataOnly="0" labelOnly="1" grandCol="1" outline="0" fieldPosition="0"/>
    </format>
    <format dxfId="3862">
      <pivotArea field="15" type="button" dataOnly="0" labelOnly="1" outline="0" axis="axisRow" fieldPosition="0"/>
    </format>
    <format dxfId="3861">
      <pivotArea dataOnly="0" labelOnly="1" outline="0" fieldPosition="0">
        <references count="1">
          <reference field="13" count="0"/>
        </references>
      </pivotArea>
    </format>
    <format dxfId="3860">
      <pivotArea dataOnly="0" labelOnly="1" grandCol="1" outline="0" fieldPosition="0"/>
    </format>
    <format dxfId="3859">
      <pivotArea dataOnly="0" labelOnly="1" grandRow="1" outline="0" fieldPosition="0"/>
    </format>
    <format dxfId="3858">
      <pivotArea outline="0" collapsedLevelsAreSubtotals="1" fieldPosition="0"/>
    </format>
    <format dxfId="3857">
      <pivotArea field="15" type="button" dataOnly="0" labelOnly="1" outline="0" axis="axisRow" fieldPosition="0"/>
    </format>
    <format dxfId="3856">
      <pivotArea dataOnly="0" labelOnly="1" outline="0" fieldPosition="0">
        <references count="1">
          <reference field="15" count="0"/>
        </references>
      </pivotArea>
    </format>
    <format dxfId="3855">
      <pivotArea dataOnly="0" labelOnly="1" grandRow="1" outline="0" fieldPosition="0"/>
    </format>
    <format dxfId="3854">
      <pivotArea dataOnly="0" labelOnly="1" outline="0" fieldPosition="0">
        <references count="1">
          <reference field="13" count="0"/>
        </references>
      </pivotArea>
    </format>
    <format dxfId="3853">
      <pivotArea dataOnly="0" labelOnly="1" grandCol="1" outline="0" fieldPosition="0"/>
    </format>
    <format dxfId="3852">
      <pivotArea outline="0" collapsedLevelsAreSubtotals="1" fieldPosition="0"/>
    </format>
    <format dxfId="3851">
      <pivotArea field="15" type="button" dataOnly="0" labelOnly="1" outline="0" axis="axisRow" fieldPosition="0"/>
    </format>
    <format dxfId="3850">
      <pivotArea dataOnly="0" labelOnly="1" outline="0" fieldPosition="0">
        <references count="1">
          <reference field="15" count="0"/>
        </references>
      </pivotArea>
    </format>
    <format dxfId="3849">
      <pivotArea dataOnly="0" labelOnly="1" grandRow="1" outline="0" fieldPosition="0"/>
    </format>
    <format dxfId="3848">
      <pivotArea dataOnly="0" labelOnly="1" outline="0" fieldPosition="0">
        <references count="1">
          <reference field="13" count="0"/>
        </references>
      </pivotArea>
    </format>
    <format dxfId="3847">
      <pivotArea dataOnly="0" labelOnly="1" grandCol="1" outline="0" fieldPosition="0"/>
    </format>
    <format dxfId="3846">
      <pivotArea dataOnly="0" labelOnly="1" grandRow="1" outline="0" fieldPosition="0"/>
    </format>
    <format dxfId="3845">
      <pivotArea field="15" type="button" dataOnly="0" labelOnly="1" outline="0" axis="axisRow" fieldPosition="0"/>
    </format>
    <format dxfId="3844">
      <pivotArea dataOnly="0" labelOnly="1" outline="0" fieldPosition="0">
        <references count="1">
          <reference field="13" count="0"/>
        </references>
      </pivotArea>
    </format>
    <format dxfId="3843">
      <pivotArea dataOnly="0" labelOnly="1" grandCol="1" outline="0" fieldPosition="0"/>
    </format>
    <format dxfId="3842">
      <pivotArea type="all" dataOnly="0" outline="0" fieldPosition="0"/>
    </format>
    <format dxfId="3841">
      <pivotArea outline="0" collapsedLevelsAreSubtotals="1" fieldPosition="0"/>
    </format>
    <format dxfId="3840">
      <pivotArea field="15" type="button" dataOnly="0" labelOnly="1" outline="0" axis="axisRow" fieldPosition="0"/>
    </format>
    <format dxfId="3839">
      <pivotArea dataOnly="0" labelOnly="1" outline="0" fieldPosition="0">
        <references count="1">
          <reference field="15" count="0"/>
        </references>
      </pivotArea>
    </format>
    <format dxfId="3838">
      <pivotArea dataOnly="0" labelOnly="1" grandRow="1" outline="0" fieldPosition="0"/>
    </format>
    <format dxfId="3837">
      <pivotArea dataOnly="0" labelOnly="1" outline="0" fieldPosition="0">
        <references count="1">
          <reference field="13" count="0"/>
        </references>
      </pivotArea>
    </format>
    <format dxfId="3836">
      <pivotArea dataOnly="0" labelOnly="1" grandCol="1" outline="0" fieldPosition="0"/>
    </format>
    <format dxfId="3835">
      <pivotArea type="all" dataOnly="0" outline="0" fieldPosition="0"/>
    </format>
    <format dxfId="3834">
      <pivotArea outline="0" collapsedLevelsAreSubtotals="1" fieldPosition="0"/>
    </format>
    <format dxfId="3833">
      <pivotArea field="15" type="button" dataOnly="0" labelOnly="1" outline="0" axis="axisRow" fieldPosition="0"/>
    </format>
    <format dxfId="3832">
      <pivotArea dataOnly="0" labelOnly="1" outline="0" fieldPosition="0">
        <references count="1">
          <reference field="15" count="0"/>
        </references>
      </pivotArea>
    </format>
    <format dxfId="3831">
      <pivotArea dataOnly="0" labelOnly="1" grandRow="1" outline="0" fieldPosition="0"/>
    </format>
    <format dxfId="3830">
      <pivotArea dataOnly="0" labelOnly="1" outline="0" fieldPosition="0">
        <references count="1">
          <reference field="13" count="0"/>
        </references>
      </pivotArea>
    </format>
    <format dxfId="3829">
      <pivotArea dataOnly="0" labelOnly="1" grandCol="1" outline="0" fieldPosition="0"/>
    </format>
    <format dxfId="3828">
      <pivotArea outline="0" collapsedLevelsAreSubtotals="1" fieldPosition="0"/>
    </format>
    <format dxfId="3827">
      <pivotArea field="15" type="button" dataOnly="0" labelOnly="1" outline="0" axis="axisRow" fieldPosition="0"/>
    </format>
    <format dxfId="3826">
      <pivotArea dataOnly="0" labelOnly="1" outline="0" fieldPosition="0">
        <references count="1">
          <reference field="15" count="0"/>
        </references>
      </pivotArea>
    </format>
    <format dxfId="3825">
      <pivotArea dataOnly="0" labelOnly="1" grandRow="1" outline="0" fieldPosition="0"/>
    </format>
    <format dxfId="3824">
      <pivotArea dataOnly="0" labelOnly="1" outline="0" fieldPosition="0">
        <references count="1">
          <reference field="13" count="0"/>
        </references>
      </pivotArea>
    </format>
    <format dxfId="3823">
      <pivotArea dataOnly="0" labelOnly="1" grandCol="1" outline="0" fieldPosition="0"/>
    </format>
    <format dxfId="3822">
      <pivotArea dataOnly="0" labelOnly="1" grandRow="1" outline="0" fieldPosition="0"/>
    </format>
    <format dxfId="3821">
      <pivotArea field="15" type="button" dataOnly="0" labelOnly="1" outline="0" axis="axisRow" fieldPosition="0"/>
    </format>
    <format dxfId="3820">
      <pivotArea dataOnly="0" labelOnly="1" outline="0" fieldPosition="0">
        <references count="1">
          <reference field="13" count="0"/>
        </references>
      </pivotArea>
    </format>
    <format dxfId="3819">
      <pivotArea dataOnly="0" labelOnly="1" grandCol="1" outline="0" fieldPosition="0"/>
    </format>
    <format dxfId="3818">
      <pivotArea field="15" type="button" dataOnly="0" labelOnly="1" outline="0" axis="axisRow" fieldPosition="0"/>
    </format>
    <format dxfId="3817">
      <pivotArea dataOnly="0" labelOnly="1" outline="0" fieldPosition="0">
        <references count="1">
          <reference field="13" count="0"/>
        </references>
      </pivotArea>
    </format>
    <format dxfId="3816">
      <pivotArea dataOnly="0" labelOnly="1" grandCol="1" outline="0" fieldPosition="0"/>
    </format>
    <format dxfId="3815">
      <pivotArea field="15" type="button" dataOnly="0" labelOnly="1" outline="0" axis="axisRow" fieldPosition="0"/>
    </format>
    <format dxfId="3814">
      <pivotArea dataOnly="0" labelOnly="1" outline="0" fieldPosition="0">
        <references count="1">
          <reference field="13" count="0"/>
        </references>
      </pivotArea>
    </format>
    <format dxfId="3813">
      <pivotArea dataOnly="0" labelOnly="1" grandCol="1" outline="0" fieldPosition="0"/>
    </format>
    <format dxfId="3812">
      <pivotArea type="all" dataOnly="0" outline="0" fieldPosition="0"/>
    </format>
    <format dxfId="3811">
      <pivotArea outline="0" collapsedLevelsAreSubtotals="1" fieldPosition="0"/>
    </format>
    <format dxfId="3810">
      <pivotArea type="origin" dataOnly="0" labelOnly="1" outline="0" fieldPosition="0"/>
    </format>
    <format dxfId="3809">
      <pivotArea field="13" type="button" dataOnly="0" labelOnly="1" outline="0" axis="axisCol" fieldPosition="0"/>
    </format>
    <format dxfId="3808">
      <pivotArea type="topRight" dataOnly="0" labelOnly="1" outline="0" fieldPosition="0"/>
    </format>
    <format dxfId="3807">
      <pivotArea field="15" type="button" dataOnly="0" labelOnly="1" outline="0" axis="axisRow" fieldPosition="0"/>
    </format>
    <format dxfId="3806">
      <pivotArea dataOnly="0" labelOnly="1" outline="0" fieldPosition="0">
        <references count="1">
          <reference field="15" count="0"/>
        </references>
      </pivotArea>
    </format>
    <format dxfId="3805">
      <pivotArea dataOnly="0" labelOnly="1" grandRow="1" outline="0" fieldPosition="0"/>
    </format>
    <format dxfId="3804">
      <pivotArea dataOnly="0" labelOnly="1" outline="0" fieldPosition="0">
        <references count="1">
          <reference field="13" count="0"/>
        </references>
      </pivotArea>
    </format>
    <format dxfId="3803">
      <pivotArea dataOnly="0" labelOnly="1" grandCol="1" outline="0" fieldPosition="0"/>
    </format>
    <format dxfId="3802">
      <pivotArea outline="0" collapsedLevelsAreSubtotals="1" fieldPosition="0"/>
    </format>
    <format dxfId="3801">
      <pivotArea field="15" type="button" dataOnly="0" labelOnly="1" outline="0" axis="axisRow" fieldPosition="0"/>
    </format>
    <format dxfId="3800">
      <pivotArea dataOnly="0" labelOnly="1" outline="0" fieldPosition="0">
        <references count="1">
          <reference field="15" count="18">
            <x v="0"/>
            <x v="1"/>
            <x v="2"/>
            <x v="3"/>
            <x v="4"/>
            <x v="5"/>
            <x v="6"/>
            <x v="7"/>
            <x v="8"/>
            <x v="9"/>
            <x v="10"/>
            <x v="11"/>
            <x v="12"/>
            <x v="13"/>
            <x v="14"/>
            <x v="15"/>
            <x v="16"/>
            <x v="17"/>
          </reference>
        </references>
      </pivotArea>
    </format>
    <format dxfId="3799">
      <pivotArea dataOnly="0" labelOnly="1" grandRow="1" outline="0" fieldPosition="0"/>
    </format>
    <format dxfId="3798">
      <pivotArea dataOnly="0" labelOnly="1" outline="0" fieldPosition="0">
        <references count="1">
          <reference field="13" count="0"/>
        </references>
      </pivotArea>
    </format>
    <format dxfId="3797">
      <pivotArea dataOnly="0" labelOnly="1" grandCol="1" outline="0" fieldPosition="0"/>
    </format>
    <format dxfId="3796">
      <pivotArea outline="0" collapsedLevelsAreSubtotals="1" fieldPosition="0"/>
    </format>
    <format dxfId="3795">
      <pivotArea field="15" type="button" dataOnly="0" labelOnly="1" outline="0" axis="axisRow" fieldPosition="0"/>
    </format>
    <format dxfId="3794">
      <pivotArea dataOnly="0" labelOnly="1" outline="0" fieldPosition="0">
        <references count="1">
          <reference field="15" count="0"/>
        </references>
      </pivotArea>
    </format>
    <format dxfId="3793">
      <pivotArea dataOnly="0" labelOnly="1" grandRow="1" outline="0" fieldPosition="0"/>
    </format>
    <format dxfId="3792">
      <pivotArea dataOnly="0" labelOnly="1" outline="0" fieldPosition="0">
        <references count="1">
          <reference field="13" count="0"/>
        </references>
      </pivotArea>
    </format>
    <format dxfId="3791">
      <pivotArea dataOnly="0" labelOnly="1" grandCol="1" outline="0" fieldPosition="0"/>
    </format>
    <format dxfId="3790">
      <pivotArea grandRow="1" outline="0" collapsedLevelsAreSubtotals="1" fieldPosition="0"/>
    </format>
    <format dxfId="378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42F05F-1E69-4EFF-8A1F-D97DA00857D3}" name="PivotTable11" cacheId="5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3">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0"/>
        <item x="1"/>
        <item x="2"/>
        <item t="default"/>
      </items>
    </pivotField>
    <pivotField dataField="1" compact="0" outline="0" showAl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3">
        <item x="0"/>
        <item m="1"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4308">
      <pivotArea outline="0" collapsedLevelsAreSubtotals="1" fieldPosition="0"/>
    </format>
    <format dxfId="4307">
      <pivotArea dataOnly="0" labelOnly="1" grandRow="1" outline="0" fieldPosition="0"/>
    </format>
    <format dxfId="4306">
      <pivotArea dataOnly="0" labelOnly="1" outline="0" fieldPosition="0">
        <references count="1">
          <reference field="13" count="0"/>
        </references>
      </pivotArea>
    </format>
    <format dxfId="4305">
      <pivotArea dataOnly="0" labelOnly="1" grandCol="1" outline="0" fieldPosition="0"/>
    </format>
    <format dxfId="4304">
      <pivotArea outline="0" collapsedLevelsAreSubtotals="1" fieldPosition="0"/>
    </format>
    <format dxfId="4303">
      <pivotArea dataOnly="0" labelOnly="1" grandRow="1" outline="0" fieldPosition="0"/>
    </format>
    <format dxfId="4302">
      <pivotArea dataOnly="0" labelOnly="1" outline="0" fieldPosition="0">
        <references count="1">
          <reference field="13" count="0"/>
        </references>
      </pivotArea>
    </format>
    <format dxfId="4301">
      <pivotArea dataOnly="0" labelOnly="1" grandCol="1" outline="0" fieldPosition="0"/>
    </format>
    <format dxfId="4300">
      <pivotArea type="all" dataOnly="0" outline="0" fieldPosition="0"/>
    </format>
    <format dxfId="4299">
      <pivotArea outline="0" collapsedLevelsAreSubtotals="1" fieldPosition="0"/>
    </format>
    <format dxfId="4298">
      <pivotArea outline="0" collapsedLevelsAreSubtotals="1" fieldPosition="0"/>
    </format>
    <format dxfId="4297">
      <pivotArea type="origin" dataOnly="0" labelOnly="1" outline="0" fieldPosition="0"/>
    </format>
    <format dxfId="4296">
      <pivotArea type="origin" dataOnly="0" labelOnly="1" outline="0" fieldPosition="0"/>
    </format>
    <format dxfId="4295">
      <pivotArea type="origin" dataOnly="0" labelOnly="1" outline="0" fieldPosition="0"/>
    </format>
    <format dxfId="4294">
      <pivotArea field="13" type="button" dataOnly="0" labelOnly="1" outline="0" axis="axisCol" fieldPosition="0"/>
    </format>
    <format dxfId="4293">
      <pivotArea type="topRight" dataOnly="0" labelOnly="1" outline="0" fieldPosition="0"/>
    </format>
    <format dxfId="4292">
      <pivotArea dataOnly="0" labelOnly="1" outline="0" fieldPosition="0">
        <references count="1">
          <reference field="13" count="0"/>
        </references>
      </pivotArea>
    </format>
    <format dxfId="4291">
      <pivotArea dataOnly="0" labelOnly="1" grandCol="1" outline="0" fieldPosition="0"/>
    </format>
    <format dxfId="4290">
      <pivotArea outline="0" collapsedLevelsAreSubtotals="1" fieldPosition="0"/>
    </format>
    <format dxfId="4289">
      <pivotArea dataOnly="0" labelOnly="1" outline="0" fieldPosition="0">
        <references count="1">
          <reference field="13" count="0"/>
        </references>
      </pivotArea>
    </format>
    <format dxfId="4288">
      <pivotArea dataOnly="0" labelOnly="1" grandCol="1" outline="0" fieldPosition="0"/>
    </format>
    <format dxfId="4287">
      <pivotArea outline="0" collapsedLevelsAreSubtotals="1" fieldPosition="0"/>
    </format>
    <format dxfId="4286">
      <pivotArea dataOnly="0" labelOnly="1" outline="0" fieldPosition="0">
        <references count="1">
          <reference field="13" count="0"/>
        </references>
      </pivotArea>
    </format>
    <format dxfId="4285">
      <pivotArea dataOnly="0" labelOnly="1" grandCol="1" outline="0" fieldPosition="0"/>
    </format>
    <format dxfId="4284">
      <pivotArea outline="0" collapsedLevelsAreSubtotals="1" fieldPosition="0"/>
    </format>
    <format dxfId="4283">
      <pivotArea dataOnly="0" labelOnly="1" grandRow="1" outline="0" fieldPosition="0"/>
    </format>
    <format dxfId="4282">
      <pivotArea dataOnly="0" labelOnly="1" outline="0" fieldPosition="0">
        <references count="1">
          <reference field="13" count="0"/>
        </references>
      </pivotArea>
    </format>
    <format dxfId="4281">
      <pivotArea dataOnly="0" labelOnly="1" grandCol="1" outline="0" fieldPosition="0"/>
    </format>
    <format dxfId="4280">
      <pivotArea dataOnly="0" labelOnly="1" outline="0" fieldPosition="0">
        <references count="1">
          <reference field="13" count="0"/>
        </references>
      </pivotArea>
    </format>
    <format dxfId="4279">
      <pivotArea dataOnly="0" labelOnly="1" grandCol="1" outline="0" fieldPosition="0"/>
    </format>
    <format dxfId="4278">
      <pivotArea dataOnly="0" labelOnly="1" outline="0" fieldPosition="0">
        <references count="1">
          <reference field="13" count="0"/>
        </references>
      </pivotArea>
    </format>
    <format dxfId="4277">
      <pivotArea dataOnly="0" labelOnly="1" grandCol="1" outline="0" fieldPosition="0"/>
    </format>
    <format dxfId="4276">
      <pivotArea outline="0" collapsedLevelsAreSubtotals="1" fieldPosition="0"/>
    </format>
    <format dxfId="4275">
      <pivotArea dataOnly="0" labelOnly="1" outline="0" fieldPosition="0">
        <references count="1">
          <reference field="13" count="0"/>
        </references>
      </pivotArea>
    </format>
    <format dxfId="4274">
      <pivotArea dataOnly="0" labelOnly="1" grandCol="1" outline="0" fieldPosition="0"/>
    </format>
    <format dxfId="4273">
      <pivotArea grandRow="1" outline="0" collapsedLevelsAreSubtotals="1" fieldPosition="0"/>
    </format>
    <format dxfId="4272">
      <pivotArea dataOnly="0" labelOnly="1" grandRow="1" outline="0" fieldPosition="0"/>
    </format>
    <format dxfId="4271">
      <pivotArea dataOnly="0" labelOnly="1" outline="0" fieldPosition="0">
        <references count="1">
          <reference field="13" count="0"/>
        </references>
      </pivotArea>
    </format>
    <format dxfId="4270">
      <pivotArea outline="0" collapsedLevelsAreSubtotals="1" fieldPosition="0"/>
    </format>
    <format dxfId="4269">
      <pivotArea dataOnly="0" labelOnly="1" grandRow="1" outline="0" fieldPosition="0"/>
    </format>
    <format dxfId="4268">
      <pivotArea dataOnly="0" labelOnly="1" outline="0" fieldPosition="0">
        <references count="1">
          <reference field="13" count="0"/>
        </references>
      </pivotArea>
    </format>
    <format dxfId="4267">
      <pivotArea dataOnly="0" labelOnly="1" grandCol="1" outline="0" fieldPosition="0"/>
    </format>
    <format dxfId="4266">
      <pivotArea outline="0" collapsedLevelsAreSubtotals="1" fieldPosition="0"/>
    </format>
    <format dxfId="4265">
      <pivotArea dataOnly="0" labelOnly="1" grandRow="1" outline="0" fieldPosition="0"/>
    </format>
    <format dxfId="4264">
      <pivotArea dataOnly="0" labelOnly="1" outline="0" fieldPosition="0">
        <references count="1">
          <reference field="13" count="0"/>
        </references>
      </pivotArea>
    </format>
    <format dxfId="4263">
      <pivotArea dataOnly="0" labelOnly="1" grandCol="1" outline="0" fieldPosition="0"/>
    </format>
    <format dxfId="4262">
      <pivotArea dataOnly="0" labelOnly="1" grandRow="1" outline="0" fieldPosition="0"/>
    </format>
    <format dxfId="4261">
      <pivotArea dataOnly="0" labelOnly="1" outline="0" fieldPosition="0">
        <references count="1">
          <reference field="13" count="0"/>
        </references>
      </pivotArea>
    </format>
    <format dxfId="4260">
      <pivotArea dataOnly="0" labelOnly="1" grandCol="1" outline="0" fieldPosition="0"/>
    </format>
    <format dxfId="4259">
      <pivotArea dataOnly="0" labelOnly="1" outline="0" fieldPosition="0">
        <references count="1">
          <reference field="13" count="0"/>
        </references>
      </pivotArea>
    </format>
    <format dxfId="4258">
      <pivotArea dataOnly="0" labelOnly="1" grandCol="1" outline="0" fieldPosition="0"/>
    </format>
    <format dxfId="4257">
      <pivotArea grandRow="1" outline="0" collapsedLevelsAreSubtotals="1" fieldPosition="0"/>
    </format>
    <format dxfId="4256">
      <pivotArea dataOnly="0" labelOnly="1" grandRow="1" outline="0" fieldPosition="0"/>
    </format>
    <format dxfId="4255">
      <pivotArea dataOnly="0" labelOnly="1" grandRow="1" outline="0" fieldPosition="0"/>
    </format>
    <format dxfId="4254">
      <pivotArea dataOnly="0" labelOnly="1" outline="0" fieldPosition="0">
        <references count="1">
          <reference field="13" count="0"/>
        </references>
      </pivotArea>
    </format>
    <format dxfId="4253">
      <pivotArea dataOnly="0" labelOnly="1" grandCol="1" outline="0" fieldPosition="0"/>
    </format>
    <format dxfId="4252">
      <pivotArea outline="0" fieldPosition="0">
        <references count="1">
          <reference field="13" count="1" selected="0">
            <x v="1"/>
          </reference>
        </references>
      </pivotArea>
    </format>
    <format dxfId="4251">
      <pivotArea grandCol="1" outline="0" collapsedLevelsAreSubtotals="1" fieldPosition="0"/>
    </format>
    <format dxfId="4250">
      <pivotArea type="topRight" dataOnly="0" labelOnly="1" outline="0" fieldPosition="0"/>
    </format>
    <format dxfId="4249">
      <pivotArea dataOnly="0" labelOnly="1" outline="0" fieldPosition="0">
        <references count="1">
          <reference field="13" count="1">
            <x v="1"/>
          </reference>
        </references>
      </pivotArea>
    </format>
    <format dxfId="4248">
      <pivotArea dataOnly="0" labelOnly="1" grandCol="1" outline="0" fieldPosition="0"/>
    </format>
    <format dxfId="4247">
      <pivotArea outline="0" fieldPosition="0">
        <references count="1">
          <reference field="13" count="1" selected="0">
            <x v="1"/>
          </reference>
        </references>
      </pivotArea>
    </format>
    <format dxfId="4246">
      <pivotArea grandCol="1" outline="0" collapsedLevelsAreSubtotals="1" fieldPosition="0"/>
    </format>
    <format dxfId="4245">
      <pivotArea type="topRight" dataOnly="0" labelOnly="1" outline="0" fieldPosition="0"/>
    </format>
    <format dxfId="4244">
      <pivotArea dataOnly="0" labelOnly="1" outline="0" fieldPosition="0">
        <references count="1">
          <reference field="13" count="1">
            <x v="1"/>
          </reference>
        </references>
      </pivotArea>
    </format>
    <format dxfId="4243">
      <pivotArea dataOnly="0" labelOnly="1" grandCol="1" outline="0" fieldPosition="0"/>
    </format>
    <format dxfId="4242">
      <pivotArea dataOnly="0" labelOnly="1" outline="0" fieldPosition="0">
        <references count="1">
          <reference field="13" count="0"/>
        </references>
      </pivotArea>
    </format>
    <format dxfId="4241">
      <pivotArea dataOnly="0" labelOnly="1" grandCol="1" outline="0" fieldPosition="0"/>
    </format>
    <format dxfId="4240">
      <pivotArea dataOnly="0" labelOnly="1" outline="0" fieldPosition="0">
        <references count="1">
          <reference field="13" count="0"/>
        </references>
      </pivotArea>
    </format>
    <format dxfId="4239">
      <pivotArea dataOnly="0" labelOnly="1" grandCol="1" outline="0" fieldPosition="0"/>
    </format>
    <format dxfId="4238">
      <pivotArea dataOnly="0" labelOnly="1" outline="0" fieldPosition="0">
        <references count="1">
          <reference field="13" count="0"/>
        </references>
      </pivotArea>
    </format>
    <format dxfId="4237">
      <pivotArea dataOnly="0" labelOnly="1" grandCol="1" outline="0" fieldPosition="0"/>
    </format>
    <format dxfId="4236">
      <pivotArea dataOnly="0" labelOnly="1" outline="0" fieldPosition="0">
        <references count="1">
          <reference field="13" count="0"/>
        </references>
      </pivotArea>
    </format>
    <format dxfId="4235">
      <pivotArea dataOnly="0" labelOnly="1" grandCol="1" outline="0" fieldPosition="0"/>
    </format>
    <format dxfId="4234">
      <pivotArea dataOnly="0" labelOnly="1" outline="0" fieldPosition="0">
        <references count="1">
          <reference field="13" count="0"/>
        </references>
      </pivotArea>
    </format>
    <format dxfId="4233">
      <pivotArea dataOnly="0" labelOnly="1" grandCol="1" outline="0" fieldPosition="0"/>
    </format>
    <format dxfId="4232">
      <pivotArea dataOnly="0" labelOnly="1" outline="0" fieldPosition="0">
        <references count="1">
          <reference field="13" count="0"/>
        </references>
      </pivotArea>
    </format>
    <format dxfId="4231">
      <pivotArea dataOnly="0" labelOnly="1" grandCol="1" outline="0" fieldPosition="0"/>
    </format>
    <format dxfId="4230">
      <pivotArea dataOnly="0" labelOnly="1" outline="0" fieldPosition="0">
        <references count="1">
          <reference field="13" count="0"/>
        </references>
      </pivotArea>
    </format>
    <format dxfId="4229">
      <pivotArea dataOnly="0" labelOnly="1" grandCol="1" outline="0" fieldPosition="0"/>
    </format>
    <format dxfId="4228">
      <pivotArea dataOnly="0" labelOnly="1" outline="0" fieldPosition="0">
        <references count="1">
          <reference field="13" count="0"/>
        </references>
      </pivotArea>
    </format>
    <format dxfId="4227">
      <pivotArea dataOnly="0" labelOnly="1" grandCol="1" outline="0" fieldPosition="0"/>
    </format>
    <format dxfId="4226">
      <pivotArea grandRow="1" outline="0" collapsedLevelsAreSubtotals="1" fieldPosition="0"/>
    </format>
    <format dxfId="4225">
      <pivotArea dataOnly="0" labelOnly="1" grandRow="1" outline="0" fieldPosition="0"/>
    </format>
    <format dxfId="4224">
      <pivotArea dataOnly="0" labelOnly="1" grandRow="1" outline="0" fieldPosition="0"/>
    </format>
    <format dxfId="4223">
      <pivotArea dataOnly="0" labelOnly="1" outline="0" fieldPosition="0">
        <references count="1">
          <reference field="13" count="0"/>
        </references>
      </pivotArea>
    </format>
    <format dxfId="4222">
      <pivotArea dataOnly="0" labelOnly="1" grandCol="1" outline="0" fieldPosition="0"/>
    </format>
    <format dxfId="4221">
      <pivotArea dataOnly="0" labelOnly="1" grandRow="1" outline="0" fieldPosition="0"/>
    </format>
    <format dxfId="4220">
      <pivotArea dataOnly="0" labelOnly="1" outline="0" fieldPosition="0">
        <references count="1">
          <reference field="13" count="0"/>
        </references>
      </pivotArea>
    </format>
    <format dxfId="4219">
      <pivotArea dataOnly="0" labelOnly="1" grandCol="1" outline="0" fieldPosition="0"/>
    </format>
    <format dxfId="4218">
      <pivotArea dataOnly="0" labelOnly="1" grandRow="1" outline="0" fieldPosition="0"/>
    </format>
    <format dxfId="4217">
      <pivotArea dataOnly="0" labelOnly="1" outline="0" fieldPosition="0">
        <references count="1">
          <reference field="13" count="0"/>
        </references>
      </pivotArea>
    </format>
    <format dxfId="4216">
      <pivotArea dataOnly="0" labelOnly="1" grandCol="1" outline="0" fieldPosition="0"/>
    </format>
    <format dxfId="4215">
      <pivotArea dataOnly="0" labelOnly="1" outline="0" fieldPosition="0">
        <references count="1">
          <reference field="13" count="0"/>
        </references>
      </pivotArea>
    </format>
    <format dxfId="4214">
      <pivotArea dataOnly="0" labelOnly="1" grandCol="1" outline="0" fieldPosition="0"/>
    </format>
    <format dxfId="4213">
      <pivotArea dataOnly="0" labelOnly="1" outline="0" fieldPosition="0">
        <references count="1">
          <reference field="13" count="0"/>
        </references>
      </pivotArea>
    </format>
    <format dxfId="4212">
      <pivotArea dataOnly="0" labelOnly="1" grandCol="1" outline="0" fieldPosition="0"/>
    </format>
    <format dxfId="4211">
      <pivotArea dataOnly="0" labelOnly="1" grandRow="1" outline="0" fieldPosition="0"/>
    </format>
    <format dxfId="4210">
      <pivotArea dataOnly="0" labelOnly="1" outline="0" fieldPosition="0">
        <references count="1">
          <reference field="13" count="0"/>
        </references>
      </pivotArea>
    </format>
    <format dxfId="4209">
      <pivotArea dataOnly="0" labelOnly="1" grandCol="1" outline="0" fieldPosition="0"/>
    </format>
    <format dxfId="4208">
      <pivotArea dataOnly="0" labelOnly="1" grandRow="1" outline="0" fieldPosition="0"/>
    </format>
    <format dxfId="4207">
      <pivotArea dataOnly="0" labelOnly="1" outline="0" fieldPosition="0">
        <references count="1">
          <reference field="13" count="0"/>
        </references>
      </pivotArea>
    </format>
    <format dxfId="4206">
      <pivotArea dataOnly="0" labelOnly="1" grandCol="1" outline="0" fieldPosition="0"/>
    </format>
    <format dxfId="4205">
      <pivotArea dataOnly="0" labelOnly="1" grandRow="1" outline="0" fieldPosition="0"/>
    </format>
    <format dxfId="4204">
      <pivotArea dataOnly="0" labelOnly="1" outline="0" fieldPosition="0">
        <references count="1">
          <reference field="13" count="0"/>
        </references>
      </pivotArea>
    </format>
    <format dxfId="4203">
      <pivotArea dataOnly="0" labelOnly="1" grandCol="1" outline="0" fieldPosition="0"/>
    </format>
    <format dxfId="4202">
      <pivotArea type="topRight" dataOnly="0" labelOnly="1" outline="0" fieldPosition="0"/>
    </format>
    <format dxfId="4201">
      <pivotArea type="topRight" dataOnly="0" labelOnly="1" outline="0" fieldPosition="0"/>
    </format>
    <format dxfId="4200">
      <pivotArea dataOnly="0" labelOnly="1" outline="0" fieldPosition="0">
        <references count="1">
          <reference field="13" count="0"/>
        </references>
      </pivotArea>
    </format>
    <format dxfId="4199">
      <pivotArea dataOnly="0" labelOnly="1" grandCol="1" outline="0" fieldPosition="0"/>
    </format>
    <format dxfId="4198">
      <pivotArea dataOnly="0" labelOnly="1" grandRow="1" outline="0" fieldPosition="0"/>
    </format>
    <format dxfId="4197">
      <pivotArea dataOnly="0" labelOnly="1" outline="0" fieldPosition="0">
        <references count="1">
          <reference field="13" count="0"/>
        </references>
      </pivotArea>
    </format>
    <format dxfId="4196">
      <pivotArea dataOnly="0" labelOnly="1" grandCol="1" outline="0" fieldPosition="0"/>
    </format>
    <format dxfId="4195">
      <pivotArea dataOnly="0" labelOnly="1" grandRow="1" outline="0" fieldPosition="0"/>
    </format>
    <format dxfId="4194">
      <pivotArea dataOnly="0" labelOnly="1" outline="0" fieldPosition="0">
        <references count="1">
          <reference field="13" count="0"/>
        </references>
      </pivotArea>
    </format>
    <format dxfId="4193">
      <pivotArea dataOnly="0" labelOnly="1" grandCol="1" outline="0" fieldPosition="0"/>
    </format>
    <format dxfId="4192">
      <pivotArea dataOnly="0" labelOnly="1" grandRow="1" outline="0" fieldPosition="0"/>
    </format>
    <format dxfId="4191">
      <pivotArea dataOnly="0" labelOnly="1" outline="0" fieldPosition="0">
        <references count="1">
          <reference field="13" count="0"/>
        </references>
      </pivotArea>
    </format>
    <format dxfId="4190">
      <pivotArea dataOnly="0" labelOnly="1" grandCol="1" outline="0" fieldPosition="0"/>
    </format>
    <format dxfId="4189">
      <pivotArea dataOnly="0" labelOnly="1" outline="0" fieldPosition="0">
        <references count="1">
          <reference field="13" count="0"/>
        </references>
      </pivotArea>
    </format>
    <format dxfId="4188">
      <pivotArea dataOnly="0" labelOnly="1" grandCol="1" outline="0" fieldPosition="0"/>
    </format>
    <format dxfId="4187">
      <pivotArea grandRow="1" outline="0" collapsedLevelsAreSubtotals="1" fieldPosition="0"/>
    </format>
    <format dxfId="4186">
      <pivotArea dataOnly="0" labelOnly="1" grandRow="1" outline="0" fieldPosition="0"/>
    </format>
    <format dxfId="4185">
      <pivotArea dataOnly="0" labelOnly="1" grandRow="1" outline="0" fieldPosition="0"/>
    </format>
    <format dxfId="4184">
      <pivotArea dataOnly="0" labelOnly="1" outline="0" fieldPosition="0">
        <references count="1">
          <reference field="13" count="0"/>
        </references>
      </pivotArea>
    </format>
    <format dxfId="4183">
      <pivotArea dataOnly="0" labelOnly="1" grandCol="1" outline="0" fieldPosition="0"/>
    </format>
    <format dxfId="4182">
      <pivotArea dataOnly="0" labelOnly="1" grandRow="1" outline="0" fieldPosition="0"/>
    </format>
    <format dxfId="4181">
      <pivotArea dataOnly="0" labelOnly="1" outline="0" fieldPosition="0">
        <references count="1">
          <reference field="13" count="0"/>
        </references>
      </pivotArea>
    </format>
    <format dxfId="4180">
      <pivotArea dataOnly="0" labelOnly="1" grandCol="1" outline="0" fieldPosition="0"/>
    </format>
    <format dxfId="4179">
      <pivotArea dataOnly="0" labelOnly="1" outline="0" fieldPosition="0">
        <references count="1">
          <reference field="13" count="0"/>
        </references>
      </pivotArea>
    </format>
    <format dxfId="4178">
      <pivotArea dataOnly="0" labelOnly="1" grandCol="1" outline="0" fieldPosition="0"/>
    </format>
    <format dxfId="4177">
      <pivotArea grandRow="1" outline="0" collapsedLevelsAreSubtotals="1" fieldPosition="0"/>
    </format>
    <format dxfId="4176">
      <pivotArea dataOnly="0" labelOnly="1" grandRow="1" outline="0" fieldPosition="0"/>
    </format>
    <format dxfId="4175">
      <pivotArea dataOnly="0" labelOnly="1" grandRow="1" outline="0" fieldPosition="0"/>
    </format>
    <format dxfId="4174">
      <pivotArea dataOnly="0" labelOnly="1" outline="0" fieldPosition="0">
        <references count="1">
          <reference field="13" count="0"/>
        </references>
      </pivotArea>
    </format>
    <format dxfId="4173">
      <pivotArea dataOnly="0" labelOnly="1" grandCol="1" outline="0" fieldPosition="0"/>
    </format>
    <format dxfId="4172">
      <pivotArea dataOnly="0" labelOnly="1" grandRow="1" outline="0" fieldPosition="0"/>
    </format>
    <format dxfId="4171">
      <pivotArea dataOnly="0" labelOnly="1" outline="0" fieldPosition="0">
        <references count="1">
          <reference field="13" count="0"/>
        </references>
      </pivotArea>
    </format>
    <format dxfId="4170">
      <pivotArea dataOnly="0" labelOnly="1" grandCol="1" outline="0" fieldPosition="0"/>
    </format>
    <format dxfId="4169">
      <pivotArea dataOnly="0" labelOnly="1" outline="0" fieldPosition="0">
        <references count="1">
          <reference field="13" count="0"/>
        </references>
      </pivotArea>
    </format>
    <format dxfId="4168">
      <pivotArea dataOnly="0" labelOnly="1" grandCol="1" outline="0" fieldPosition="0"/>
    </format>
    <format dxfId="4167">
      <pivotArea dataOnly="0" labelOnly="1" grandRow="1" outline="0" fieldPosition="0"/>
    </format>
    <format dxfId="4166">
      <pivotArea dataOnly="0" labelOnly="1" grandRow="1" outline="0" fieldPosition="0"/>
    </format>
    <format dxfId="4165">
      <pivotArea grandRow="1" outline="0" collapsedLevelsAreSubtotals="1" fieldPosition="0"/>
    </format>
    <format dxfId="4164">
      <pivotArea dataOnly="0" labelOnly="1" grandRow="1" outline="0" fieldPosition="0"/>
    </format>
    <format dxfId="4163">
      <pivotArea dataOnly="0" labelOnly="1" grandRow="1" outline="0" fieldPosition="0"/>
    </format>
    <format dxfId="4162">
      <pivotArea dataOnly="0" labelOnly="1" outline="0" fieldPosition="0">
        <references count="1">
          <reference field="13" count="0"/>
        </references>
      </pivotArea>
    </format>
    <format dxfId="4161">
      <pivotArea dataOnly="0" labelOnly="1" grandCol="1" outline="0" fieldPosition="0"/>
    </format>
    <format dxfId="4160">
      <pivotArea dataOnly="0" labelOnly="1" grandRow="1" outline="0" fieldPosition="0"/>
    </format>
    <format dxfId="4159">
      <pivotArea dataOnly="0" labelOnly="1" outline="0" fieldPosition="0">
        <references count="1">
          <reference field="13" count="0"/>
        </references>
      </pivotArea>
    </format>
    <format dxfId="4158">
      <pivotArea dataOnly="0" labelOnly="1" grandCol="1" outline="0" fieldPosition="0"/>
    </format>
    <format dxfId="4157">
      <pivotArea grandRow="1" outline="0" collapsedLevelsAreSubtotals="1" fieldPosition="0"/>
    </format>
    <format dxfId="4156">
      <pivotArea dataOnly="0" labelOnly="1" grandRow="1" outline="0" fieldPosition="0"/>
    </format>
    <format dxfId="4155">
      <pivotArea dataOnly="0" labelOnly="1" grandRow="1" outline="0" fieldPosition="0"/>
    </format>
    <format dxfId="4154">
      <pivotArea dataOnly="0" labelOnly="1" outline="0" fieldPosition="0">
        <references count="1">
          <reference field="13" count="0"/>
        </references>
      </pivotArea>
    </format>
    <format dxfId="4153">
      <pivotArea dataOnly="0" labelOnly="1" grandCol="1" outline="0" fieldPosition="0"/>
    </format>
    <format dxfId="4152">
      <pivotArea dataOnly="0" labelOnly="1" grandRow="1" outline="0" fieldPosition="0"/>
    </format>
    <format dxfId="4151">
      <pivotArea dataOnly="0" labelOnly="1" outline="0" fieldPosition="0">
        <references count="1">
          <reference field="13" count="0"/>
        </references>
      </pivotArea>
    </format>
    <format dxfId="4150">
      <pivotArea dataOnly="0" labelOnly="1" grandCol="1" outline="0" fieldPosition="0"/>
    </format>
    <format dxfId="4149">
      <pivotArea grandRow="1" outline="0" collapsedLevelsAreSubtotals="1" fieldPosition="0"/>
    </format>
    <format dxfId="4148">
      <pivotArea dataOnly="0" labelOnly="1" grandRow="1" outline="0" fieldPosition="0"/>
    </format>
    <format dxfId="4147">
      <pivotArea dataOnly="0" labelOnly="1" outline="0" fieldPosition="0">
        <references count="1">
          <reference field="13" count="0"/>
        </references>
      </pivotArea>
    </format>
    <format dxfId="4146">
      <pivotArea dataOnly="0" labelOnly="1" grandCol="1" outline="0" fieldPosition="0"/>
    </format>
    <format dxfId="4145">
      <pivotArea dataOnly="0" labelOnly="1" outline="0" fieldPosition="0">
        <references count="1">
          <reference field="13" count="0"/>
        </references>
      </pivotArea>
    </format>
    <format dxfId="4144">
      <pivotArea dataOnly="0" labelOnly="1" grandCol="1" outline="0" fieldPosition="0"/>
    </format>
    <format dxfId="4143">
      <pivotArea grandRow="1" outline="0" collapsedLevelsAreSubtotals="1" fieldPosition="0"/>
    </format>
    <format dxfId="4142">
      <pivotArea dataOnly="0" labelOnly="1" outline="0" fieldPosition="0">
        <references count="1">
          <reference field="13" count="0"/>
        </references>
      </pivotArea>
    </format>
    <format dxfId="4141">
      <pivotArea dataOnly="0" labelOnly="1" grandCol="1" outline="0" fieldPosition="0"/>
    </format>
    <format dxfId="4140">
      <pivotArea dataOnly="0" labelOnly="1" outline="0" fieldPosition="0">
        <references count="1">
          <reference field="13" count="0"/>
        </references>
      </pivotArea>
    </format>
    <format dxfId="4139">
      <pivotArea dataOnly="0" labelOnly="1" grandCol="1" outline="0" fieldPosition="0"/>
    </format>
    <format dxfId="4138">
      <pivotArea dataOnly="0" labelOnly="1" outline="0" fieldPosition="0">
        <references count="1">
          <reference field="13" count="0"/>
        </references>
      </pivotArea>
    </format>
    <format dxfId="4137">
      <pivotArea dataOnly="0" labelOnly="1" grandCol="1" outline="0" fieldPosition="0"/>
    </format>
    <format dxfId="4136">
      <pivotArea dataOnly="0" labelOnly="1" outline="0" fieldPosition="0">
        <references count="1">
          <reference field="13" count="0"/>
        </references>
      </pivotArea>
    </format>
    <format dxfId="4135">
      <pivotArea dataOnly="0" labelOnly="1" grandCol="1" outline="0" fieldPosition="0"/>
    </format>
    <format dxfId="4134">
      <pivotArea dataOnly="0" labelOnly="1" outline="0" fieldPosition="0">
        <references count="1">
          <reference field="13" count="0"/>
        </references>
      </pivotArea>
    </format>
    <format dxfId="4133">
      <pivotArea dataOnly="0" labelOnly="1" grandCol="1" outline="0" fieldPosition="0"/>
    </format>
    <format dxfId="4132">
      <pivotArea dataOnly="0" labelOnly="1" outline="0" fieldPosition="0">
        <references count="1">
          <reference field="13" count="0"/>
        </references>
      </pivotArea>
    </format>
    <format dxfId="4131">
      <pivotArea dataOnly="0" labelOnly="1" grandCol="1" outline="0" fieldPosition="0"/>
    </format>
    <format dxfId="4130">
      <pivotArea field="13" type="button" dataOnly="0" labelOnly="1" outline="0" axis="axisCol" fieldPosition="0"/>
    </format>
    <format dxfId="4129">
      <pivotArea type="topRight" dataOnly="0" labelOnly="1" outline="0" fieldPosition="0"/>
    </format>
    <format dxfId="4128">
      <pivotArea outline="0" collapsedLevelsAreSubtotals="1" fieldPosition="0"/>
    </format>
    <format dxfId="4127">
      <pivotArea field="15" type="button" dataOnly="0" labelOnly="1" outline="0" axis="axisRow" fieldPosition="0"/>
    </format>
    <format dxfId="4126">
      <pivotArea dataOnly="0" labelOnly="1" outline="0" fieldPosition="0">
        <references count="1">
          <reference field="15" count="0"/>
        </references>
      </pivotArea>
    </format>
    <format dxfId="4125">
      <pivotArea dataOnly="0" labelOnly="1" grandRow="1" outline="0" fieldPosition="0"/>
    </format>
    <format dxfId="4124">
      <pivotArea dataOnly="0" labelOnly="1" outline="0" fieldPosition="0">
        <references count="1">
          <reference field="13" count="0"/>
        </references>
      </pivotArea>
    </format>
    <format dxfId="4123">
      <pivotArea dataOnly="0" labelOnly="1" grandCol="1" outline="0" fieldPosition="0"/>
    </format>
    <format dxfId="4122">
      <pivotArea field="15" type="button" dataOnly="0" labelOnly="1" outline="0" axis="axisRow" fieldPosition="0"/>
    </format>
    <format dxfId="4121">
      <pivotArea dataOnly="0" labelOnly="1" outline="0" fieldPosition="0">
        <references count="1">
          <reference field="13" count="0"/>
        </references>
      </pivotArea>
    </format>
    <format dxfId="4120">
      <pivotArea dataOnly="0" labelOnly="1" grandCol="1" outline="0" fieldPosition="0"/>
    </format>
    <format dxfId="4119">
      <pivotArea field="15" type="button" dataOnly="0" labelOnly="1" outline="0" axis="axisRow" fieldPosition="0"/>
    </format>
    <format dxfId="4118">
      <pivotArea dataOnly="0" labelOnly="1" outline="0" fieldPosition="0">
        <references count="1">
          <reference field="13" count="0"/>
        </references>
      </pivotArea>
    </format>
    <format dxfId="4117">
      <pivotArea dataOnly="0" labelOnly="1" grandCol="1" outline="0" fieldPosition="0"/>
    </format>
    <format dxfId="4116">
      <pivotArea grandRow="1" outline="0" collapsedLevelsAreSubtotals="1" fieldPosition="0"/>
    </format>
    <format dxfId="4115">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D75FB43-8588-4A04-90E9-101FE6E3F775}" name="PivotTable15" cacheId="5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20"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15">
        <item h="1" x="0"/>
        <item h="1" x="9"/>
        <item h="1" x="10"/>
        <item h="1" x="2"/>
        <item h="1" x="11"/>
        <item h="1" x="5"/>
        <item h="1" x="6"/>
        <item h="1" x="13"/>
        <item h="1" x="3"/>
        <item h="1" x="8"/>
        <item h="1" x="7"/>
        <item h="1" x="4"/>
        <item h="1" x="1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h="1" x="2"/>
        <item n="BUCKET 5" h="1" x="5"/>
        <item n="BUCKET 6" h="1"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0">
    <i>
      <x v="2"/>
    </i>
    <i>
      <x v="4"/>
    </i>
    <i>
      <x v="6"/>
    </i>
    <i>
      <x v="8"/>
    </i>
    <i>
      <x v="9"/>
    </i>
    <i>
      <x v="13"/>
    </i>
    <i>
      <x v="14"/>
    </i>
    <i>
      <x v="15"/>
    </i>
    <i>
      <x v="17"/>
    </i>
    <i t="grand">
      <x/>
    </i>
  </rowItems>
  <colFields count="1">
    <field x="12"/>
  </colFields>
  <colItems count="4">
    <i>
      <x/>
    </i>
    <i>
      <x v="1"/>
    </i>
    <i>
      <x v="2"/>
    </i>
    <i t="grand">
      <x/>
    </i>
  </colItems>
  <pageFields count="2">
    <pageField fld="3" hier="-1"/>
    <pageField fld="14" hier="-1"/>
  </pageFields>
  <dataFields count="1">
    <dataField name="Count of RECEIPT CUT" fld="14" subtotal="count" baseField="0" baseItem="0"/>
  </dataFields>
  <formats count="688">
    <format dxfId="4996">
      <pivotArea type="all" dataOnly="0" outline="0" fieldPosition="0"/>
    </format>
    <format dxfId="4995">
      <pivotArea outline="0" collapsedLevelsAreSubtotals="1" fieldPosition="0"/>
    </format>
    <format dxfId="4994">
      <pivotArea dataOnly="0" labelOnly="1" grandRow="1" outline="0" fieldPosition="0"/>
    </format>
    <format dxfId="4993">
      <pivotArea dataOnly="0" labelOnly="1" outline="0" fieldPosition="0">
        <references count="1">
          <reference field="12" count="4">
            <x v="0"/>
            <x v="1"/>
            <x v="2"/>
            <x v="4"/>
          </reference>
        </references>
      </pivotArea>
    </format>
    <format dxfId="4992">
      <pivotArea dataOnly="0" labelOnly="1" grandCol="1" outline="0" fieldPosition="0"/>
    </format>
    <format dxfId="4991">
      <pivotArea type="all" dataOnly="0" outline="0" fieldPosition="0"/>
    </format>
    <format dxfId="4990">
      <pivotArea outline="0" collapsedLevelsAreSubtotals="1" fieldPosition="0"/>
    </format>
    <format dxfId="4989">
      <pivotArea dataOnly="0" labelOnly="1" grandRow="1" outline="0" fieldPosition="0"/>
    </format>
    <format dxfId="4988">
      <pivotArea dataOnly="0" labelOnly="1" outline="0" fieldPosition="0">
        <references count="1">
          <reference field="12" count="4">
            <x v="0"/>
            <x v="1"/>
            <x v="2"/>
            <x v="4"/>
          </reference>
        </references>
      </pivotArea>
    </format>
    <format dxfId="4987">
      <pivotArea dataOnly="0" labelOnly="1" grandCol="1" outline="0" fieldPosition="0"/>
    </format>
    <format dxfId="4986">
      <pivotArea type="all" dataOnly="0" outline="0" fieldPosition="0"/>
    </format>
    <format dxfId="4985">
      <pivotArea type="origin" dataOnly="0" labelOnly="1" outline="0" fieldPosition="0"/>
    </format>
    <format dxfId="4984">
      <pivotArea type="origin" dataOnly="0" labelOnly="1" outline="0" fieldPosition="0"/>
    </format>
    <format dxfId="4983">
      <pivotArea type="all" dataOnly="0" outline="0" fieldPosition="0"/>
    </format>
    <format dxfId="4982">
      <pivotArea outline="0" collapsedLevelsAreSubtotals="1" fieldPosition="0">
        <references count="1">
          <reference field="12" count="2" selected="0">
            <x v="1"/>
            <x v="2"/>
          </reference>
        </references>
      </pivotArea>
    </format>
    <format dxfId="4981">
      <pivotArea grandCol="1" outline="0" collapsedLevelsAreSubtotals="1" fieldPosition="0"/>
    </format>
    <format dxfId="4980">
      <pivotArea type="topRight" dataOnly="0" labelOnly="1" outline="0" offset="D1" fieldPosition="0"/>
    </format>
    <format dxfId="4979">
      <pivotArea dataOnly="0" labelOnly="1" outline="0" fieldPosition="0">
        <references count="1">
          <reference field="12" count="0"/>
        </references>
      </pivotArea>
    </format>
    <format dxfId="4978">
      <pivotArea dataOnly="0" labelOnly="1" outline="0" fieldPosition="0">
        <references count="1">
          <reference field="12" count="0"/>
        </references>
      </pivotArea>
    </format>
    <format dxfId="4977">
      <pivotArea dataOnly="0" labelOnly="1" outline="0" fieldPosition="0">
        <references count="1">
          <reference field="12" count="4">
            <x v="0"/>
            <x v="1"/>
            <x v="2"/>
            <x v="3"/>
          </reference>
        </references>
      </pivotArea>
    </format>
    <format dxfId="4976">
      <pivotArea outline="0" collapsedLevelsAreSubtotals="1" fieldPosition="0"/>
    </format>
    <format dxfId="4975">
      <pivotArea dataOnly="0" labelOnly="1" outline="0" fieldPosition="0">
        <references count="1">
          <reference field="12" count="2">
            <x v="0"/>
            <x v="4"/>
          </reference>
        </references>
      </pivotArea>
    </format>
    <format dxfId="4974">
      <pivotArea dataOnly="0" labelOnly="1" grandCol="1" outline="0" fieldPosition="0"/>
    </format>
    <format dxfId="4973">
      <pivotArea dataOnly="0" labelOnly="1" grandRow="1" outline="0" fieldPosition="0"/>
    </format>
    <format dxfId="4972">
      <pivotArea dataOnly="0" grandCol="1" outline="0" axis="axisCol" fieldPosition="0"/>
    </format>
    <format dxfId="4971">
      <pivotArea type="all" dataOnly="0" outline="0" fieldPosition="0"/>
    </format>
    <format dxfId="4970">
      <pivotArea outline="0" collapsedLevelsAreSubtotals="1" fieldPosition="0"/>
    </format>
    <format dxfId="4969">
      <pivotArea dataOnly="0" labelOnly="1" grandRow="1" outline="0" fieldPosition="0"/>
    </format>
    <format dxfId="4968">
      <pivotArea dataOnly="0" labelOnly="1" outline="0" fieldPosition="0">
        <references count="1">
          <reference field="12" count="2">
            <x v="0"/>
            <x v="4"/>
          </reference>
        </references>
      </pivotArea>
    </format>
    <format dxfId="4967">
      <pivotArea dataOnly="0" labelOnly="1" grandCol="1" outline="0" fieldPosition="0"/>
    </format>
    <format dxfId="4966">
      <pivotArea outline="0" collapsedLevelsAreSubtotals="1" fieldPosition="0"/>
    </format>
    <format dxfId="4965">
      <pivotArea dataOnly="0" labelOnly="1" grandRow="1" outline="0" fieldPosition="0"/>
    </format>
    <format dxfId="4964">
      <pivotArea dataOnly="0" labelOnly="1" outline="0" fieldPosition="0">
        <references count="1">
          <reference field="12" count="5">
            <x v="0"/>
            <x v="1"/>
            <x v="2"/>
            <x v="3"/>
            <x v="4"/>
          </reference>
        </references>
      </pivotArea>
    </format>
    <format dxfId="4963">
      <pivotArea dataOnly="0" labelOnly="1" grandCol="1" outline="0" fieldPosition="0"/>
    </format>
    <format dxfId="4962">
      <pivotArea outline="0" collapsedLevelsAreSubtotals="1" fieldPosition="0"/>
    </format>
    <format dxfId="4961">
      <pivotArea dataOnly="0" labelOnly="1" grandRow="1" outline="0" fieldPosition="0"/>
    </format>
    <format dxfId="4960">
      <pivotArea dataOnly="0" labelOnly="1" outline="0" fieldPosition="0">
        <references count="1">
          <reference field="12" count="0"/>
        </references>
      </pivotArea>
    </format>
    <format dxfId="4959">
      <pivotArea dataOnly="0" labelOnly="1" grandCol="1" outline="0" fieldPosition="0"/>
    </format>
    <format dxfId="4958">
      <pivotArea dataOnly="0" labelOnly="1" outline="0" fieldPosition="0">
        <references count="1">
          <reference field="12" count="5">
            <x v="0"/>
            <x v="1"/>
            <x v="2"/>
            <x v="3"/>
            <x v="4"/>
          </reference>
        </references>
      </pivotArea>
    </format>
    <format dxfId="4957">
      <pivotArea dataOnly="0" labelOnly="1" outline="0" fieldPosition="0">
        <references count="1">
          <reference field="12" count="4">
            <x v="0"/>
            <x v="1"/>
            <x v="3"/>
            <x v="4"/>
          </reference>
        </references>
      </pivotArea>
    </format>
    <format dxfId="4956">
      <pivotArea dataOnly="0" labelOnly="1" grandRow="1" outline="0" fieldPosition="0"/>
    </format>
    <format dxfId="4955">
      <pivotArea dataOnly="0" labelOnly="1" grandRow="1" outline="0" fieldPosition="0"/>
    </format>
    <format dxfId="4954">
      <pivotArea outline="0" collapsedLevelsAreSubtotals="1" fieldPosition="0"/>
    </format>
    <format dxfId="4953">
      <pivotArea dataOnly="0" labelOnly="1" outline="0" fieldPosition="0">
        <references count="1">
          <reference field="12" count="4">
            <x v="0"/>
            <x v="1"/>
            <x v="2"/>
            <x v="5"/>
          </reference>
        </references>
      </pivotArea>
    </format>
    <format dxfId="4952">
      <pivotArea dataOnly="0" labelOnly="1" grandCol="1" outline="0" fieldPosition="0"/>
    </format>
    <format dxfId="4951">
      <pivotArea dataOnly="0" labelOnly="1" outline="0" fieldPosition="0">
        <references count="1">
          <reference field="12" count="4">
            <x v="0"/>
            <x v="1"/>
            <x v="3"/>
            <x v="5"/>
          </reference>
        </references>
      </pivotArea>
    </format>
    <format dxfId="4950">
      <pivotArea type="all" dataOnly="0" outline="0" fieldPosition="0"/>
    </format>
    <format dxfId="4949">
      <pivotArea outline="0" collapsedLevelsAreSubtotals="1" fieldPosition="0"/>
    </format>
    <format dxfId="4948">
      <pivotArea dataOnly="0" labelOnly="1" grandRow="1" outline="0" fieldPosition="0"/>
    </format>
    <format dxfId="4947">
      <pivotArea dataOnly="0" labelOnly="1" outline="0" fieldPosition="0">
        <references count="1">
          <reference field="12" count="4">
            <x v="0"/>
            <x v="1"/>
            <x v="2"/>
            <x v="4"/>
          </reference>
        </references>
      </pivotArea>
    </format>
    <format dxfId="4946">
      <pivotArea dataOnly="0" labelOnly="1" grandCol="1" outline="0" fieldPosition="0"/>
    </format>
    <format dxfId="4945">
      <pivotArea outline="0" collapsedLevelsAreSubtotals="1" fieldPosition="0"/>
    </format>
    <format dxfId="4944">
      <pivotArea dataOnly="0" labelOnly="1" grandRow="1" outline="0" fieldPosition="0"/>
    </format>
    <format dxfId="4943">
      <pivotArea dataOnly="0" labelOnly="1" outline="0" fieldPosition="0">
        <references count="1">
          <reference field="12" count="4">
            <x v="0"/>
            <x v="1"/>
            <x v="2"/>
            <x v="4"/>
          </reference>
        </references>
      </pivotArea>
    </format>
    <format dxfId="4942">
      <pivotArea dataOnly="0" labelOnly="1" grandCol="1" outline="0" fieldPosition="0"/>
    </format>
    <format dxfId="4941">
      <pivotArea outline="0" collapsedLevelsAreSubtotals="1" fieldPosition="0"/>
    </format>
    <format dxfId="4940">
      <pivotArea dataOnly="0" labelOnly="1" grandRow="1" outline="0" fieldPosition="0"/>
    </format>
    <format dxfId="4939">
      <pivotArea dataOnly="0" labelOnly="1" outline="0" fieldPosition="0">
        <references count="1">
          <reference field="12" count="4">
            <x v="0"/>
            <x v="1"/>
            <x v="2"/>
            <x v="4"/>
          </reference>
        </references>
      </pivotArea>
    </format>
    <format dxfId="4938">
      <pivotArea dataOnly="0" labelOnly="1" grandCol="1" outline="0" fieldPosition="0"/>
    </format>
    <format dxfId="4937">
      <pivotArea dataOnly="0" grandCol="1" outline="0" axis="axisCol" fieldPosition="0"/>
    </format>
    <format dxfId="4936">
      <pivotArea dataOnly="0" labelOnly="1" outline="0" fieldPosition="0">
        <references count="1">
          <reference field="12" count="0"/>
        </references>
      </pivotArea>
    </format>
    <format dxfId="4935">
      <pivotArea dataOnly="0" grandCol="1" outline="0" axis="axisCol" fieldPosition="0"/>
    </format>
    <format dxfId="4934">
      <pivotArea dataOnly="0" labelOnly="1" outline="0" fieldPosition="0">
        <references count="1">
          <reference field="12" count="5">
            <x v="0"/>
            <x v="2"/>
            <x v="3"/>
            <x v="4"/>
            <x v="5"/>
          </reference>
        </references>
      </pivotArea>
    </format>
    <format dxfId="4933">
      <pivotArea dataOnly="0" labelOnly="1" grandCol="1" outline="0" fieldPosition="0"/>
    </format>
    <format dxfId="4932">
      <pivotArea dataOnly="0" labelOnly="1" grandCol="1" outline="0" fieldPosition="0"/>
    </format>
    <format dxfId="4931">
      <pivotArea dataOnly="0" labelOnly="1" outline="0" fieldPosition="0">
        <references count="1">
          <reference field="12" count="4">
            <x v="0"/>
            <x v="1"/>
            <x v="2"/>
            <x v="3"/>
          </reference>
        </references>
      </pivotArea>
    </format>
    <format dxfId="4930">
      <pivotArea dataOnly="0" labelOnly="1" grandCol="1" outline="0" fieldPosition="0"/>
    </format>
    <format dxfId="4929">
      <pivotArea dataOnly="0" labelOnly="1" grandCol="1" outline="0" fieldPosition="0"/>
    </format>
    <format dxfId="4928">
      <pivotArea dataOnly="0" labelOnly="1" outline="0" fieldPosition="0">
        <references count="1">
          <reference field="12" count="4">
            <x v="0"/>
            <x v="1"/>
            <x v="2"/>
            <x v="3"/>
          </reference>
        </references>
      </pivotArea>
    </format>
    <format dxfId="4927">
      <pivotArea dataOnly="0" labelOnly="1" grandCol="1" outline="0" fieldPosition="0"/>
    </format>
    <format dxfId="4926">
      <pivotArea outline="0" collapsedLevelsAreSubtotals="1" fieldPosition="0"/>
    </format>
    <format dxfId="4925">
      <pivotArea dataOnly="0" labelOnly="1" outline="0" fieldPosition="0">
        <references count="1">
          <reference field="12" count="4">
            <x v="0"/>
            <x v="1"/>
            <x v="3"/>
            <x v="4"/>
          </reference>
        </references>
      </pivotArea>
    </format>
    <format dxfId="4924">
      <pivotArea dataOnly="0" labelOnly="1" grandCol="1" outline="0" fieldPosition="0"/>
    </format>
    <format dxfId="4923">
      <pivotArea dataOnly="0" labelOnly="1" grandRow="1" outline="0" fieldPosition="0"/>
    </format>
    <format dxfId="4922">
      <pivotArea grandCol="1" outline="0" collapsedLevelsAreSubtotals="1" fieldPosition="0"/>
    </format>
    <format dxfId="4921">
      <pivotArea dataOnly="0" labelOnly="1" grandCol="1" outline="0" fieldPosition="0"/>
    </format>
    <format dxfId="4920">
      <pivotArea type="all" dataOnly="0" outline="0" fieldPosition="0"/>
    </format>
    <format dxfId="4919">
      <pivotArea outline="0" collapsedLevelsAreSubtotals="1" fieldPosition="0"/>
    </format>
    <format dxfId="4918">
      <pivotArea type="origin" dataOnly="0" labelOnly="1" outline="0" fieldPosition="0"/>
    </format>
    <format dxfId="4917">
      <pivotArea field="12" type="button" dataOnly="0" labelOnly="1" outline="0" axis="axisCol" fieldPosition="0"/>
    </format>
    <format dxfId="4916">
      <pivotArea type="topRight" dataOnly="0" labelOnly="1" outline="0" fieldPosition="0"/>
    </format>
    <format dxfId="4915">
      <pivotArea dataOnly="0" labelOnly="1" grandRow="1" outline="0" fieldPosition="0"/>
    </format>
    <format dxfId="4914">
      <pivotArea dataOnly="0" labelOnly="1" outline="0" fieldPosition="0">
        <references count="1">
          <reference field="12" count="4">
            <x v="0"/>
            <x v="1"/>
            <x v="2"/>
            <x v="4"/>
          </reference>
        </references>
      </pivotArea>
    </format>
    <format dxfId="4913">
      <pivotArea dataOnly="0" labelOnly="1" grandCol="1" outline="0" fieldPosition="0"/>
    </format>
    <format dxfId="4912">
      <pivotArea dataOnly="0" labelOnly="1" outline="0" fieldPosition="0">
        <references count="1">
          <reference field="12" count="1">
            <x v="2"/>
          </reference>
        </references>
      </pivotArea>
    </format>
    <format dxfId="4911">
      <pivotArea outline="0" collapsedLevelsAreSubtotals="1" fieldPosition="0"/>
    </format>
    <format dxfId="4910">
      <pivotArea dataOnly="0" labelOnly="1" outline="0" fieldPosition="0">
        <references count="1">
          <reference field="12" count="5">
            <x v="0"/>
            <x v="1"/>
            <x v="2"/>
            <x v="4"/>
            <x v="5"/>
          </reference>
        </references>
      </pivotArea>
    </format>
    <format dxfId="4909">
      <pivotArea dataOnly="0" labelOnly="1" grandCol="1" outline="0" fieldPosition="0"/>
    </format>
    <format dxfId="4908">
      <pivotArea grandRow="1" outline="0" collapsedLevelsAreSubtotals="1" fieldPosition="0"/>
    </format>
    <format dxfId="4907">
      <pivotArea dataOnly="0" labelOnly="1" grandRow="1" outline="0" fieldPosition="0"/>
    </format>
    <format dxfId="4906">
      <pivotArea outline="0" collapsedLevelsAreSubtotals="1" fieldPosition="0"/>
    </format>
    <format dxfId="4905">
      <pivotArea dataOnly="0" labelOnly="1" grandRow="1" outline="0" fieldPosition="0"/>
    </format>
    <format dxfId="4904">
      <pivotArea dataOnly="0" labelOnly="1" outline="0" fieldPosition="0">
        <references count="1">
          <reference field="12" count="6">
            <x v="0"/>
            <x v="1"/>
            <x v="2"/>
            <x v="3"/>
            <x v="4"/>
            <x v="5"/>
          </reference>
        </references>
      </pivotArea>
    </format>
    <format dxfId="4903">
      <pivotArea dataOnly="0" labelOnly="1" grandCol="1" outline="0" fieldPosition="0"/>
    </format>
    <format dxfId="4902">
      <pivotArea dataOnly="0" labelOnly="1" outline="0" fieldPosition="0">
        <references count="1">
          <reference field="12" count="4">
            <x v="0"/>
            <x v="1"/>
            <x v="2"/>
            <x v="3"/>
          </reference>
        </references>
      </pivotArea>
    </format>
    <format dxfId="4901">
      <pivotArea dataOnly="0" labelOnly="1" grandCol="1" outline="0" fieldPosition="0"/>
    </format>
    <format dxfId="4900">
      <pivotArea type="all" dataOnly="0" outline="0" fieldPosition="0"/>
    </format>
    <format dxfId="4899">
      <pivotArea outline="0" collapsedLevelsAreSubtotals="1" fieldPosition="0"/>
    </format>
    <format dxfId="4898">
      <pivotArea type="origin" dataOnly="0" labelOnly="1" outline="0" fieldPosition="0"/>
    </format>
    <format dxfId="4897">
      <pivotArea field="12" type="button" dataOnly="0" labelOnly="1" outline="0" axis="axisCol" fieldPosition="0"/>
    </format>
    <format dxfId="4896">
      <pivotArea type="topRight" dataOnly="0" labelOnly="1" outline="0" fieldPosition="0"/>
    </format>
    <format dxfId="4895">
      <pivotArea dataOnly="0" labelOnly="1" grandRow="1" outline="0" fieldPosition="0"/>
    </format>
    <format dxfId="4894">
      <pivotArea dataOnly="0" labelOnly="1" outline="0" fieldPosition="0">
        <references count="1">
          <reference field="12" count="5">
            <x v="0"/>
            <x v="1"/>
            <x v="2"/>
            <x v="3"/>
            <x v="4"/>
          </reference>
        </references>
      </pivotArea>
    </format>
    <format dxfId="4893">
      <pivotArea dataOnly="0" labelOnly="1" grandCol="1" outline="0" fieldPosition="0"/>
    </format>
    <format dxfId="4892">
      <pivotArea dataOnly="0" labelOnly="1" outline="0" fieldPosition="0">
        <references count="1">
          <reference field="12" count="4">
            <x v="0"/>
            <x v="1"/>
            <x v="2"/>
            <x v="3"/>
          </reference>
        </references>
      </pivotArea>
    </format>
    <format dxfId="4891">
      <pivotArea dataOnly="0" labelOnly="1" grandCol="1" outline="0" fieldPosition="0"/>
    </format>
    <format dxfId="4890">
      <pivotArea dataOnly="0" labelOnly="1" outline="0" fieldPosition="0">
        <references count="1">
          <reference field="12" count="5">
            <x v="0"/>
            <x v="1"/>
            <x v="2"/>
            <x v="3"/>
            <x v="5"/>
          </reference>
        </references>
      </pivotArea>
    </format>
    <format dxfId="4889">
      <pivotArea dataOnly="0" labelOnly="1" grandCol="1" outline="0" fieldPosition="0"/>
    </format>
    <format dxfId="4888">
      <pivotArea dataOnly="0" labelOnly="1" outline="0" fieldPosition="0">
        <references count="1">
          <reference field="12" count="5">
            <x v="0"/>
            <x v="1"/>
            <x v="2"/>
            <x v="3"/>
            <x v="5"/>
          </reference>
        </references>
      </pivotArea>
    </format>
    <format dxfId="4887">
      <pivotArea dataOnly="0" labelOnly="1" grandCol="1" outline="0" fieldPosition="0"/>
    </format>
    <format dxfId="4886">
      <pivotArea dataOnly="0" labelOnly="1" outline="0" fieldPosition="0">
        <references count="1">
          <reference field="12" count="5">
            <x v="0"/>
            <x v="1"/>
            <x v="2"/>
            <x v="3"/>
            <x v="5"/>
          </reference>
        </references>
      </pivotArea>
    </format>
    <format dxfId="4885">
      <pivotArea dataOnly="0" labelOnly="1" grandCol="1" outline="0" fieldPosition="0"/>
    </format>
    <format dxfId="4884">
      <pivotArea grandRow="1" outline="0" collapsedLevelsAreSubtotals="1" fieldPosition="0"/>
    </format>
    <format dxfId="4883">
      <pivotArea dataOnly="0" labelOnly="1" grandRow="1" outline="0" fieldPosition="0"/>
    </format>
    <format dxfId="4882">
      <pivotArea outline="0" collapsedLevelsAreSubtotals="1" fieldPosition="0"/>
    </format>
    <format dxfId="4881">
      <pivotArea dataOnly="0" labelOnly="1" grandRow="1" outline="0" fieldPosition="0"/>
    </format>
    <format dxfId="4880">
      <pivotArea dataOnly="0" labelOnly="1" outline="0" fieldPosition="0">
        <references count="1">
          <reference field="12" count="5">
            <x v="0"/>
            <x v="1"/>
            <x v="2"/>
            <x v="3"/>
            <x v="5"/>
          </reference>
        </references>
      </pivotArea>
    </format>
    <format dxfId="4879">
      <pivotArea dataOnly="0" labelOnly="1" grandCol="1" outline="0" fieldPosition="0"/>
    </format>
    <format dxfId="4878">
      <pivotArea outline="0" collapsedLevelsAreSubtotals="1" fieldPosition="0"/>
    </format>
    <format dxfId="4877">
      <pivotArea dataOnly="0" labelOnly="1" grandRow="1" outline="0" fieldPosition="0"/>
    </format>
    <format dxfId="4876">
      <pivotArea dataOnly="0" labelOnly="1" outline="0" fieldPosition="0">
        <references count="1">
          <reference field="12" count="4">
            <x v="0"/>
            <x v="1"/>
            <x v="2"/>
            <x v="3"/>
          </reference>
        </references>
      </pivotArea>
    </format>
    <format dxfId="4875">
      <pivotArea dataOnly="0" labelOnly="1" grandCol="1" outline="0" fieldPosition="0"/>
    </format>
    <format dxfId="4874">
      <pivotArea outline="0" collapsedLevelsAreSubtotals="1" fieldPosition="0"/>
    </format>
    <format dxfId="4873">
      <pivotArea dataOnly="0" labelOnly="1" grandRow="1" outline="0" fieldPosition="0"/>
    </format>
    <format dxfId="4872">
      <pivotArea dataOnly="0" labelOnly="1" outline="0" fieldPosition="0">
        <references count="1">
          <reference field="12" count="4">
            <x v="0"/>
            <x v="1"/>
            <x v="2"/>
            <x v="3"/>
          </reference>
        </references>
      </pivotArea>
    </format>
    <format dxfId="4871">
      <pivotArea dataOnly="0" labelOnly="1" grandCol="1" outline="0" fieldPosition="0"/>
    </format>
    <format dxfId="4870">
      <pivotArea dataOnly="0" labelOnly="1" outline="0" fieldPosition="0">
        <references count="1">
          <reference field="12" count="4">
            <x v="0"/>
            <x v="1"/>
            <x v="2"/>
            <x v="3"/>
          </reference>
        </references>
      </pivotArea>
    </format>
    <format dxfId="4869">
      <pivotArea dataOnly="0" labelOnly="1" grandCol="1" outline="0" fieldPosition="0"/>
    </format>
    <format dxfId="4868">
      <pivotArea grandRow="1" outline="0" collapsedLevelsAreSubtotals="1" fieldPosition="0"/>
    </format>
    <format dxfId="4867">
      <pivotArea dataOnly="0" labelOnly="1" grandRow="1" outline="0" fieldPosition="0"/>
    </format>
    <format dxfId="4866">
      <pivotArea grandCol="1" outline="0" collapsedLevelsAreSubtotals="1" fieldPosition="0"/>
    </format>
    <format dxfId="4865">
      <pivotArea dataOnly="0" labelOnly="1" grandCol="1" outline="0" fieldPosition="0"/>
    </format>
    <format dxfId="4864">
      <pivotArea outline="0" collapsedLevelsAreSubtotals="1" fieldPosition="0"/>
    </format>
    <format dxfId="4863">
      <pivotArea dataOnly="0" labelOnly="1" grandRow="1" outline="0" fieldPosition="0"/>
    </format>
    <format dxfId="4862">
      <pivotArea dataOnly="0" labelOnly="1" outline="0" fieldPosition="0">
        <references count="1">
          <reference field="12" count="5">
            <x v="0"/>
            <x v="1"/>
            <x v="2"/>
            <x v="3"/>
            <x v="4"/>
          </reference>
        </references>
      </pivotArea>
    </format>
    <format dxfId="4861">
      <pivotArea dataOnly="0" labelOnly="1" grandCol="1" outline="0" fieldPosition="0"/>
    </format>
    <format dxfId="4860">
      <pivotArea outline="0" collapsedLevelsAreSubtotals="1" fieldPosition="0"/>
    </format>
    <format dxfId="4859">
      <pivotArea dataOnly="0" labelOnly="1" grandRow="1" outline="0" fieldPosition="0"/>
    </format>
    <format dxfId="4858">
      <pivotArea dataOnly="0" labelOnly="1" outline="0" fieldPosition="0">
        <references count="1">
          <reference field="12" count="5">
            <x v="0"/>
            <x v="1"/>
            <x v="2"/>
            <x v="3"/>
            <x v="4"/>
          </reference>
        </references>
      </pivotArea>
    </format>
    <format dxfId="4857">
      <pivotArea dataOnly="0" labelOnly="1" grandCol="1" outline="0" fieldPosition="0"/>
    </format>
    <format dxfId="4856">
      <pivotArea dataOnly="0" labelOnly="1" outline="0" fieldPosition="0">
        <references count="1">
          <reference field="12" count="5">
            <x v="0"/>
            <x v="1"/>
            <x v="2"/>
            <x v="3"/>
            <x v="4"/>
          </reference>
        </references>
      </pivotArea>
    </format>
    <format dxfId="4855">
      <pivotArea dataOnly="0" labelOnly="1" grandCol="1" outline="0" fieldPosition="0"/>
    </format>
    <format dxfId="4854">
      <pivotArea outline="0" collapsedLevelsAreSubtotals="1" fieldPosition="0"/>
    </format>
    <format dxfId="4853">
      <pivotArea dataOnly="0" labelOnly="1" grandRow="1" outline="0" fieldPosition="0"/>
    </format>
    <format dxfId="4852">
      <pivotArea dataOnly="0" labelOnly="1" outline="0" fieldPosition="0">
        <references count="1">
          <reference field="12" count="5">
            <x v="0"/>
            <x v="1"/>
            <x v="2"/>
            <x v="3"/>
            <x v="4"/>
          </reference>
        </references>
      </pivotArea>
    </format>
    <format dxfId="4851">
      <pivotArea dataOnly="0" labelOnly="1" grandCol="1" outline="0" fieldPosition="0"/>
    </format>
    <format dxfId="4850">
      <pivotArea grandRow="1" outline="0" collapsedLevelsAreSubtotals="1" fieldPosition="0"/>
    </format>
    <format dxfId="4849">
      <pivotArea dataOnly="0" labelOnly="1" grandRow="1" outline="0" fieldPosition="0"/>
    </format>
    <format dxfId="4848">
      <pivotArea outline="0" collapsedLevelsAreSubtotals="1" fieldPosition="0"/>
    </format>
    <format dxfId="4847">
      <pivotArea dataOnly="0" labelOnly="1" grandRow="1" outline="0" fieldPosition="0"/>
    </format>
    <format dxfId="4846">
      <pivotArea dataOnly="0" labelOnly="1" outline="0" fieldPosition="0">
        <references count="1">
          <reference field="12" count="4">
            <x v="0"/>
            <x v="1"/>
            <x v="2"/>
            <x v="5"/>
          </reference>
        </references>
      </pivotArea>
    </format>
    <format dxfId="4845">
      <pivotArea dataOnly="0" labelOnly="1" grandCol="1" outline="0" fieldPosition="0"/>
    </format>
    <format dxfId="4844">
      <pivotArea outline="0" collapsedLevelsAreSubtotals="1" fieldPosition="0"/>
    </format>
    <format dxfId="4843">
      <pivotArea dataOnly="0" labelOnly="1" grandRow="1" outline="0" fieldPosition="0"/>
    </format>
    <format dxfId="4842">
      <pivotArea dataOnly="0" labelOnly="1" outline="0" fieldPosition="0">
        <references count="1">
          <reference field="12" count="4">
            <x v="0"/>
            <x v="1"/>
            <x v="2"/>
            <x v="5"/>
          </reference>
        </references>
      </pivotArea>
    </format>
    <format dxfId="4841">
      <pivotArea dataOnly="0" labelOnly="1" grandCol="1" outline="0" fieldPosition="0"/>
    </format>
    <format dxfId="4840">
      <pivotArea dataOnly="0" labelOnly="1" outline="0" fieldPosition="0">
        <references count="1">
          <reference field="12" count="4">
            <x v="0"/>
            <x v="1"/>
            <x v="2"/>
            <x v="5"/>
          </reference>
        </references>
      </pivotArea>
    </format>
    <format dxfId="4839">
      <pivotArea dataOnly="0" labelOnly="1" grandCol="1" outline="0" fieldPosition="0"/>
    </format>
    <format dxfId="4838">
      <pivotArea dataOnly="0" labelOnly="1" outline="0" fieldPosition="0">
        <references count="1">
          <reference field="12" count="4">
            <x v="0"/>
            <x v="1"/>
            <x v="3"/>
            <x v="5"/>
          </reference>
        </references>
      </pivotArea>
    </format>
    <format dxfId="4837">
      <pivotArea dataOnly="0" labelOnly="1" grandCol="1" outline="0" fieldPosition="0"/>
    </format>
    <format dxfId="4836">
      <pivotArea dataOnly="0" labelOnly="1" outline="0" fieldPosition="0">
        <references count="1">
          <reference field="12" count="4">
            <x v="0"/>
            <x v="1"/>
            <x v="3"/>
            <x v="5"/>
          </reference>
        </references>
      </pivotArea>
    </format>
    <format dxfId="4835">
      <pivotArea dataOnly="0" labelOnly="1" grandCol="1" outline="0" fieldPosition="0"/>
    </format>
    <format dxfId="4834">
      <pivotArea grandRow="1" outline="0" collapsedLevelsAreSubtotals="1" fieldPosition="0"/>
    </format>
    <format dxfId="4833">
      <pivotArea dataOnly="0" labelOnly="1" grandRow="1" outline="0" fieldPosition="0"/>
    </format>
    <format dxfId="4832">
      <pivotArea dataOnly="0" labelOnly="1" grandCol="1" outline="0" fieldPosition="0"/>
    </format>
    <format dxfId="4831">
      <pivotArea dataOnly="0" labelOnly="1" outline="0" fieldPosition="0">
        <references count="1">
          <reference field="12" count="3">
            <x v="0"/>
            <x v="1"/>
            <x v="3"/>
          </reference>
        </references>
      </pivotArea>
    </format>
    <format dxfId="4830">
      <pivotArea dataOnly="0" labelOnly="1" grandCol="1" outline="0" fieldPosition="0"/>
    </format>
    <format dxfId="4829">
      <pivotArea dataOnly="0" labelOnly="1" outline="0" fieldPosition="0">
        <references count="1">
          <reference field="12" count="3">
            <x v="0"/>
            <x v="1"/>
            <x v="3"/>
          </reference>
        </references>
      </pivotArea>
    </format>
    <format dxfId="4828">
      <pivotArea dataOnly="0" labelOnly="1" grandCol="1" outline="0" fieldPosition="0"/>
    </format>
    <format dxfId="4827">
      <pivotArea dataOnly="0" labelOnly="1" outline="0" fieldPosition="0">
        <references count="1">
          <reference field="12" count="3">
            <x v="0"/>
            <x v="1"/>
            <x v="3"/>
          </reference>
        </references>
      </pivotArea>
    </format>
    <format dxfId="4826">
      <pivotArea dataOnly="0" labelOnly="1" grandCol="1" outline="0" fieldPosition="0"/>
    </format>
    <format dxfId="4825">
      <pivotArea outline="0" collapsedLevelsAreSubtotals="1" fieldPosition="0"/>
    </format>
    <format dxfId="4824">
      <pivotArea dataOnly="0" labelOnly="1" grandRow="1" outline="0" fieldPosition="0"/>
    </format>
    <format dxfId="4823">
      <pivotArea dataOnly="0" labelOnly="1" outline="0" fieldPosition="0">
        <references count="1">
          <reference field="12" count="3">
            <x v="0"/>
            <x v="1"/>
            <x v="3"/>
          </reference>
        </references>
      </pivotArea>
    </format>
    <format dxfId="4822">
      <pivotArea dataOnly="0" labelOnly="1" grandCol="1" outline="0" fieldPosition="0"/>
    </format>
    <format dxfId="4821">
      <pivotArea dataOnly="0" labelOnly="1" outline="0" fieldPosition="0">
        <references count="1">
          <reference field="12" count="3">
            <x v="0"/>
            <x v="1"/>
            <x v="3"/>
          </reference>
        </references>
      </pivotArea>
    </format>
    <format dxfId="4820">
      <pivotArea dataOnly="0" labelOnly="1" grandCol="1" outline="0" fieldPosition="0"/>
    </format>
    <format dxfId="4819">
      <pivotArea dataOnly="0" labelOnly="1" outline="0" fieldPosition="0">
        <references count="1">
          <reference field="12" count="3">
            <x v="0"/>
            <x v="1"/>
            <x v="3"/>
          </reference>
        </references>
      </pivotArea>
    </format>
    <format dxfId="4818">
      <pivotArea dataOnly="0" labelOnly="1" grandCol="1" outline="0" fieldPosition="0"/>
    </format>
    <format dxfId="4817">
      <pivotArea grandRow="1" outline="0" collapsedLevelsAreSubtotals="1" fieldPosition="0"/>
    </format>
    <format dxfId="4816">
      <pivotArea dataOnly="0" labelOnly="1" grandRow="1" outline="0" fieldPosition="0"/>
    </format>
    <format dxfId="4815">
      <pivotArea dataOnly="0" labelOnly="1" outline="0" fieldPosition="0">
        <references count="1">
          <reference field="12" count="3">
            <x v="0"/>
            <x v="1"/>
            <x v="3"/>
          </reference>
        </references>
      </pivotArea>
    </format>
    <format dxfId="4814">
      <pivotArea dataOnly="0" labelOnly="1" grandCol="1" outline="0" fieldPosition="0"/>
    </format>
    <format dxfId="4813">
      <pivotArea dataOnly="0" labelOnly="1" grandRow="1" outline="0" fieldPosition="0"/>
    </format>
    <format dxfId="4812">
      <pivotArea dataOnly="0" labelOnly="1" grandRow="1" outline="0" fieldPosition="0"/>
    </format>
    <format dxfId="4811">
      <pivotArea dataOnly="0" labelOnly="1" grandRow="1" outline="0" fieldPosition="0"/>
    </format>
    <format dxfId="4810">
      <pivotArea outline="0" collapsedLevelsAreSubtotals="1" fieldPosition="0"/>
    </format>
    <format dxfId="4809">
      <pivotArea dataOnly="0" labelOnly="1" grandRow="1" outline="0" fieldPosition="0"/>
    </format>
    <format dxfId="4808">
      <pivotArea dataOnly="0" labelOnly="1" outline="0" fieldPosition="0">
        <references count="1">
          <reference field="12" count="0"/>
        </references>
      </pivotArea>
    </format>
    <format dxfId="4807">
      <pivotArea dataOnly="0" labelOnly="1" grandCol="1" outline="0" fieldPosition="0"/>
    </format>
    <format dxfId="4806">
      <pivotArea dataOnly="0" labelOnly="1" outline="0" fieldPosition="0">
        <references count="1">
          <reference field="12" count="0"/>
        </references>
      </pivotArea>
    </format>
    <format dxfId="4805">
      <pivotArea dataOnly="0" labelOnly="1" grandCol="1" outline="0" fieldPosition="0"/>
    </format>
    <format dxfId="4804">
      <pivotArea grandRow="1" outline="0" collapsedLevelsAreSubtotals="1" fieldPosition="0"/>
    </format>
    <format dxfId="4803">
      <pivotArea dataOnly="0" labelOnly="1" grandRow="1" outline="0" fieldPosition="0"/>
    </format>
    <format dxfId="4802">
      <pivotArea grandRow="1" outline="0" collapsedLevelsAreSubtotals="1" fieldPosition="0"/>
    </format>
    <format dxfId="4801">
      <pivotArea dataOnly="0" labelOnly="1" grandRow="1" outline="0" fieldPosition="0"/>
    </format>
    <format dxfId="4800">
      <pivotArea grandRow="1" outline="0" collapsedLevelsAreSubtotals="1" fieldPosition="0"/>
    </format>
    <format dxfId="4799">
      <pivotArea dataOnly="0" labelOnly="1" grandRow="1" outline="0" fieldPosition="0"/>
    </format>
    <format dxfId="4798">
      <pivotArea grandRow="1" outline="0" collapsedLevelsAreSubtotals="1" fieldPosition="0"/>
    </format>
    <format dxfId="4797">
      <pivotArea dataOnly="0" labelOnly="1" grandRow="1" outline="0" fieldPosition="0"/>
    </format>
    <format dxfId="4796">
      <pivotArea grandRow="1" outline="0" collapsedLevelsAreSubtotals="1" fieldPosition="0"/>
    </format>
    <format dxfId="4795">
      <pivotArea dataOnly="0" labelOnly="1" grandRow="1" outline="0" fieldPosition="0"/>
    </format>
    <format dxfId="4794">
      <pivotArea grandRow="1" outline="0" collapsedLevelsAreSubtotals="1" fieldPosition="0"/>
    </format>
    <format dxfId="4793">
      <pivotArea dataOnly="0" labelOnly="1" grandRow="1" outline="0" fieldPosition="0"/>
    </format>
    <format dxfId="4792">
      <pivotArea type="origin" dataOnly="0" labelOnly="1" outline="0" fieldPosition="0"/>
    </format>
    <format dxfId="4791">
      <pivotArea dataOnly="0" labelOnly="1" grandRow="1" outline="0" fieldPosition="0"/>
    </format>
    <format dxfId="4790">
      <pivotArea type="origin" dataOnly="0" labelOnly="1" outline="0" fieldPosition="0"/>
    </format>
    <format dxfId="4789">
      <pivotArea dataOnly="0" labelOnly="1" grandRow="1" outline="0" fieldPosition="0"/>
    </format>
    <format dxfId="4788">
      <pivotArea type="origin" dataOnly="0" labelOnly="1" outline="0" fieldPosition="0"/>
    </format>
    <format dxfId="4787">
      <pivotArea dataOnly="0" labelOnly="1" grandRow="1" outline="0" fieldPosition="0"/>
    </format>
    <format dxfId="4786">
      <pivotArea type="origin" dataOnly="0" labelOnly="1" outline="0" fieldPosition="0"/>
    </format>
    <format dxfId="4785">
      <pivotArea dataOnly="0" labelOnly="1" grandRow="1" outline="0" fieldPosition="0"/>
    </format>
    <format dxfId="4784">
      <pivotArea type="all" dataOnly="0" outline="0" fieldPosition="0"/>
    </format>
    <format dxfId="4783">
      <pivotArea outline="0" collapsedLevelsAreSubtotals="1" fieldPosition="0"/>
    </format>
    <format dxfId="4782">
      <pivotArea type="origin" dataOnly="0" labelOnly="1" outline="0" fieldPosition="0"/>
    </format>
    <format dxfId="4781">
      <pivotArea field="12" type="button" dataOnly="0" labelOnly="1" outline="0" axis="axisCol" fieldPosition="0"/>
    </format>
    <format dxfId="4780">
      <pivotArea type="topRight" dataOnly="0" labelOnly="1" outline="0" fieldPosition="0"/>
    </format>
    <format dxfId="4779">
      <pivotArea dataOnly="0" labelOnly="1" grandRow="1" outline="0" fieldPosition="0"/>
    </format>
    <format dxfId="4778">
      <pivotArea dataOnly="0" labelOnly="1" outline="0" fieldPosition="0">
        <references count="1">
          <reference field="12" count="0"/>
        </references>
      </pivotArea>
    </format>
    <format dxfId="4777">
      <pivotArea dataOnly="0" labelOnly="1" grandCol="1" outline="0" fieldPosition="0"/>
    </format>
    <format dxfId="4776">
      <pivotArea grandRow="1" outline="0" collapsedLevelsAreSubtotals="1" fieldPosition="0"/>
    </format>
    <format dxfId="4775">
      <pivotArea dataOnly="0" labelOnly="1" grandRow="1" outline="0" fieldPosition="0"/>
    </format>
    <format dxfId="4774">
      <pivotArea dataOnly="0" labelOnly="1" outline="0" fieldPosition="0">
        <references count="1">
          <reference field="12" count="3">
            <x v="0"/>
            <x v="1"/>
            <x v="3"/>
          </reference>
        </references>
      </pivotArea>
    </format>
    <format dxfId="4773">
      <pivotArea dataOnly="0" labelOnly="1" grandCol="1" outline="0" fieldPosition="0"/>
    </format>
    <format dxfId="4772">
      <pivotArea dataOnly="0" labelOnly="1" grandRow="1" outline="0" fieldPosition="0"/>
    </format>
    <format dxfId="4771">
      <pivotArea outline="0" collapsedLevelsAreSubtotals="1" fieldPosition="0"/>
    </format>
    <format dxfId="4770">
      <pivotArea dataOnly="0" labelOnly="1" grandRow="1" outline="0" fieldPosition="0"/>
    </format>
    <format dxfId="4769">
      <pivotArea dataOnly="0" labelOnly="1" outline="0" fieldPosition="0">
        <references count="1">
          <reference field="12" count="3">
            <x v="0"/>
            <x v="1"/>
            <x v="2"/>
          </reference>
        </references>
      </pivotArea>
    </format>
    <format dxfId="4768">
      <pivotArea dataOnly="0" labelOnly="1" grandCol="1" outline="0" fieldPosition="0"/>
    </format>
    <format dxfId="4767">
      <pivotArea outline="0" collapsedLevelsAreSubtotals="1" fieldPosition="0"/>
    </format>
    <format dxfId="4766">
      <pivotArea dataOnly="0" labelOnly="1" grandRow="1" outline="0" fieldPosition="0"/>
    </format>
    <format dxfId="4765">
      <pivotArea dataOnly="0" labelOnly="1" outline="0" fieldPosition="0">
        <references count="1">
          <reference field="12" count="3">
            <x v="0"/>
            <x v="1"/>
            <x v="2"/>
          </reference>
        </references>
      </pivotArea>
    </format>
    <format dxfId="4764">
      <pivotArea dataOnly="0" labelOnly="1" grandCol="1" outline="0" fieldPosition="0"/>
    </format>
    <format dxfId="4763">
      <pivotArea outline="0" collapsedLevelsAreSubtotals="1" fieldPosition="0"/>
    </format>
    <format dxfId="4762">
      <pivotArea dataOnly="0" labelOnly="1" grandRow="1" outline="0" fieldPosition="0"/>
    </format>
    <format dxfId="4761">
      <pivotArea dataOnly="0" labelOnly="1" outline="0" fieldPosition="0">
        <references count="1">
          <reference field="12" count="5">
            <x v="0"/>
            <x v="1"/>
            <x v="2"/>
            <x v="3"/>
            <x v="5"/>
          </reference>
        </references>
      </pivotArea>
    </format>
    <format dxfId="4760">
      <pivotArea dataOnly="0" labelOnly="1" grandCol="1" outline="0" fieldPosition="0"/>
    </format>
    <format dxfId="4759">
      <pivotArea outline="0" collapsedLevelsAreSubtotals="1" fieldPosition="0"/>
    </format>
    <format dxfId="4758">
      <pivotArea dataOnly="0" labelOnly="1" grandRow="1" outline="0" fieldPosition="0"/>
    </format>
    <format dxfId="4757">
      <pivotArea dataOnly="0" labelOnly="1" outline="0" fieldPosition="0">
        <references count="1">
          <reference field="12" count="5">
            <x v="0"/>
            <x v="1"/>
            <x v="2"/>
            <x v="3"/>
            <x v="5"/>
          </reference>
        </references>
      </pivotArea>
    </format>
    <format dxfId="4756">
      <pivotArea dataOnly="0" labelOnly="1" grandCol="1" outline="0" fieldPosition="0"/>
    </format>
    <format dxfId="4755">
      <pivotArea dataOnly="0" labelOnly="1" outline="0" fieldPosition="0">
        <references count="1">
          <reference field="12" count="5">
            <x v="0"/>
            <x v="1"/>
            <x v="2"/>
            <x v="3"/>
            <x v="5"/>
          </reference>
        </references>
      </pivotArea>
    </format>
    <format dxfId="4754">
      <pivotArea dataOnly="0" labelOnly="1" grandCol="1" outline="0" fieldPosition="0"/>
    </format>
    <format dxfId="4753">
      <pivotArea outline="0" collapsedLevelsAreSubtotals="1" fieldPosition="0"/>
    </format>
    <format dxfId="4752">
      <pivotArea dataOnly="0" labelOnly="1" grandRow="1" outline="0" fieldPosition="0"/>
    </format>
    <format dxfId="4751">
      <pivotArea dataOnly="0" labelOnly="1" outline="0" fieldPosition="0">
        <references count="1">
          <reference field="12" count="4">
            <x v="0"/>
            <x v="1"/>
            <x v="2"/>
            <x v="3"/>
          </reference>
        </references>
      </pivotArea>
    </format>
    <format dxfId="4750">
      <pivotArea dataOnly="0" labelOnly="1" grandCol="1" outline="0" fieldPosition="0"/>
    </format>
    <format dxfId="4749">
      <pivotArea outline="0" collapsedLevelsAreSubtotals="1" fieldPosition="0"/>
    </format>
    <format dxfId="4748">
      <pivotArea dataOnly="0" labelOnly="1" grandRow="1" outline="0" fieldPosition="0"/>
    </format>
    <format dxfId="4747">
      <pivotArea dataOnly="0" labelOnly="1" outline="0" fieldPosition="0">
        <references count="1">
          <reference field="12" count="4">
            <x v="0"/>
            <x v="1"/>
            <x v="2"/>
            <x v="3"/>
          </reference>
        </references>
      </pivotArea>
    </format>
    <format dxfId="4746">
      <pivotArea dataOnly="0" labelOnly="1" grandCol="1" outline="0" fieldPosition="0"/>
    </format>
    <format dxfId="4745">
      <pivotArea dataOnly="0" labelOnly="1" outline="0" fieldPosition="0">
        <references count="1">
          <reference field="12" count="4">
            <x v="0"/>
            <x v="1"/>
            <x v="2"/>
            <x v="3"/>
          </reference>
        </references>
      </pivotArea>
    </format>
    <format dxfId="4744">
      <pivotArea dataOnly="0" labelOnly="1" grandCol="1" outline="0" fieldPosition="0"/>
    </format>
    <format dxfId="4743">
      <pivotArea grandRow="1" outline="0" collapsedLevelsAreSubtotals="1" fieldPosition="0"/>
    </format>
    <format dxfId="4742">
      <pivotArea dataOnly="0" labelOnly="1" grandRow="1" outline="0" fieldPosition="0"/>
    </format>
    <format dxfId="4741">
      <pivotArea outline="0" collapsedLevelsAreSubtotals="1" fieldPosition="0"/>
    </format>
    <format dxfId="4740">
      <pivotArea dataOnly="0" labelOnly="1" grandRow="1" outline="0" fieldPosition="0"/>
    </format>
    <format dxfId="4739">
      <pivotArea dataOnly="0" labelOnly="1" outline="0" fieldPosition="0">
        <references count="1">
          <reference field="12" count="5">
            <x v="0"/>
            <x v="1"/>
            <x v="2"/>
            <x v="3"/>
            <x v="4"/>
          </reference>
        </references>
      </pivotArea>
    </format>
    <format dxfId="4738">
      <pivotArea dataOnly="0" labelOnly="1" grandCol="1" outline="0" fieldPosition="0"/>
    </format>
    <format dxfId="4737">
      <pivotArea outline="0" collapsedLevelsAreSubtotals="1" fieldPosition="0"/>
    </format>
    <format dxfId="4736">
      <pivotArea dataOnly="0" labelOnly="1" grandRow="1" outline="0" fieldPosition="0"/>
    </format>
    <format dxfId="4735">
      <pivotArea dataOnly="0" labelOnly="1" outline="0" fieldPosition="0">
        <references count="1">
          <reference field="12" count="5">
            <x v="0"/>
            <x v="1"/>
            <x v="2"/>
            <x v="3"/>
            <x v="4"/>
          </reference>
        </references>
      </pivotArea>
    </format>
    <format dxfId="4734">
      <pivotArea dataOnly="0" labelOnly="1" grandCol="1" outline="0" fieldPosition="0"/>
    </format>
    <format dxfId="4733">
      <pivotArea type="all" dataOnly="0" outline="0" fieldPosition="0"/>
    </format>
    <format dxfId="4732">
      <pivotArea outline="0" collapsedLevelsAreSubtotals="1" fieldPosition="0"/>
    </format>
    <format dxfId="4731">
      <pivotArea type="origin" dataOnly="0" labelOnly="1" outline="0" fieldPosition="0"/>
    </format>
    <format dxfId="4730">
      <pivotArea field="12" type="button" dataOnly="0" labelOnly="1" outline="0" axis="axisCol" fieldPosition="0"/>
    </format>
    <format dxfId="4729">
      <pivotArea type="topRight" dataOnly="0" labelOnly="1" outline="0" fieldPosition="0"/>
    </format>
    <format dxfId="4728">
      <pivotArea dataOnly="0" labelOnly="1" grandRow="1" outline="0" fieldPosition="0"/>
    </format>
    <format dxfId="4727">
      <pivotArea dataOnly="0" labelOnly="1" outline="0" fieldPosition="0">
        <references count="1">
          <reference field="12" count="5">
            <x v="0"/>
            <x v="1"/>
            <x v="2"/>
            <x v="3"/>
            <x v="4"/>
          </reference>
        </references>
      </pivotArea>
    </format>
    <format dxfId="4726">
      <pivotArea dataOnly="0" labelOnly="1" grandCol="1" outline="0" fieldPosition="0"/>
    </format>
    <format dxfId="4725">
      <pivotArea type="all" dataOnly="0" outline="0" fieldPosition="0"/>
    </format>
    <format dxfId="4724">
      <pivotArea outline="0" collapsedLevelsAreSubtotals="1" fieldPosition="0"/>
    </format>
    <format dxfId="4723">
      <pivotArea type="origin" dataOnly="0" labelOnly="1" outline="0" fieldPosition="0"/>
    </format>
    <format dxfId="4722">
      <pivotArea field="12" type="button" dataOnly="0" labelOnly="1" outline="0" axis="axisCol" fieldPosition="0"/>
    </format>
    <format dxfId="4721">
      <pivotArea type="topRight" dataOnly="0" labelOnly="1" outline="0" fieldPosition="0"/>
    </format>
    <format dxfId="4720">
      <pivotArea dataOnly="0" labelOnly="1" grandRow="1" outline="0" fieldPosition="0"/>
    </format>
    <format dxfId="4719">
      <pivotArea dataOnly="0" labelOnly="1" outline="0" fieldPosition="0">
        <references count="1">
          <reference field="12" count="5">
            <x v="0"/>
            <x v="1"/>
            <x v="2"/>
            <x v="3"/>
            <x v="4"/>
          </reference>
        </references>
      </pivotArea>
    </format>
    <format dxfId="4718">
      <pivotArea dataOnly="0" labelOnly="1" grandCol="1" outline="0" fieldPosition="0"/>
    </format>
    <format dxfId="4717">
      <pivotArea type="all" dataOnly="0" outline="0" fieldPosition="0"/>
    </format>
    <format dxfId="4716">
      <pivotArea outline="0" collapsedLevelsAreSubtotals="1" fieldPosition="0"/>
    </format>
    <format dxfId="4715">
      <pivotArea type="origin" dataOnly="0" labelOnly="1" outline="0" fieldPosition="0"/>
    </format>
    <format dxfId="4714">
      <pivotArea field="12" type="button" dataOnly="0" labelOnly="1" outline="0" axis="axisCol" fieldPosition="0"/>
    </format>
    <format dxfId="4713">
      <pivotArea type="topRight" dataOnly="0" labelOnly="1" outline="0" fieldPosition="0"/>
    </format>
    <format dxfId="4712">
      <pivotArea dataOnly="0" labelOnly="1" grandRow="1" outline="0" fieldPosition="0"/>
    </format>
    <format dxfId="4711">
      <pivotArea dataOnly="0" labelOnly="1" outline="0" fieldPosition="0">
        <references count="1">
          <reference field="12" count="5">
            <x v="0"/>
            <x v="1"/>
            <x v="2"/>
            <x v="3"/>
            <x v="4"/>
          </reference>
        </references>
      </pivotArea>
    </format>
    <format dxfId="4710">
      <pivotArea dataOnly="0" labelOnly="1" grandCol="1" outline="0" fieldPosition="0"/>
    </format>
    <format dxfId="4709">
      <pivotArea dataOnly="0" labelOnly="1" outline="0" fieldPosition="0">
        <references count="1">
          <reference field="12" count="5">
            <x v="0"/>
            <x v="1"/>
            <x v="2"/>
            <x v="3"/>
            <x v="4"/>
          </reference>
        </references>
      </pivotArea>
    </format>
    <format dxfId="4708">
      <pivotArea dataOnly="0" labelOnly="1" grandCol="1" outline="0" fieldPosition="0"/>
    </format>
    <format dxfId="4707">
      <pivotArea grandRow="1" outline="0" collapsedLevelsAreSubtotals="1" fieldPosition="0"/>
    </format>
    <format dxfId="4706">
      <pivotArea dataOnly="0" labelOnly="1" grandRow="1" outline="0" fieldPosition="0"/>
    </format>
    <format dxfId="4705">
      <pivotArea dataOnly="0" grandCol="1" outline="0" fieldPosition="0"/>
    </format>
    <format dxfId="4704">
      <pivotArea dataOnly="0" labelOnly="1" outline="0" fieldPosition="0">
        <references count="1">
          <reference field="12" count="5">
            <x v="0"/>
            <x v="1"/>
            <x v="2"/>
            <x v="4"/>
            <x v="5"/>
          </reference>
        </references>
      </pivotArea>
    </format>
    <format dxfId="4703">
      <pivotArea dataOnly="0" labelOnly="1" grandCol="1" outline="0" fieldPosition="0"/>
    </format>
    <format dxfId="4702">
      <pivotArea outline="0" collapsedLevelsAreSubtotals="1" fieldPosition="0"/>
    </format>
    <format dxfId="4701">
      <pivotArea dataOnly="0" labelOnly="1" grandRow="1" outline="0" fieldPosition="0"/>
    </format>
    <format dxfId="4700">
      <pivotArea dataOnly="0" labelOnly="1" outline="0" fieldPosition="0">
        <references count="1">
          <reference field="12" count="4">
            <x v="0"/>
            <x v="1"/>
            <x v="2"/>
            <x v="4"/>
          </reference>
        </references>
      </pivotArea>
    </format>
    <format dxfId="4699">
      <pivotArea dataOnly="0" labelOnly="1" grandCol="1" outline="0" fieldPosition="0"/>
    </format>
    <format dxfId="4698">
      <pivotArea outline="0" collapsedLevelsAreSubtotals="1" fieldPosition="0"/>
    </format>
    <format dxfId="4697">
      <pivotArea dataOnly="0" labelOnly="1" grandRow="1" outline="0" fieldPosition="0"/>
    </format>
    <format dxfId="4696">
      <pivotArea dataOnly="0" labelOnly="1" outline="0" fieldPosition="0">
        <references count="1">
          <reference field="12" count="4">
            <x v="0"/>
            <x v="1"/>
            <x v="2"/>
            <x v="3"/>
          </reference>
        </references>
      </pivotArea>
    </format>
    <format dxfId="4695">
      <pivotArea dataOnly="0" labelOnly="1" grandCol="1" outline="0" fieldPosition="0"/>
    </format>
    <format dxfId="4694">
      <pivotArea grandRow="1" outline="0" collapsedLevelsAreSubtotals="1" fieldPosition="0"/>
    </format>
    <format dxfId="4693">
      <pivotArea dataOnly="0" labelOnly="1" grandRow="1" outline="0" fieldPosition="0"/>
    </format>
    <format dxfId="4692">
      <pivotArea type="origin" dataOnly="0" labelOnly="1" outline="0" fieldPosition="0"/>
    </format>
    <format dxfId="4691">
      <pivotArea field="12" type="button" dataOnly="0" labelOnly="1" outline="0" axis="axisCol" fieldPosition="0"/>
    </format>
    <format dxfId="4690">
      <pivotArea type="topRight" dataOnly="0" labelOnly="1" outline="0" fieldPosition="0"/>
    </format>
    <format dxfId="4689">
      <pivotArea dataOnly="0" labelOnly="1" outline="0" fieldPosition="0">
        <references count="1">
          <reference field="12" count="4">
            <x v="0"/>
            <x v="1"/>
            <x v="2"/>
            <x v="3"/>
          </reference>
        </references>
      </pivotArea>
    </format>
    <format dxfId="4688">
      <pivotArea dataOnly="0" labelOnly="1" grandCol="1" outline="0" fieldPosition="0"/>
    </format>
    <format dxfId="4687">
      <pivotArea dataOnly="0" grandCol="1" outline="0" axis="axisCol" fieldPosition="0"/>
    </format>
    <format dxfId="4686">
      <pivotArea dataOnly="0" labelOnly="1" grandRow="1" outline="0" fieldPosition="0"/>
    </format>
    <format dxfId="4685">
      <pivotArea type="all" dataOnly="0" outline="0" fieldPosition="0"/>
    </format>
    <format dxfId="4684">
      <pivotArea outline="0" collapsedLevelsAreSubtotals="1" fieldPosition="0"/>
    </format>
    <format dxfId="4683">
      <pivotArea type="origin" dataOnly="0" labelOnly="1" outline="0" fieldPosition="0"/>
    </format>
    <format dxfId="4682">
      <pivotArea field="12" type="button" dataOnly="0" labelOnly="1" outline="0" axis="axisCol" fieldPosition="0"/>
    </format>
    <format dxfId="4681">
      <pivotArea type="topRight" dataOnly="0" labelOnly="1" outline="0" fieldPosition="0"/>
    </format>
    <format dxfId="4680">
      <pivotArea dataOnly="0" labelOnly="1" grandRow="1" outline="0" fieldPosition="0"/>
    </format>
    <format dxfId="4679">
      <pivotArea dataOnly="0" labelOnly="1" outline="0" fieldPosition="0">
        <references count="1">
          <reference field="12" count="4">
            <x v="0"/>
            <x v="1"/>
            <x v="2"/>
            <x v="3"/>
          </reference>
        </references>
      </pivotArea>
    </format>
    <format dxfId="4678">
      <pivotArea dataOnly="0" labelOnly="1" grandCol="1" outline="0" fieldPosition="0"/>
    </format>
    <format dxfId="4677">
      <pivotArea outline="0" collapsedLevelsAreSubtotals="1" fieldPosition="0"/>
    </format>
    <format dxfId="4676">
      <pivotArea dataOnly="0" labelOnly="1" grandRow="1" outline="0" fieldPosition="0"/>
    </format>
    <format dxfId="4675">
      <pivotArea dataOnly="0" labelOnly="1" outline="0" fieldPosition="0">
        <references count="1">
          <reference field="12" count="3">
            <x v="0"/>
            <x v="1"/>
            <x v="2"/>
          </reference>
        </references>
      </pivotArea>
    </format>
    <format dxfId="4674">
      <pivotArea dataOnly="0" labelOnly="1" grandCol="1" outline="0" fieldPosition="0"/>
    </format>
    <format dxfId="4673">
      <pivotArea outline="0" collapsedLevelsAreSubtotals="1" fieldPosition="0"/>
    </format>
    <format dxfId="4672">
      <pivotArea field="12" type="button" dataOnly="0" labelOnly="1" outline="0" axis="axisCol" fieldPosition="0"/>
    </format>
    <format dxfId="4671">
      <pivotArea type="topRight" dataOnly="0" labelOnly="1" outline="0" fieldPosition="0"/>
    </format>
    <format dxfId="4670">
      <pivotArea dataOnly="0" labelOnly="1" outline="0" fieldPosition="0">
        <references count="1">
          <reference field="12" count="2">
            <x v="0"/>
            <x v="1"/>
          </reference>
        </references>
      </pivotArea>
    </format>
    <format dxfId="4669">
      <pivotArea dataOnly="0" labelOnly="1" grandCol="1" outline="0" fieldPosition="0"/>
    </format>
    <format dxfId="4668">
      <pivotArea grandRow="1" outline="0" collapsedLevelsAreSubtotals="1" fieldPosition="0"/>
    </format>
    <format dxfId="4667">
      <pivotArea dataOnly="0" labelOnly="1" grandRow="1" outline="0" fieldPosition="0"/>
    </format>
    <format dxfId="4666">
      <pivotArea outline="0" collapsedLevelsAreSubtotals="1" fieldPosition="0"/>
    </format>
    <format dxfId="4665">
      <pivotArea dataOnly="0" labelOnly="1" grandRow="1" outline="0" fieldPosition="0"/>
    </format>
    <format dxfId="4664">
      <pivotArea dataOnly="0" labelOnly="1" outline="0" fieldPosition="0">
        <references count="1">
          <reference field="12" count="4">
            <x v="0"/>
            <x v="1"/>
            <x v="4"/>
            <x v="5"/>
          </reference>
        </references>
      </pivotArea>
    </format>
    <format dxfId="4663">
      <pivotArea dataOnly="0" labelOnly="1" grandCol="1" outline="0" fieldPosition="0"/>
    </format>
    <format dxfId="4662">
      <pivotArea outline="0" collapsedLevelsAreSubtotals="1" fieldPosition="0"/>
    </format>
    <format dxfId="4661">
      <pivotArea dataOnly="0" labelOnly="1" grandRow="1" outline="0" fieldPosition="0"/>
    </format>
    <format dxfId="4660">
      <pivotArea dataOnly="0" labelOnly="1" outline="0" fieldPosition="0">
        <references count="1">
          <reference field="12" count="4">
            <x v="0"/>
            <x v="1"/>
            <x v="4"/>
            <x v="5"/>
          </reference>
        </references>
      </pivotArea>
    </format>
    <format dxfId="4659">
      <pivotArea dataOnly="0" labelOnly="1" grandCol="1" outline="0" fieldPosition="0"/>
    </format>
    <format dxfId="4658">
      <pivotArea dataOnly="0" labelOnly="1" outline="0" fieldPosition="0">
        <references count="1">
          <reference field="12" count="4">
            <x v="0"/>
            <x v="1"/>
            <x v="4"/>
            <x v="5"/>
          </reference>
        </references>
      </pivotArea>
    </format>
    <format dxfId="4657">
      <pivotArea dataOnly="0" labelOnly="1" grandCol="1" outline="0" fieldPosition="0"/>
    </format>
    <format dxfId="4656">
      <pivotArea outline="0" collapsedLevelsAreSubtotals="1" fieldPosition="0"/>
    </format>
    <format dxfId="4655">
      <pivotArea dataOnly="0" labelOnly="1" grandRow="1" outline="0" fieldPosition="0"/>
    </format>
    <format dxfId="4654">
      <pivotArea dataOnly="0" labelOnly="1" outline="0" fieldPosition="0">
        <references count="1">
          <reference field="12" count="4">
            <x v="0"/>
            <x v="1"/>
            <x v="3"/>
            <x v="4"/>
          </reference>
        </references>
      </pivotArea>
    </format>
    <format dxfId="4653">
      <pivotArea dataOnly="0" labelOnly="1" grandCol="1" outline="0" fieldPosition="0"/>
    </format>
    <format dxfId="4652">
      <pivotArea outline="0" collapsedLevelsAreSubtotals="1" fieldPosition="0"/>
    </format>
    <format dxfId="4651">
      <pivotArea dataOnly="0" labelOnly="1" grandRow="1" outline="0" fieldPosition="0"/>
    </format>
    <format dxfId="4650">
      <pivotArea dataOnly="0" labelOnly="1" outline="0" fieldPosition="0">
        <references count="1">
          <reference field="12" count="4">
            <x v="0"/>
            <x v="1"/>
            <x v="3"/>
            <x v="4"/>
          </reference>
        </references>
      </pivotArea>
    </format>
    <format dxfId="4649">
      <pivotArea dataOnly="0" labelOnly="1" grandCol="1" outline="0" fieldPosition="0"/>
    </format>
    <format dxfId="4648">
      <pivotArea dataOnly="0" labelOnly="1" outline="0" fieldPosition="0">
        <references count="1">
          <reference field="12" count="4">
            <x v="0"/>
            <x v="1"/>
            <x v="3"/>
            <x v="4"/>
          </reference>
        </references>
      </pivotArea>
    </format>
    <format dxfId="4647">
      <pivotArea dataOnly="0" labelOnly="1" grandCol="1" outline="0" fieldPosition="0"/>
    </format>
    <format dxfId="4646">
      <pivotArea grandRow="1" outline="0" collapsedLevelsAreSubtotals="1" fieldPosition="0"/>
    </format>
    <format dxfId="4645">
      <pivotArea dataOnly="0" labelOnly="1" grandRow="1" outline="0" fieldPosition="0"/>
    </format>
    <format dxfId="4644">
      <pivotArea outline="0" collapsedLevelsAreSubtotals="1" fieldPosition="0"/>
    </format>
    <format dxfId="4643">
      <pivotArea dataOnly="0" labelOnly="1" grandRow="1" outline="0" fieldPosition="0"/>
    </format>
    <format dxfId="4642">
      <pivotArea dataOnly="0" labelOnly="1" outline="0" fieldPosition="0">
        <references count="1">
          <reference field="12" count="3">
            <x v="0"/>
            <x v="1"/>
            <x v="2"/>
          </reference>
        </references>
      </pivotArea>
    </format>
    <format dxfId="4641">
      <pivotArea dataOnly="0" labelOnly="1" grandCol="1" outline="0" fieldPosition="0"/>
    </format>
    <format dxfId="4640">
      <pivotArea outline="0" collapsedLevelsAreSubtotals="1" fieldPosition="0"/>
    </format>
    <format dxfId="4639">
      <pivotArea dataOnly="0" labelOnly="1" grandRow="1" outline="0" fieldPosition="0"/>
    </format>
    <format dxfId="4638">
      <pivotArea dataOnly="0" labelOnly="1" outline="0" fieldPosition="0">
        <references count="1">
          <reference field="12" count="3">
            <x v="0"/>
            <x v="1"/>
            <x v="2"/>
          </reference>
        </references>
      </pivotArea>
    </format>
    <format dxfId="4637">
      <pivotArea dataOnly="0" labelOnly="1" grandCol="1" outline="0" fieldPosition="0"/>
    </format>
    <format dxfId="4636">
      <pivotArea dataOnly="0" labelOnly="1" outline="0" fieldPosition="0">
        <references count="1">
          <reference field="12" count="3">
            <x v="0"/>
            <x v="1"/>
            <x v="2"/>
          </reference>
        </references>
      </pivotArea>
    </format>
    <format dxfId="4635">
      <pivotArea dataOnly="0" labelOnly="1" grandCol="1" outline="0" fieldPosition="0"/>
    </format>
    <format dxfId="4634">
      <pivotArea outline="0" collapsedLevelsAreSubtotals="1" fieldPosition="0"/>
    </format>
    <format dxfId="4633">
      <pivotArea dataOnly="0" labelOnly="1" grandRow="1" outline="0" fieldPosition="0"/>
    </format>
    <format dxfId="4632">
      <pivotArea dataOnly="0" labelOnly="1" outline="0" fieldPosition="0">
        <references count="1">
          <reference field="12" count="3">
            <x v="0"/>
            <x v="1"/>
            <x v="2"/>
          </reference>
        </references>
      </pivotArea>
    </format>
    <format dxfId="4631">
      <pivotArea dataOnly="0" labelOnly="1" grandCol="1" outline="0" fieldPosition="0"/>
    </format>
    <format dxfId="4630">
      <pivotArea outline="0" collapsedLevelsAreSubtotals="1" fieldPosition="0"/>
    </format>
    <format dxfId="4629">
      <pivotArea dataOnly="0" labelOnly="1" grandRow="1" outline="0" fieldPosition="0"/>
    </format>
    <format dxfId="4628">
      <pivotArea dataOnly="0" labelOnly="1" outline="0" fieldPosition="0">
        <references count="1">
          <reference field="12" count="3">
            <x v="0"/>
            <x v="1"/>
            <x v="2"/>
          </reference>
        </references>
      </pivotArea>
    </format>
    <format dxfId="4627">
      <pivotArea dataOnly="0" labelOnly="1" grandCol="1" outline="0" fieldPosition="0"/>
    </format>
    <format dxfId="4626">
      <pivotArea dataOnly="0" labelOnly="1" outline="0" fieldPosition="0">
        <references count="1">
          <reference field="12" count="3">
            <x v="0"/>
            <x v="1"/>
            <x v="2"/>
          </reference>
        </references>
      </pivotArea>
    </format>
    <format dxfId="4625">
      <pivotArea dataOnly="0" labelOnly="1" grandCol="1" outline="0" fieldPosition="0"/>
    </format>
    <format dxfId="4624">
      <pivotArea grandRow="1" outline="0" collapsedLevelsAreSubtotals="1" fieldPosition="0"/>
    </format>
    <format dxfId="4623">
      <pivotArea dataOnly="0" labelOnly="1" grandRow="1" outline="0" fieldPosition="0"/>
    </format>
    <format dxfId="4622">
      <pivotArea outline="0" collapsedLevelsAreSubtotals="1" fieldPosition="0"/>
    </format>
    <format dxfId="4621">
      <pivotArea dataOnly="0" labelOnly="1" grandRow="1" outline="0" fieldPosition="0"/>
    </format>
    <format dxfId="4620">
      <pivotArea dataOnly="0" labelOnly="1" outline="0" fieldPosition="0">
        <references count="1">
          <reference field="12" count="3">
            <x v="0"/>
            <x v="1"/>
            <x v="3"/>
          </reference>
        </references>
      </pivotArea>
    </format>
    <format dxfId="4619">
      <pivotArea dataOnly="0" labelOnly="1" grandCol="1" outline="0" fieldPosition="0"/>
    </format>
    <format dxfId="4618">
      <pivotArea outline="0" collapsedLevelsAreSubtotals="1" fieldPosition="0"/>
    </format>
    <format dxfId="4617">
      <pivotArea dataOnly="0" labelOnly="1" grandRow="1" outline="0" fieldPosition="0"/>
    </format>
    <format dxfId="4616">
      <pivotArea dataOnly="0" labelOnly="1" outline="0" fieldPosition="0">
        <references count="1">
          <reference field="12" count="3">
            <x v="0"/>
            <x v="1"/>
            <x v="3"/>
          </reference>
        </references>
      </pivotArea>
    </format>
    <format dxfId="4615">
      <pivotArea dataOnly="0" labelOnly="1" grandCol="1" outline="0" fieldPosition="0"/>
    </format>
    <format dxfId="4614">
      <pivotArea dataOnly="0" labelOnly="1" outline="0" fieldPosition="0">
        <references count="1">
          <reference field="12" count="3">
            <x v="0"/>
            <x v="1"/>
            <x v="3"/>
          </reference>
        </references>
      </pivotArea>
    </format>
    <format dxfId="4613">
      <pivotArea dataOnly="0" labelOnly="1" grandCol="1" outline="0" fieldPosition="0"/>
    </format>
    <format dxfId="4612">
      <pivotArea grandRow="1" outline="0" collapsedLevelsAreSubtotals="1" fieldPosition="0"/>
    </format>
    <format dxfId="4611">
      <pivotArea dataOnly="0" labelOnly="1" grandRow="1" outline="0" fieldPosition="0"/>
    </format>
    <format dxfId="4610">
      <pivotArea grandCol="1" outline="0" collapsedLevelsAreSubtotals="1" fieldPosition="0"/>
    </format>
    <format dxfId="4609">
      <pivotArea dataOnly="0" labelOnly="1" grandCol="1" outline="0" fieldPosition="0"/>
    </format>
    <format dxfId="4608">
      <pivotArea outline="0" collapsedLevelsAreSubtotals="1" fieldPosition="0"/>
    </format>
    <format dxfId="4607">
      <pivotArea dataOnly="0" labelOnly="1" grandRow="1" outline="0" fieldPosition="0"/>
    </format>
    <format dxfId="4606">
      <pivotArea dataOnly="0" labelOnly="1" outline="0" fieldPosition="0">
        <references count="1">
          <reference field="12" count="3">
            <x v="0"/>
            <x v="2"/>
            <x v="4"/>
          </reference>
        </references>
      </pivotArea>
    </format>
    <format dxfId="4605">
      <pivotArea dataOnly="0" labelOnly="1" grandCol="1" outline="0" fieldPosition="0"/>
    </format>
    <format dxfId="4604">
      <pivotArea outline="0" collapsedLevelsAreSubtotals="1" fieldPosition="0"/>
    </format>
    <format dxfId="4603">
      <pivotArea dataOnly="0" labelOnly="1" grandRow="1" outline="0" fieldPosition="0"/>
    </format>
    <format dxfId="4602">
      <pivotArea dataOnly="0" labelOnly="1" outline="0" fieldPosition="0">
        <references count="1">
          <reference field="12" count="3">
            <x v="0"/>
            <x v="2"/>
            <x v="4"/>
          </reference>
        </references>
      </pivotArea>
    </format>
    <format dxfId="4601">
      <pivotArea dataOnly="0" labelOnly="1" grandCol="1" outline="0" fieldPosition="0"/>
    </format>
    <format dxfId="4600">
      <pivotArea outline="0" collapsedLevelsAreSubtotals="1" fieldPosition="0"/>
    </format>
    <format dxfId="4599">
      <pivotArea dataOnly="0" labelOnly="1" grandRow="1" outline="0" fieldPosition="0"/>
    </format>
    <format dxfId="4598">
      <pivotArea dataOnly="0" labelOnly="1" outline="0" fieldPosition="0">
        <references count="1">
          <reference field="12" count="4">
            <x v="0"/>
            <x v="1"/>
            <x v="3"/>
            <x v="5"/>
          </reference>
        </references>
      </pivotArea>
    </format>
    <format dxfId="4597">
      <pivotArea dataOnly="0" labelOnly="1" grandCol="1" outline="0" fieldPosition="0"/>
    </format>
    <format dxfId="4596">
      <pivotArea outline="0" collapsedLevelsAreSubtotals="1" fieldPosition="0"/>
    </format>
    <format dxfId="4595">
      <pivotArea dataOnly="0" labelOnly="1" grandRow="1" outline="0" fieldPosition="0"/>
    </format>
    <format dxfId="4594">
      <pivotArea dataOnly="0" labelOnly="1" outline="0" fieldPosition="0">
        <references count="1">
          <reference field="12" count="4">
            <x v="0"/>
            <x v="1"/>
            <x v="3"/>
            <x v="5"/>
          </reference>
        </references>
      </pivotArea>
    </format>
    <format dxfId="4593">
      <pivotArea dataOnly="0" labelOnly="1" grandCol="1" outline="0" fieldPosition="0"/>
    </format>
    <format dxfId="4592">
      <pivotArea outline="0" collapsedLevelsAreSubtotals="1" fieldPosition="0"/>
    </format>
    <format dxfId="4591">
      <pivotArea dataOnly="0" labelOnly="1" grandRow="1" outline="0" fieldPosition="0"/>
    </format>
    <format dxfId="4590">
      <pivotArea dataOnly="0" labelOnly="1" outline="0" fieldPosition="0">
        <references count="1">
          <reference field="12" count="3">
            <x v="0"/>
            <x v="1"/>
            <x v="4"/>
          </reference>
        </references>
      </pivotArea>
    </format>
    <format dxfId="4589">
      <pivotArea dataOnly="0" labelOnly="1" grandCol="1" outline="0" fieldPosition="0"/>
    </format>
    <format dxfId="4588">
      <pivotArea outline="0" collapsedLevelsAreSubtotals="1" fieldPosition="0"/>
    </format>
    <format dxfId="4587">
      <pivotArea dataOnly="0" labelOnly="1" grandRow="1" outline="0" fieldPosition="0"/>
    </format>
    <format dxfId="4586">
      <pivotArea dataOnly="0" labelOnly="1" outline="0" fieldPosition="0">
        <references count="1">
          <reference field="12" count="3">
            <x v="0"/>
            <x v="1"/>
            <x v="4"/>
          </reference>
        </references>
      </pivotArea>
    </format>
    <format dxfId="4585">
      <pivotArea dataOnly="0" labelOnly="1" grandCol="1" outline="0" fieldPosition="0"/>
    </format>
    <format dxfId="4584">
      <pivotArea grandRow="1" outline="0" collapsedLevelsAreSubtotals="1" fieldPosition="0"/>
    </format>
    <format dxfId="4583">
      <pivotArea dataOnly="0" labelOnly="1" grandRow="1" outline="0" fieldPosition="0"/>
    </format>
    <format dxfId="4582">
      <pivotArea dataOnly="0" labelOnly="1" outline="0" fieldPosition="0">
        <references count="1">
          <reference field="12" count="3">
            <x v="0"/>
            <x v="1"/>
            <x v="4"/>
          </reference>
        </references>
      </pivotArea>
    </format>
    <format dxfId="4581">
      <pivotArea dataOnly="0" labelOnly="1" grandCol="1" outline="0" fieldPosition="0"/>
    </format>
    <format dxfId="4580">
      <pivotArea grandCol="1" outline="0" collapsedLevelsAreSubtotals="1" fieldPosition="0"/>
    </format>
    <format dxfId="4579">
      <pivotArea dataOnly="0" labelOnly="1" grandCol="1" outline="0" fieldPosition="0"/>
    </format>
    <format dxfId="4578">
      <pivotArea outline="0" collapsedLevelsAreSubtotals="1" fieldPosition="0"/>
    </format>
    <format dxfId="4577">
      <pivotArea dataOnly="0" labelOnly="1" grandRow="1" outline="0" fieldPosition="0"/>
    </format>
    <format dxfId="4576">
      <pivotArea dataOnly="0" labelOnly="1" outline="0" fieldPosition="0">
        <references count="1">
          <reference field="12" count="5">
            <x v="0"/>
            <x v="1"/>
            <x v="2"/>
            <x v="3"/>
            <x v="5"/>
          </reference>
        </references>
      </pivotArea>
    </format>
    <format dxfId="4575">
      <pivotArea dataOnly="0" labelOnly="1" grandCol="1" outline="0" fieldPosition="0"/>
    </format>
    <format dxfId="4574">
      <pivotArea outline="0" collapsedLevelsAreSubtotals="1" fieldPosition="0"/>
    </format>
    <format dxfId="4573">
      <pivotArea dataOnly="0" labelOnly="1" grandRow="1" outline="0" fieldPosition="0"/>
    </format>
    <format dxfId="4572">
      <pivotArea dataOnly="0" labelOnly="1" outline="0" fieldPosition="0">
        <references count="1">
          <reference field="12" count="5">
            <x v="0"/>
            <x v="1"/>
            <x v="2"/>
            <x v="3"/>
            <x v="5"/>
          </reference>
        </references>
      </pivotArea>
    </format>
    <format dxfId="4571">
      <pivotArea dataOnly="0" labelOnly="1" grandCol="1" outline="0" fieldPosition="0"/>
    </format>
    <format dxfId="4570">
      <pivotArea outline="0" collapsedLevelsAreSubtotals="1" fieldPosition="0"/>
    </format>
    <format dxfId="4569">
      <pivotArea dataOnly="0" labelOnly="1" grandRow="1" outline="0" fieldPosition="0"/>
    </format>
    <format dxfId="4568">
      <pivotArea dataOnly="0" labelOnly="1" outline="0" fieldPosition="0">
        <references count="1">
          <reference field="12" count="3">
            <x v="0"/>
            <x v="1"/>
            <x v="2"/>
          </reference>
        </references>
      </pivotArea>
    </format>
    <format dxfId="4567">
      <pivotArea dataOnly="0" labelOnly="1" grandCol="1" outline="0" fieldPosition="0"/>
    </format>
    <format dxfId="4566">
      <pivotArea outline="0" collapsedLevelsAreSubtotals="1" fieldPosition="0"/>
    </format>
    <format dxfId="4565">
      <pivotArea dataOnly="0" labelOnly="1" grandRow="1" outline="0" fieldPosition="0"/>
    </format>
    <format dxfId="4564">
      <pivotArea dataOnly="0" labelOnly="1" outline="0" fieldPosition="0">
        <references count="1">
          <reference field="12" count="3">
            <x v="0"/>
            <x v="1"/>
            <x v="2"/>
          </reference>
        </references>
      </pivotArea>
    </format>
    <format dxfId="4563">
      <pivotArea dataOnly="0" labelOnly="1" grandCol="1" outline="0" fieldPosition="0"/>
    </format>
    <format dxfId="4562">
      <pivotArea dataOnly="0" labelOnly="1" outline="0" fieldPosition="0">
        <references count="1">
          <reference field="12" count="3">
            <x v="0"/>
            <x v="1"/>
            <x v="2"/>
          </reference>
        </references>
      </pivotArea>
    </format>
    <format dxfId="4561">
      <pivotArea dataOnly="0" labelOnly="1" grandCol="1" outline="0" fieldPosition="0"/>
    </format>
    <format dxfId="4560">
      <pivotArea grandRow="1" outline="0" collapsedLevelsAreSubtotals="1" fieldPosition="0"/>
    </format>
    <format dxfId="4559">
      <pivotArea dataOnly="0" labelOnly="1" grandRow="1" outline="0" fieldPosition="0"/>
    </format>
    <format dxfId="4558">
      <pivotArea outline="0" collapsedLevelsAreSubtotals="1" fieldPosition="0"/>
    </format>
    <format dxfId="4557">
      <pivotArea dataOnly="0" labelOnly="1" grandRow="1" outline="0" fieldPosition="0"/>
    </format>
    <format dxfId="4556">
      <pivotArea dataOnly="0" labelOnly="1" outline="0" fieldPosition="0">
        <references count="1">
          <reference field="12" count="3">
            <x v="0"/>
            <x v="1"/>
            <x v="3"/>
          </reference>
        </references>
      </pivotArea>
    </format>
    <format dxfId="4555">
      <pivotArea dataOnly="0" labelOnly="1" grandCol="1" outline="0" fieldPosition="0"/>
    </format>
    <format dxfId="4554">
      <pivotArea outline="0" collapsedLevelsAreSubtotals="1" fieldPosition="0"/>
    </format>
    <format dxfId="4553">
      <pivotArea dataOnly="0" labelOnly="1" grandRow="1" outline="0" fieldPosition="0"/>
    </format>
    <format dxfId="4552">
      <pivotArea dataOnly="0" labelOnly="1" outline="0" fieldPosition="0">
        <references count="1">
          <reference field="12" count="3">
            <x v="0"/>
            <x v="1"/>
            <x v="3"/>
          </reference>
        </references>
      </pivotArea>
    </format>
    <format dxfId="4551">
      <pivotArea dataOnly="0" labelOnly="1" grandCol="1" outline="0" fieldPosition="0"/>
    </format>
    <format dxfId="4550">
      <pivotArea dataOnly="0" labelOnly="1" outline="0" fieldPosition="0">
        <references count="1">
          <reference field="12" count="3">
            <x v="0"/>
            <x v="1"/>
            <x v="3"/>
          </reference>
        </references>
      </pivotArea>
    </format>
    <format dxfId="4549">
      <pivotArea dataOnly="0" labelOnly="1" grandCol="1" outline="0" fieldPosition="0"/>
    </format>
    <format dxfId="4548">
      <pivotArea grandRow="1" outline="0" collapsedLevelsAreSubtotals="1" fieldPosition="0"/>
    </format>
    <format dxfId="4547">
      <pivotArea dataOnly="0" labelOnly="1" grandRow="1" outline="0" fieldPosition="0"/>
    </format>
    <format dxfId="4546">
      <pivotArea outline="0" collapsedLevelsAreSubtotals="1" fieldPosition="0"/>
    </format>
    <format dxfId="4545">
      <pivotArea dataOnly="0" labelOnly="1" grandRow="1" outline="0" fieldPosition="0"/>
    </format>
    <format dxfId="4544">
      <pivotArea dataOnly="0" labelOnly="1" outline="0" fieldPosition="0">
        <references count="1">
          <reference field="12" count="3">
            <x v="0"/>
            <x v="2"/>
            <x v="5"/>
          </reference>
        </references>
      </pivotArea>
    </format>
    <format dxfId="4543">
      <pivotArea dataOnly="0" labelOnly="1" grandCol="1" outline="0" fieldPosition="0"/>
    </format>
    <format dxfId="4542">
      <pivotArea outline="0" collapsedLevelsAreSubtotals="1" fieldPosition="0"/>
    </format>
    <format dxfId="4541">
      <pivotArea dataOnly="0" labelOnly="1" grandRow="1" outline="0" fieldPosition="0"/>
    </format>
    <format dxfId="4540">
      <pivotArea dataOnly="0" labelOnly="1" outline="0" fieldPosition="0">
        <references count="1">
          <reference field="12" count="3">
            <x v="0"/>
            <x v="2"/>
            <x v="5"/>
          </reference>
        </references>
      </pivotArea>
    </format>
    <format dxfId="4539">
      <pivotArea dataOnly="0" labelOnly="1" grandCol="1" outline="0" fieldPosition="0"/>
    </format>
    <format dxfId="4538">
      <pivotArea dataOnly="0" labelOnly="1" outline="0" fieldPosition="0">
        <references count="1">
          <reference field="12" count="3">
            <x v="0"/>
            <x v="1"/>
            <x v="2"/>
          </reference>
        </references>
      </pivotArea>
    </format>
    <format dxfId="4537">
      <pivotArea dataOnly="0" labelOnly="1" grandCol="1" outline="0" fieldPosition="0"/>
    </format>
    <format dxfId="4536">
      <pivotArea dataOnly="0" labelOnly="1" outline="0" fieldPosition="0">
        <references count="1">
          <reference field="12" count="3">
            <x v="0"/>
            <x v="1"/>
            <x v="2"/>
          </reference>
        </references>
      </pivotArea>
    </format>
    <format dxfId="4535">
      <pivotArea dataOnly="0" labelOnly="1" grandCol="1" outline="0" fieldPosition="0"/>
    </format>
    <format dxfId="4534">
      <pivotArea dataOnly="0" labelOnly="1" outline="0" fieldPosition="0">
        <references count="1">
          <reference field="12" count="3">
            <x v="0"/>
            <x v="1"/>
            <x v="2"/>
          </reference>
        </references>
      </pivotArea>
    </format>
    <format dxfId="4533">
      <pivotArea dataOnly="0" labelOnly="1" grandCol="1" outline="0" fieldPosition="0"/>
    </format>
    <format dxfId="4532">
      <pivotArea outline="0" collapsedLevelsAreSubtotals="1" fieldPosition="0"/>
    </format>
    <format dxfId="4531">
      <pivotArea dataOnly="0" labelOnly="1" grandRow="1" outline="0" fieldPosition="0"/>
    </format>
    <format dxfId="4530">
      <pivotArea dataOnly="0" labelOnly="1" outline="0" fieldPosition="0">
        <references count="1">
          <reference field="12" count="3">
            <x v="0"/>
            <x v="1"/>
            <x v="2"/>
          </reference>
        </references>
      </pivotArea>
    </format>
    <format dxfId="4529">
      <pivotArea dataOnly="0" labelOnly="1" grandCol="1" outline="0" fieldPosition="0"/>
    </format>
    <format dxfId="4528">
      <pivotArea outline="0" collapsedLevelsAreSubtotals="1" fieldPosition="0"/>
    </format>
    <format dxfId="4527">
      <pivotArea dataOnly="0" labelOnly="1" grandRow="1" outline="0" fieldPosition="0"/>
    </format>
    <format dxfId="4526">
      <pivotArea dataOnly="0" labelOnly="1" outline="0" fieldPosition="0">
        <references count="1">
          <reference field="12" count="3">
            <x v="0"/>
            <x v="1"/>
            <x v="2"/>
          </reference>
        </references>
      </pivotArea>
    </format>
    <format dxfId="4525">
      <pivotArea dataOnly="0" labelOnly="1" grandCol="1" outline="0" fieldPosition="0"/>
    </format>
    <format dxfId="4524">
      <pivotArea dataOnly="0" labelOnly="1" outline="0" fieldPosition="0">
        <references count="1">
          <reference field="12" count="3">
            <x v="0"/>
            <x v="1"/>
            <x v="2"/>
          </reference>
        </references>
      </pivotArea>
    </format>
    <format dxfId="4523">
      <pivotArea dataOnly="0" labelOnly="1" grandCol="1" outline="0" fieldPosition="0"/>
    </format>
    <format dxfId="4522">
      <pivotArea grandRow="1" outline="0" collapsedLevelsAreSubtotals="1" fieldPosition="0"/>
    </format>
    <format dxfId="4521">
      <pivotArea dataOnly="0" labelOnly="1" grandRow="1" outline="0" fieldPosition="0"/>
    </format>
    <format dxfId="4520">
      <pivotArea outline="0" collapsedLevelsAreSubtotals="1" fieldPosition="0"/>
    </format>
    <format dxfId="4519">
      <pivotArea dataOnly="0" labelOnly="1" grandRow="1" outline="0" fieldPosition="0"/>
    </format>
    <format dxfId="4518">
      <pivotArea dataOnly="0" labelOnly="1" outline="0" fieldPosition="0">
        <references count="1">
          <reference field="12" count="3">
            <x v="0"/>
            <x v="1"/>
            <x v="3"/>
          </reference>
        </references>
      </pivotArea>
    </format>
    <format dxfId="4517">
      <pivotArea dataOnly="0" labelOnly="1" grandCol="1" outline="0" fieldPosition="0"/>
    </format>
    <format dxfId="4516">
      <pivotArea outline="0" collapsedLevelsAreSubtotals="1" fieldPosition="0"/>
    </format>
    <format dxfId="4515">
      <pivotArea dataOnly="0" labelOnly="1" grandRow="1" outline="0" fieldPosition="0"/>
    </format>
    <format dxfId="4514">
      <pivotArea dataOnly="0" labelOnly="1" outline="0" fieldPosition="0">
        <references count="1">
          <reference field="12" count="3">
            <x v="0"/>
            <x v="1"/>
            <x v="3"/>
          </reference>
        </references>
      </pivotArea>
    </format>
    <format dxfId="4513">
      <pivotArea dataOnly="0" labelOnly="1" grandCol="1" outline="0" fieldPosition="0"/>
    </format>
    <format dxfId="4512">
      <pivotArea dataOnly="0" labelOnly="1" outline="0" fieldPosition="0">
        <references count="1">
          <reference field="12" count="3">
            <x v="0"/>
            <x v="1"/>
            <x v="3"/>
          </reference>
        </references>
      </pivotArea>
    </format>
    <format dxfId="4511">
      <pivotArea dataOnly="0" labelOnly="1" grandCol="1" outline="0" fieldPosition="0"/>
    </format>
    <format dxfId="4510">
      <pivotArea grandRow="1" outline="0" collapsedLevelsAreSubtotals="1" fieldPosition="0"/>
    </format>
    <format dxfId="4509">
      <pivotArea dataOnly="0" labelOnly="1" grandRow="1" outline="0" fieldPosition="0"/>
    </format>
    <format dxfId="4508">
      <pivotArea type="all" dataOnly="0" outline="0" fieldPosition="0"/>
    </format>
    <format dxfId="4507">
      <pivotArea outline="0" collapsedLevelsAreSubtotals="1" fieldPosition="0"/>
    </format>
    <format dxfId="4506">
      <pivotArea type="origin" dataOnly="0" labelOnly="1" outline="0" fieldPosition="0"/>
    </format>
    <format dxfId="4505">
      <pivotArea field="12" type="button" dataOnly="0" labelOnly="1" outline="0" axis="axisCol" fieldPosition="0"/>
    </format>
    <format dxfId="4504">
      <pivotArea type="topRight" dataOnly="0" labelOnly="1" outline="0" fieldPosition="0"/>
    </format>
    <format dxfId="4503">
      <pivotArea dataOnly="0" labelOnly="1" grandRow="1" outline="0" fieldPosition="0"/>
    </format>
    <format dxfId="4502">
      <pivotArea dataOnly="0" labelOnly="1" outline="0" fieldPosition="0">
        <references count="1">
          <reference field="12" count="3">
            <x v="0"/>
            <x v="3"/>
            <x v="5"/>
          </reference>
        </references>
      </pivotArea>
    </format>
    <format dxfId="4501">
      <pivotArea dataOnly="0" labelOnly="1" grandCol="1" outline="0" fieldPosition="0"/>
    </format>
    <format dxfId="4500">
      <pivotArea type="all" dataOnly="0" outline="0" fieldPosition="0"/>
    </format>
    <format dxfId="4499">
      <pivotArea outline="0" collapsedLevelsAreSubtotals="1" fieldPosition="0"/>
    </format>
    <format dxfId="4498">
      <pivotArea type="origin" dataOnly="0" labelOnly="1" outline="0" fieldPosition="0"/>
    </format>
    <format dxfId="4497">
      <pivotArea field="12" type="button" dataOnly="0" labelOnly="1" outline="0" axis="axisCol" fieldPosition="0"/>
    </format>
    <format dxfId="4496">
      <pivotArea type="topRight" dataOnly="0" labelOnly="1" outline="0" fieldPosition="0"/>
    </format>
    <format dxfId="4495">
      <pivotArea dataOnly="0" labelOnly="1" grandRow="1" outline="0" fieldPosition="0"/>
    </format>
    <format dxfId="4494">
      <pivotArea dataOnly="0" labelOnly="1" outline="0" fieldPosition="0">
        <references count="1">
          <reference field="12" count="3">
            <x v="0"/>
            <x v="3"/>
            <x v="5"/>
          </reference>
        </references>
      </pivotArea>
    </format>
    <format dxfId="4493">
      <pivotArea dataOnly="0" labelOnly="1" grandCol="1" outline="0" fieldPosition="0"/>
    </format>
    <format dxfId="4492">
      <pivotArea outline="0" collapsedLevelsAreSubtotals="1" fieldPosition="0"/>
    </format>
    <format dxfId="4491">
      <pivotArea dataOnly="0" labelOnly="1" grandRow="1" outline="0" fieldPosition="0"/>
    </format>
    <format dxfId="4490">
      <pivotArea dataOnly="0" labelOnly="1" outline="0" fieldPosition="0">
        <references count="1">
          <reference field="12" count="3">
            <x v="0"/>
            <x v="3"/>
            <x v="5"/>
          </reference>
        </references>
      </pivotArea>
    </format>
    <format dxfId="4489">
      <pivotArea dataOnly="0" labelOnly="1" grandCol="1" outline="0" fieldPosition="0"/>
    </format>
    <format dxfId="4488">
      <pivotArea outline="0" collapsedLevelsAreSubtotals="1" fieldPosition="0"/>
    </format>
    <format dxfId="4487">
      <pivotArea dataOnly="0" labelOnly="1" grandRow="1" outline="0" fieldPosition="0"/>
    </format>
    <format dxfId="4486">
      <pivotArea dataOnly="0" labelOnly="1" outline="0" fieldPosition="0">
        <references count="1">
          <reference field="12" count="3">
            <x v="0"/>
            <x v="3"/>
            <x v="5"/>
          </reference>
        </references>
      </pivotArea>
    </format>
    <format dxfId="4485">
      <pivotArea dataOnly="0" labelOnly="1" grandCol="1" outline="0" fieldPosition="0"/>
    </format>
    <format dxfId="4484">
      <pivotArea outline="0" collapsedLevelsAreSubtotals="1" fieldPosition="0"/>
    </format>
    <format dxfId="4483">
      <pivotArea dataOnly="0" labelOnly="1" grandRow="1" outline="0" fieldPosition="0"/>
    </format>
    <format dxfId="4482">
      <pivotArea dataOnly="0" labelOnly="1" outline="0" fieldPosition="0">
        <references count="1">
          <reference field="12" count="4">
            <x v="0"/>
            <x v="1"/>
            <x v="3"/>
            <x v="5"/>
          </reference>
        </references>
      </pivotArea>
    </format>
    <format dxfId="4481">
      <pivotArea dataOnly="0" labelOnly="1" grandCol="1" outline="0" fieldPosition="0"/>
    </format>
    <format dxfId="4480">
      <pivotArea outline="0" collapsedLevelsAreSubtotals="1" fieldPosition="0"/>
    </format>
    <format dxfId="4479">
      <pivotArea dataOnly="0" labelOnly="1" grandRow="1" outline="0" fieldPosition="0"/>
    </format>
    <format dxfId="4478">
      <pivotArea dataOnly="0" labelOnly="1" outline="0" fieldPosition="0">
        <references count="1">
          <reference field="12" count="4">
            <x v="0"/>
            <x v="1"/>
            <x v="3"/>
            <x v="5"/>
          </reference>
        </references>
      </pivotArea>
    </format>
    <format dxfId="4477">
      <pivotArea dataOnly="0" labelOnly="1" grandCol="1" outline="0" fieldPosition="0"/>
    </format>
    <format dxfId="4476">
      <pivotArea outline="0" collapsedLevelsAreSubtotals="1" fieldPosition="0"/>
    </format>
    <format dxfId="4475">
      <pivotArea dataOnly="0" labelOnly="1" grandRow="1" outline="0" fieldPosition="0"/>
    </format>
    <format dxfId="4474">
      <pivotArea dataOnly="0" labelOnly="1" outline="0" fieldPosition="0">
        <references count="1">
          <reference field="12" count="4">
            <x v="0"/>
            <x v="1"/>
            <x v="3"/>
            <x v="5"/>
          </reference>
        </references>
      </pivotArea>
    </format>
    <format dxfId="4473">
      <pivotArea dataOnly="0" labelOnly="1" grandCol="1" outline="0" fieldPosition="0"/>
    </format>
    <format dxfId="4472">
      <pivotArea dataOnly="0" labelOnly="1" outline="0" fieldPosition="0">
        <references count="1">
          <reference field="12" count="4">
            <x v="0"/>
            <x v="1"/>
            <x v="3"/>
            <x v="5"/>
          </reference>
        </references>
      </pivotArea>
    </format>
    <format dxfId="4471">
      <pivotArea dataOnly="0" labelOnly="1" grandCol="1" outline="0" fieldPosition="0"/>
    </format>
    <format dxfId="4470">
      <pivotArea grandRow="1" outline="0" collapsedLevelsAreSubtotals="1" fieldPosition="0"/>
    </format>
    <format dxfId="4469">
      <pivotArea dataOnly="0" labelOnly="1" grandRow="1" outline="0" fieldPosition="0"/>
    </format>
    <format dxfId="4468">
      <pivotArea outline="0" collapsedLevelsAreSubtotals="1" fieldPosition="0"/>
    </format>
    <format dxfId="4467">
      <pivotArea dataOnly="0" labelOnly="1" grandRow="1" outline="0" fieldPosition="0"/>
    </format>
    <format dxfId="4466">
      <pivotArea dataOnly="0" labelOnly="1" outline="0" fieldPosition="0">
        <references count="1">
          <reference field="12" count="4">
            <x v="1"/>
            <x v="2"/>
            <x v="3"/>
            <x v="4"/>
          </reference>
        </references>
      </pivotArea>
    </format>
    <format dxfId="4465">
      <pivotArea dataOnly="0" labelOnly="1" grandCol="1" outline="0" fieldPosition="0"/>
    </format>
    <format dxfId="4464">
      <pivotArea outline="0" collapsedLevelsAreSubtotals="1" fieldPosition="0"/>
    </format>
    <format dxfId="4463">
      <pivotArea dataOnly="0" labelOnly="1" grandRow="1" outline="0" fieldPosition="0"/>
    </format>
    <format dxfId="4462">
      <pivotArea dataOnly="0" labelOnly="1" outline="0" fieldPosition="0">
        <references count="1">
          <reference field="12" count="4">
            <x v="1"/>
            <x v="2"/>
            <x v="3"/>
            <x v="4"/>
          </reference>
        </references>
      </pivotArea>
    </format>
    <format dxfId="4461">
      <pivotArea dataOnly="0" labelOnly="1" grandCol="1" outline="0" fieldPosition="0"/>
    </format>
    <format dxfId="4460">
      <pivotArea dataOnly="0" labelOnly="1" outline="0" fieldPosition="0">
        <references count="1">
          <reference field="12" count="4">
            <x v="1"/>
            <x v="2"/>
            <x v="3"/>
            <x v="4"/>
          </reference>
        </references>
      </pivotArea>
    </format>
    <format dxfId="4459">
      <pivotArea dataOnly="0" labelOnly="1" grandCol="1" outline="0" fieldPosition="0"/>
    </format>
    <format dxfId="4458">
      <pivotArea grandRow="1" outline="0" collapsedLevelsAreSubtotals="1" fieldPosition="0"/>
    </format>
    <format dxfId="4457">
      <pivotArea dataOnly="0" labelOnly="1" grandRow="1" outline="0" fieldPosition="0"/>
    </format>
    <format dxfId="4456">
      <pivotArea outline="0" collapsedLevelsAreSubtotals="1" fieldPosition="0"/>
    </format>
    <format dxfId="4455">
      <pivotArea dataOnly="0" labelOnly="1" grandRow="1" outline="0" fieldPosition="0"/>
    </format>
    <format dxfId="4454">
      <pivotArea dataOnly="0" labelOnly="1" outline="0" fieldPosition="0">
        <references count="1">
          <reference field="12" count="4">
            <x v="0"/>
            <x v="1"/>
            <x v="2"/>
            <x v="4"/>
          </reference>
        </references>
      </pivotArea>
    </format>
    <format dxfId="4453">
      <pivotArea dataOnly="0" labelOnly="1" grandCol="1" outline="0" fieldPosition="0"/>
    </format>
    <format dxfId="4452">
      <pivotArea outline="0" collapsedLevelsAreSubtotals="1" fieldPosition="0"/>
    </format>
    <format dxfId="4451">
      <pivotArea dataOnly="0" labelOnly="1" grandRow="1" outline="0" fieldPosition="0"/>
    </format>
    <format dxfId="4450">
      <pivotArea dataOnly="0" labelOnly="1" outline="0" fieldPosition="0">
        <references count="1">
          <reference field="12" count="4">
            <x v="0"/>
            <x v="1"/>
            <x v="2"/>
            <x v="4"/>
          </reference>
        </references>
      </pivotArea>
    </format>
    <format dxfId="4449">
      <pivotArea dataOnly="0" labelOnly="1" grandCol="1" outline="0" fieldPosition="0"/>
    </format>
    <format dxfId="4448">
      <pivotArea dataOnly="0" labelOnly="1" outline="0" fieldPosition="0">
        <references count="1">
          <reference field="12" count="4">
            <x v="0"/>
            <x v="1"/>
            <x v="2"/>
            <x v="4"/>
          </reference>
        </references>
      </pivotArea>
    </format>
    <format dxfId="4447">
      <pivotArea dataOnly="0" labelOnly="1" grandCol="1" outline="0" fieldPosition="0"/>
    </format>
    <format dxfId="4446">
      <pivotArea grandRow="1" outline="0" collapsedLevelsAreSubtotals="1" fieldPosition="0"/>
    </format>
    <format dxfId="4445">
      <pivotArea dataOnly="0" labelOnly="1" grandRow="1" outline="0" fieldPosition="0"/>
    </format>
    <format dxfId="4444">
      <pivotArea outline="0" collapsedLevelsAreSubtotals="1" fieldPosition="0"/>
    </format>
    <format dxfId="4443">
      <pivotArea dataOnly="0" labelOnly="1" grandRow="1" outline="0" fieldPosition="0"/>
    </format>
    <format dxfId="4442">
      <pivotArea dataOnly="0" labelOnly="1" outline="0" fieldPosition="0">
        <references count="1">
          <reference field="12" count="3">
            <x v="0"/>
            <x v="1"/>
            <x v="2"/>
          </reference>
        </references>
      </pivotArea>
    </format>
    <format dxfId="4441">
      <pivotArea dataOnly="0" labelOnly="1" grandCol="1" outline="0" fieldPosition="0"/>
    </format>
    <format dxfId="4440">
      <pivotArea outline="0" collapsedLevelsAreSubtotals="1" fieldPosition="0"/>
    </format>
    <format dxfId="4439">
      <pivotArea dataOnly="0" labelOnly="1" grandRow="1" outline="0" fieldPosition="0"/>
    </format>
    <format dxfId="4438">
      <pivotArea dataOnly="0" labelOnly="1" outline="0" fieldPosition="0">
        <references count="1">
          <reference field="12" count="3">
            <x v="0"/>
            <x v="1"/>
            <x v="2"/>
          </reference>
        </references>
      </pivotArea>
    </format>
    <format dxfId="4437">
      <pivotArea dataOnly="0" labelOnly="1" grandCol="1" outline="0" fieldPosition="0"/>
    </format>
    <format dxfId="4436">
      <pivotArea outline="0" collapsedLevelsAreSubtotals="1" fieldPosition="0"/>
    </format>
    <format dxfId="4435">
      <pivotArea dataOnly="0" labelOnly="1" grandRow="1" outline="0" fieldPosition="0"/>
    </format>
    <format dxfId="4434">
      <pivotArea dataOnly="0" labelOnly="1" outline="0" fieldPosition="0">
        <references count="1">
          <reference field="12" count="2">
            <x v="0"/>
            <x v="1"/>
          </reference>
        </references>
      </pivotArea>
    </format>
    <format dxfId="4433">
      <pivotArea dataOnly="0" labelOnly="1" grandCol="1" outline="0" fieldPosition="0"/>
    </format>
    <format dxfId="4432">
      <pivotArea dataOnly="0" labelOnly="1" outline="0" fieldPosition="0">
        <references count="1">
          <reference field="12" count="2">
            <x v="0"/>
            <x v="1"/>
          </reference>
        </references>
      </pivotArea>
    </format>
    <format dxfId="4431">
      <pivotArea dataOnly="0" labelOnly="1" grandCol="1" outline="0" fieldPosition="0"/>
    </format>
    <format dxfId="4430">
      <pivotArea grandRow="1" outline="0" collapsedLevelsAreSubtotals="1" fieldPosition="0"/>
    </format>
    <format dxfId="4429">
      <pivotArea dataOnly="0" labelOnly="1" grandRow="1" outline="0" fieldPosition="0"/>
    </format>
    <format dxfId="4428">
      <pivotArea dataOnly="0" grandCol="1" outline="0" axis="axisCol" fieldPosition="0"/>
    </format>
    <format dxfId="4427">
      <pivotArea outline="0" collapsedLevelsAreSubtotals="1" fieldPosition="0"/>
    </format>
    <format dxfId="4426">
      <pivotArea dataOnly="0" labelOnly="1" grandRow="1" outline="0" fieldPosition="0"/>
    </format>
    <format dxfId="4425">
      <pivotArea dataOnly="0" labelOnly="1" outline="0" fieldPosition="0">
        <references count="1">
          <reference field="12" count="3">
            <x v="0"/>
            <x v="1"/>
            <x v="3"/>
          </reference>
        </references>
      </pivotArea>
    </format>
    <format dxfId="4424">
      <pivotArea dataOnly="0" labelOnly="1" grandCol="1" outline="0" fieldPosition="0"/>
    </format>
    <format dxfId="4423">
      <pivotArea dataOnly="0" labelOnly="1" outline="0" fieldPosition="0">
        <references count="1">
          <reference field="12" count="3">
            <x v="0"/>
            <x v="1"/>
            <x v="3"/>
          </reference>
        </references>
      </pivotArea>
    </format>
    <format dxfId="4422">
      <pivotArea dataOnly="0" labelOnly="1" grandCol="1" outline="0" fieldPosition="0"/>
    </format>
    <format dxfId="4421">
      <pivotArea grandRow="1" outline="0" collapsedLevelsAreSubtotals="1" fieldPosition="0"/>
    </format>
    <format dxfId="4420">
      <pivotArea dataOnly="0" labelOnly="1" grandRow="1" outline="0" fieldPosition="0"/>
    </format>
    <format dxfId="4419">
      <pivotArea outline="0" collapsedLevelsAreSubtotals="1" fieldPosition="0"/>
    </format>
    <format dxfId="4418">
      <pivotArea dataOnly="0" labelOnly="1" grandRow="1" outline="0" fieldPosition="0"/>
    </format>
    <format dxfId="4417">
      <pivotArea dataOnly="0" labelOnly="1" outline="0" fieldPosition="0">
        <references count="1">
          <reference field="12" count="3">
            <x v="0"/>
            <x v="1"/>
            <x v="3"/>
          </reference>
        </references>
      </pivotArea>
    </format>
    <format dxfId="4416">
      <pivotArea dataOnly="0" labelOnly="1" grandCol="1" outline="0" fieldPosition="0"/>
    </format>
    <format dxfId="4415">
      <pivotArea outline="0" collapsedLevelsAreSubtotals="1" fieldPosition="0"/>
    </format>
    <format dxfId="4414">
      <pivotArea dataOnly="0" labelOnly="1" grandRow="1" outline="0" fieldPosition="0"/>
    </format>
    <format dxfId="4413">
      <pivotArea dataOnly="0" labelOnly="1" outline="0" fieldPosition="0">
        <references count="1">
          <reference field="12" count="2">
            <x v="0"/>
            <x v="1"/>
          </reference>
        </references>
      </pivotArea>
    </format>
    <format dxfId="4412">
      <pivotArea dataOnly="0" labelOnly="1" grandCol="1" outline="0" fieldPosition="0"/>
    </format>
    <format dxfId="4411">
      <pivotArea dataOnly="0" labelOnly="1" outline="0" fieldPosition="0">
        <references count="1">
          <reference field="12" count="2">
            <x v="0"/>
            <x v="1"/>
          </reference>
        </references>
      </pivotArea>
    </format>
    <format dxfId="4410">
      <pivotArea dataOnly="0" labelOnly="1" grandCol="1" outline="0" fieldPosition="0"/>
    </format>
    <format dxfId="4409">
      <pivotArea dataOnly="0" labelOnly="1" outline="0" fieldPosition="0">
        <references count="1">
          <reference field="12" count="2">
            <x v="0"/>
            <x v="1"/>
          </reference>
        </references>
      </pivotArea>
    </format>
    <format dxfId="4408">
      <pivotArea dataOnly="0" labelOnly="1" grandCol="1" outline="0" fieldPosition="0"/>
    </format>
    <format dxfId="4407">
      <pivotArea grandRow="1" outline="0" collapsedLevelsAreSubtotals="1" fieldPosition="0"/>
    </format>
    <format dxfId="4406">
      <pivotArea dataOnly="0" labelOnly="1" grandRow="1" outline="0" fieldPosition="0"/>
    </format>
    <format dxfId="4405">
      <pivotArea outline="0" collapsedLevelsAreSubtotals="1" fieldPosition="0"/>
    </format>
    <format dxfId="4404">
      <pivotArea dataOnly="0" labelOnly="1" grandRow="1" outline="0" fieldPosition="0"/>
    </format>
    <format dxfId="4403">
      <pivotArea dataOnly="0" labelOnly="1" outline="0" fieldPosition="0">
        <references count="1">
          <reference field="12" count="2">
            <x v="0"/>
            <x v="1"/>
          </reference>
        </references>
      </pivotArea>
    </format>
    <format dxfId="4402">
      <pivotArea dataOnly="0" labelOnly="1" grandCol="1" outline="0" fieldPosition="0"/>
    </format>
    <format dxfId="4401">
      <pivotArea outline="0" collapsedLevelsAreSubtotals="1" fieldPosition="0"/>
    </format>
    <format dxfId="4400">
      <pivotArea dataOnly="0" labelOnly="1" grandRow="1" outline="0" fieldPosition="0"/>
    </format>
    <format dxfId="4399">
      <pivotArea dataOnly="0" labelOnly="1" outline="0" fieldPosition="0">
        <references count="1">
          <reference field="12" count="2">
            <x v="0"/>
            <x v="3"/>
          </reference>
        </references>
      </pivotArea>
    </format>
    <format dxfId="4398">
      <pivotArea dataOnly="0" labelOnly="1" grandCol="1" outline="0" fieldPosition="0"/>
    </format>
    <format dxfId="4397">
      <pivotArea outline="0" collapsedLevelsAreSubtotals="1" fieldPosition="0"/>
    </format>
    <format dxfId="4396">
      <pivotArea dataOnly="0" labelOnly="1" grandRow="1" outline="0" fieldPosition="0"/>
    </format>
    <format dxfId="4395">
      <pivotArea dataOnly="0" labelOnly="1" outline="0" fieldPosition="0">
        <references count="1">
          <reference field="12" count="2">
            <x v="0"/>
            <x v="3"/>
          </reference>
        </references>
      </pivotArea>
    </format>
    <format dxfId="4394">
      <pivotArea dataOnly="0" labelOnly="1" grandCol="1" outline="0" fieldPosition="0"/>
    </format>
    <format dxfId="4393">
      <pivotArea dataOnly="0" labelOnly="1" outline="0" fieldPosition="0">
        <references count="1">
          <reference field="12" count="2">
            <x v="0"/>
            <x v="3"/>
          </reference>
        </references>
      </pivotArea>
    </format>
    <format dxfId="4392">
      <pivotArea dataOnly="0" labelOnly="1" grandCol="1" outline="0" fieldPosition="0"/>
    </format>
    <format dxfId="4391">
      <pivotArea grandRow="1" outline="0" collapsedLevelsAreSubtotals="1" fieldPosition="0"/>
    </format>
    <format dxfId="4390">
      <pivotArea dataOnly="0" labelOnly="1" grandRow="1" outline="0" fieldPosition="0"/>
    </format>
    <format dxfId="4389">
      <pivotArea outline="0" collapsedLevelsAreSubtotals="1" fieldPosition="0"/>
    </format>
    <format dxfId="4388">
      <pivotArea dataOnly="0" labelOnly="1" grandRow="1" outline="0" fieldPosition="0"/>
    </format>
    <format dxfId="4387">
      <pivotArea dataOnly="0" labelOnly="1" outline="0" fieldPosition="0">
        <references count="1">
          <reference field="12" count="1">
            <x v="0"/>
          </reference>
        </references>
      </pivotArea>
    </format>
    <format dxfId="4386">
      <pivotArea dataOnly="0" labelOnly="1" grandCol="1" outline="0" fieldPosition="0"/>
    </format>
    <format dxfId="4385">
      <pivotArea dataOnly="0" labelOnly="1" outline="0" fieldPosition="0">
        <references count="1">
          <reference field="12" count="1">
            <x v="0"/>
          </reference>
        </references>
      </pivotArea>
    </format>
    <format dxfId="4384">
      <pivotArea dataOnly="0" labelOnly="1" grandCol="1" outline="0" fieldPosition="0"/>
    </format>
    <format dxfId="4383">
      <pivotArea grandRow="1" outline="0" collapsedLevelsAreSubtotals="1" fieldPosition="0"/>
    </format>
    <format dxfId="4382">
      <pivotArea dataOnly="0" labelOnly="1" grandRow="1" outline="0" fieldPosition="0"/>
    </format>
    <format dxfId="4381">
      <pivotArea grandCol="1" outline="0" collapsedLevelsAreSubtotals="1" fieldPosition="0"/>
    </format>
    <format dxfId="4380">
      <pivotArea dataOnly="0" labelOnly="1" grandCol="1" outline="0" fieldPosition="0"/>
    </format>
    <format dxfId="4379">
      <pivotArea outline="0" collapsedLevelsAreSubtotals="1" fieldPosition="0"/>
    </format>
    <format dxfId="4378">
      <pivotArea dataOnly="0" labelOnly="1" grandRow="1" outline="0" fieldPosition="0"/>
    </format>
    <format dxfId="4377">
      <pivotArea dataOnly="0" labelOnly="1" outline="0" fieldPosition="0">
        <references count="1">
          <reference field="12" count="0"/>
        </references>
      </pivotArea>
    </format>
    <format dxfId="4376">
      <pivotArea dataOnly="0" labelOnly="1" grandCol="1" outline="0" fieldPosition="0"/>
    </format>
    <format dxfId="4375">
      <pivotArea outline="0" collapsedLevelsAreSubtotals="1" fieldPosition="0"/>
    </format>
    <format dxfId="4374">
      <pivotArea dataOnly="0" labelOnly="1" grandRow="1" outline="0" fieldPosition="0"/>
    </format>
    <format dxfId="4373">
      <pivotArea dataOnly="0" labelOnly="1" outline="0" fieldPosition="0">
        <references count="1">
          <reference field="12" count="0"/>
        </references>
      </pivotArea>
    </format>
    <format dxfId="4372">
      <pivotArea dataOnly="0" labelOnly="1" grandCol="1" outline="0" fieldPosition="0"/>
    </format>
    <format dxfId="4371">
      <pivotArea outline="0" collapsedLevelsAreSubtotals="1" fieldPosition="0"/>
    </format>
    <format dxfId="4370">
      <pivotArea dataOnly="0" labelOnly="1" grandRow="1" outline="0" fieldPosition="0"/>
    </format>
    <format dxfId="4369">
      <pivotArea dataOnly="0" labelOnly="1" outline="0" fieldPosition="0">
        <references count="1">
          <reference field="12" count="0"/>
        </references>
      </pivotArea>
    </format>
    <format dxfId="4368">
      <pivotArea dataOnly="0" labelOnly="1" grandCol="1" outline="0" fieldPosition="0"/>
    </format>
    <format dxfId="4367">
      <pivotArea grandRow="1" outline="0" collapsedLevelsAreSubtotals="1" fieldPosition="0"/>
    </format>
    <format dxfId="4366">
      <pivotArea dataOnly="0" labelOnly="1" grandRow="1" outline="0" fieldPosition="0"/>
    </format>
    <format dxfId="4365">
      <pivotArea dataOnly="0" labelOnly="1" outline="0" fieldPosition="0">
        <references count="1">
          <reference field="12" count="0"/>
        </references>
      </pivotArea>
    </format>
    <format dxfId="4364">
      <pivotArea dataOnly="0" labelOnly="1" grandCol="1" outline="0" fieldPosition="0"/>
    </format>
    <format dxfId="4363">
      <pivotArea grandCol="1" outline="0" collapsedLevelsAreSubtotals="1" fieldPosition="0"/>
    </format>
    <format dxfId="4362">
      <pivotArea dataOnly="0" labelOnly="1" grandCol="1" outline="0" fieldPosition="0"/>
    </format>
    <format dxfId="4361">
      <pivotArea outline="0" collapsedLevelsAreSubtotals="1" fieldPosition="0"/>
    </format>
    <format dxfId="4360">
      <pivotArea field="15" type="button" dataOnly="0" labelOnly="1" outline="0" axis="axisRow" fieldPosition="0"/>
    </format>
    <format dxfId="4359">
      <pivotArea dataOnly="0" labelOnly="1" outline="0" fieldPosition="0">
        <references count="1">
          <reference field="15" count="0"/>
        </references>
      </pivotArea>
    </format>
    <format dxfId="4358">
      <pivotArea dataOnly="0" labelOnly="1" grandRow="1" outline="0" fieldPosition="0"/>
    </format>
    <format dxfId="4357">
      <pivotArea dataOnly="0" labelOnly="1" outline="0" fieldPosition="0">
        <references count="1">
          <reference field="12" count="0"/>
        </references>
      </pivotArea>
    </format>
    <format dxfId="4356">
      <pivotArea dataOnly="0" labelOnly="1" grandCol="1" outline="0" fieldPosition="0"/>
    </format>
    <format dxfId="4355">
      <pivotArea outline="0" collapsedLevelsAreSubtotals="1" fieldPosition="0"/>
    </format>
    <format dxfId="4354">
      <pivotArea field="15" type="button" dataOnly="0" labelOnly="1" outline="0" axis="axisRow" fieldPosition="0"/>
    </format>
    <format dxfId="4353">
      <pivotArea dataOnly="0" labelOnly="1" outline="0" fieldPosition="0">
        <references count="1">
          <reference field="15" count="0"/>
        </references>
      </pivotArea>
    </format>
    <format dxfId="4352">
      <pivotArea dataOnly="0" labelOnly="1" grandRow="1" outline="0" fieldPosition="0"/>
    </format>
    <format dxfId="4351">
      <pivotArea dataOnly="0" labelOnly="1" outline="0" fieldPosition="0">
        <references count="1">
          <reference field="12" count="0"/>
        </references>
      </pivotArea>
    </format>
    <format dxfId="4350">
      <pivotArea dataOnly="0" labelOnly="1" grandCol="1" outline="0" fieldPosition="0"/>
    </format>
    <format dxfId="4349">
      <pivotArea outline="0" collapsedLevelsAreSubtotals="1" fieldPosition="0"/>
    </format>
    <format dxfId="4348">
      <pivotArea field="15" type="button" dataOnly="0" labelOnly="1" outline="0" axis="axisRow" fieldPosition="0"/>
    </format>
    <format dxfId="4347">
      <pivotArea dataOnly="0" labelOnly="1" outline="0" fieldPosition="0">
        <references count="1">
          <reference field="15" count="5">
            <x v="4"/>
            <x v="6"/>
            <x v="10"/>
            <x v="11"/>
            <x v="13"/>
          </reference>
        </references>
      </pivotArea>
    </format>
    <format dxfId="4346">
      <pivotArea dataOnly="0" labelOnly="1" grandRow="1" outline="0" fieldPosition="0"/>
    </format>
    <format dxfId="4345">
      <pivotArea dataOnly="0" labelOnly="1" outline="0" fieldPosition="0">
        <references count="1">
          <reference field="12" count="3">
            <x v="0"/>
            <x v="1"/>
            <x v="4"/>
          </reference>
        </references>
      </pivotArea>
    </format>
    <format dxfId="4344">
      <pivotArea dataOnly="0" labelOnly="1" grandCol="1" outline="0" fieldPosition="0"/>
    </format>
    <format dxfId="4343">
      <pivotArea outline="0" collapsedLevelsAreSubtotals="1" fieldPosition="0"/>
    </format>
    <format dxfId="4342">
      <pivotArea field="15" type="button" dataOnly="0" labelOnly="1" outline="0" axis="axisRow" fieldPosition="0"/>
    </format>
    <format dxfId="4341">
      <pivotArea dataOnly="0" labelOnly="1" outline="0" fieldPosition="0">
        <references count="1">
          <reference field="15" count="5">
            <x v="4"/>
            <x v="6"/>
            <x v="10"/>
            <x v="11"/>
            <x v="13"/>
          </reference>
        </references>
      </pivotArea>
    </format>
    <format dxfId="4340">
      <pivotArea dataOnly="0" labelOnly="1" grandRow="1" outline="0" fieldPosition="0"/>
    </format>
    <format dxfId="4339">
      <pivotArea dataOnly="0" labelOnly="1" outline="0" fieldPosition="0">
        <references count="1">
          <reference field="12" count="3">
            <x v="0"/>
            <x v="1"/>
            <x v="4"/>
          </reference>
        </references>
      </pivotArea>
    </format>
    <format dxfId="4338">
      <pivotArea dataOnly="0" labelOnly="1" grandCol="1" outline="0" fieldPosition="0"/>
    </format>
    <format dxfId="4337">
      <pivotArea grandRow="1" outline="0" collapsedLevelsAreSubtotals="1" fieldPosition="0"/>
    </format>
    <format dxfId="4336">
      <pivotArea dataOnly="0" labelOnly="1" grandRow="1" outline="0" fieldPosition="0"/>
    </format>
    <format dxfId="4335">
      <pivotArea type="all" dataOnly="0" outline="0" fieldPosition="0"/>
    </format>
    <format dxfId="4334">
      <pivotArea dataOnly="0" labelOnly="1" outline="0" fieldPosition="0">
        <references count="1">
          <reference field="15" count="11">
            <x v="0"/>
            <x v="1"/>
            <x v="2"/>
            <x v="3"/>
            <x v="4"/>
            <x v="10"/>
            <x v="11"/>
            <x v="13"/>
            <x v="14"/>
            <x v="15"/>
            <x v="16"/>
          </reference>
        </references>
      </pivotArea>
    </format>
    <format dxfId="4333">
      <pivotArea dataOnly="0" labelOnly="1" outline="0" fieldPosition="0">
        <references count="1">
          <reference field="12" count="5">
            <x v="0"/>
            <x v="1"/>
            <x v="2"/>
            <x v="4"/>
            <x v="5"/>
          </reference>
        </references>
      </pivotArea>
    </format>
    <format dxfId="4332">
      <pivotArea type="all" dataOnly="0" outline="0" fieldPosition="0"/>
    </format>
    <format dxfId="4331">
      <pivotArea dataOnly="0" labelOnly="1" outline="0" fieldPosition="0">
        <references count="1">
          <reference field="15" count="11">
            <x v="0"/>
            <x v="1"/>
            <x v="2"/>
            <x v="3"/>
            <x v="4"/>
            <x v="10"/>
            <x v="11"/>
            <x v="13"/>
            <x v="14"/>
            <x v="15"/>
            <x v="16"/>
          </reference>
        </references>
      </pivotArea>
    </format>
    <format dxfId="4330">
      <pivotArea dataOnly="0" labelOnly="1" outline="0" fieldPosition="0">
        <references count="1">
          <reference field="12" count="5">
            <x v="0"/>
            <x v="1"/>
            <x v="2"/>
            <x v="4"/>
            <x v="5"/>
          </reference>
        </references>
      </pivotArea>
    </format>
    <format dxfId="4329">
      <pivotArea dataOnly="0" labelOnly="1" outline="0" fieldPosition="0">
        <references count="1">
          <reference field="15" count="11">
            <x v="0"/>
            <x v="1"/>
            <x v="2"/>
            <x v="3"/>
            <x v="4"/>
            <x v="10"/>
            <x v="11"/>
            <x v="13"/>
            <x v="14"/>
            <x v="15"/>
            <x v="16"/>
          </reference>
        </references>
      </pivotArea>
    </format>
    <format dxfId="4328">
      <pivotArea dataOnly="0" labelOnly="1" outline="0" fieldPosition="0">
        <references count="1">
          <reference field="12" count="5">
            <x v="0"/>
            <x v="1"/>
            <x v="2"/>
            <x v="4"/>
            <x v="5"/>
          </reference>
        </references>
      </pivotArea>
    </format>
    <format dxfId="4327">
      <pivotArea dataOnly="0" labelOnly="1" outline="0" fieldPosition="0">
        <references count="1">
          <reference field="15" count="4">
            <x v="7"/>
            <x v="8"/>
            <x v="12"/>
            <x v="13"/>
          </reference>
        </references>
      </pivotArea>
    </format>
    <format dxfId="4326">
      <pivotArea dataOnly="0" labelOnly="1" outline="0" fieldPosition="0">
        <references count="1">
          <reference field="15" count="1">
            <x v="6"/>
          </reference>
        </references>
      </pivotArea>
    </format>
    <format dxfId="4325">
      <pivotArea type="all" dataOnly="0" outline="0" fieldPosition="0"/>
    </format>
    <format dxfId="4324">
      <pivotArea dataOnly="0" labelOnly="1" outline="0" fieldPosition="0">
        <references count="1">
          <reference field="15" count="0"/>
        </references>
      </pivotArea>
    </format>
    <format dxfId="4323">
      <pivotArea dataOnly="0" labelOnly="1" outline="0" fieldPosition="0">
        <references count="1">
          <reference field="12" count="0"/>
        </references>
      </pivotArea>
    </format>
    <format dxfId="4322">
      <pivotArea type="all" dataOnly="0" outline="0" fieldPosition="0"/>
    </format>
    <format dxfId="4321">
      <pivotArea dataOnly="0" labelOnly="1" outline="0" fieldPosition="0">
        <references count="1">
          <reference field="15" count="0"/>
        </references>
      </pivotArea>
    </format>
    <format dxfId="4320">
      <pivotArea dataOnly="0" labelOnly="1" outline="0" fieldPosition="0">
        <references count="1">
          <reference field="12" count="0"/>
        </references>
      </pivotArea>
    </format>
    <format dxfId="4319">
      <pivotArea dataOnly="0" labelOnly="1" outline="0" fieldPosition="0">
        <references count="1">
          <reference field="15" count="10">
            <x v="1"/>
            <x v="2"/>
            <x v="3"/>
            <x v="4"/>
            <x v="6"/>
            <x v="7"/>
            <x v="8"/>
            <x v="11"/>
            <x v="13"/>
            <x v="15"/>
          </reference>
        </references>
      </pivotArea>
    </format>
    <format dxfId="4318">
      <pivotArea type="all" dataOnly="0" outline="0" fieldPosition="0"/>
    </format>
    <format dxfId="4317">
      <pivotArea outline="0" collapsedLevelsAreSubtotals="1" fieldPosition="0"/>
    </format>
    <format dxfId="4316">
      <pivotArea type="origin" dataOnly="0" labelOnly="1" outline="0" fieldPosition="0"/>
    </format>
    <format dxfId="4315">
      <pivotArea field="12" type="button" dataOnly="0" labelOnly="1" outline="0" axis="axisCol" fieldPosition="0"/>
    </format>
    <format dxfId="4314">
      <pivotArea type="topRight" dataOnly="0" labelOnly="1" outline="0" fieldPosition="0"/>
    </format>
    <format dxfId="4313">
      <pivotArea field="15" type="button" dataOnly="0" labelOnly="1" outline="0" axis="axisRow" fieldPosition="0"/>
    </format>
    <format dxfId="4312">
      <pivotArea dataOnly="0" labelOnly="1" outline="0" fieldPosition="0">
        <references count="1">
          <reference field="15" count="12">
            <x v="0"/>
            <x v="1"/>
            <x v="2"/>
            <x v="3"/>
            <x v="4"/>
            <x v="7"/>
            <x v="8"/>
            <x v="11"/>
            <x v="12"/>
            <x v="13"/>
            <x v="14"/>
            <x v="17"/>
          </reference>
        </references>
      </pivotArea>
    </format>
    <format dxfId="4311">
      <pivotArea dataOnly="0" labelOnly="1" grandRow="1" outline="0" fieldPosition="0"/>
    </format>
    <format dxfId="4310">
      <pivotArea dataOnly="0" labelOnly="1" outline="0" fieldPosition="0">
        <references count="1">
          <reference field="12" count="4">
            <x v="0"/>
            <x v="1"/>
            <x v="2"/>
            <x v="4"/>
          </reference>
        </references>
      </pivotArea>
    </format>
    <format dxfId="430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307A2C-5F24-4963-9A60-66638BAD04B4}" name="PivotTable1" cacheId="5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C298" firstHeaderRow="1" firstDataRow="2" firstDataCol="1" rowPageCount="3" colPageCount="1"/>
  <pivotFields count="161">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0"/>
        <item m="1" x="2"/>
        <item m="1" x="1"/>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1"/>
        <item m="1"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
    <i>
      <x v="14"/>
    </i>
    <i t="grand">
      <x/>
    </i>
  </rowItems>
  <colFields count="1">
    <field x="23"/>
  </colFields>
  <colItems count="2">
    <i>
      <x/>
    </i>
    <i t="grand">
      <x/>
    </i>
  </colItems>
  <pageFields count="3">
    <pageField fld="12" hier="-1"/>
    <pageField fld="53" hier="-1"/>
    <pageField fld="54" hier="-1"/>
  </pageFields>
  <dataFields count="1">
    <dataField name="Sum of POS" fld="38" baseField="13" baseItem="2"/>
  </dataFields>
  <formats count="122">
    <format dxfId="5118">
      <pivotArea dataOnly="0" labelOnly="1" grandCol="1" outline="0" fieldPosition="0"/>
    </format>
    <format dxfId="5117">
      <pivotArea dataOnly="0" labelOnly="1" grandCol="1" outline="0" fieldPosition="0"/>
    </format>
    <format dxfId="5116">
      <pivotArea dataOnly="0" labelOnly="1" grandCol="1" outline="0" fieldPosition="0"/>
    </format>
    <format dxfId="5115">
      <pivotArea outline="0" collapsedLevelsAreSubtotals="1" fieldPosition="0"/>
    </format>
    <format dxfId="5114">
      <pivotArea dataOnly="0" labelOnly="1" grandRow="1" outline="0" fieldPosition="0"/>
    </format>
    <format dxfId="5113">
      <pivotArea outline="0" collapsedLevelsAreSubtotals="1" fieldPosition="0"/>
    </format>
    <format dxfId="5112">
      <pivotArea dataOnly="0" labelOnly="1" grandRow="1" outline="0" fieldPosition="0"/>
    </format>
    <format dxfId="5111">
      <pivotArea type="all" dataOnly="0" outline="0" fieldPosition="0"/>
    </format>
    <format dxfId="5110">
      <pivotArea dataOnly="0" labelOnly="1" outline="0" fieldPosition="0">
        <references count="1">
          <reference field="12" count="0"/>
        </references>
      </pivotArea>
    </format>
    <format dxfId="5109">
      <pivotArea dataOnly="0" labelOnly="1" outline="0" fieldPosition="0">
        <references count="1">
          <reference field="12" count="0"/>
        </references>
      </pivotArea>
    </format>
    <format dxfId="5108">
      <pivotArea type="all" dataOnly="0" outline="0" fieldPosition="0"/>
    </format>
    <format dxfId="5107">
      <pivotArea grandCol="1" outline="0" collapsedLevelsAreSubtotals="1" fieldPosition="0"/>
    </format>
    <format dxfId="5106">
      <pivotArea grandRow="1" grandCol="1" outline="0" collapsedLevelsAreSubtotals="1" fieldPosition="0"/>
    </format>
    <format dxfId="5105">
      <pivotArea dataOnly="0" labelOnly="1" grandRow="1" outline="0" fieldPosition="0"/>
    </format>
    <format dxfId="5104">
      <pivotArea dataOnly="0" labelOnly="1" grandRow="1" outline="0" fieldPosition="0"/>
    </format>
    <format dxfId="5103">
      <pivotArea dataOnly="0" labelOnly="1" grandRow="1" outline="0" fieldPosition="0"/>
    </format>
    <format dxfId="5102">
      <pivotArea dataOnly="0" labelOnly="1" grandRow="1" outline="0" fieldPosition="0"/>
    </format>
    <format dxfId="5101">
      <pivotArea dataOnly="0" labelOnly="1" grandRow="1" outline="0" fieldPosition="0"/>
    </format>
    <format dxfId="5100">
      <pivotArea dataOnly="0" labelOnly="1" grandRow="1" outline="0" fieldPosition="0"/>
    </format>
    <format dxfId="5099">
      <pivotArea dataOnly="0" labelOnly="1" grandRow="1" outline="0" fieldPosition="0"/>
    </format>
    <format dxfId="5098">
      <pivotArea dataOnly="0" labelOnly="1" grandRow="1" outline="0" fieldPosition="0"/>
    </format>
    <format dxfId="5097">
      <pivotArea dataOnly="0" labelOnly="1" grandCol="1" outline="0" fieldPosition="0"/>
    </format>
    <format dxfId="5096">
      <pivotArea dataOnly="0" labelOnly="1" grandCol="1" outline="0" fieldPosition="0"/>
    </format>
    <format dxfId="5095">
      <pivotArea dataOnly="0" labelOnly="1" outline="0" fieldPosition="0">
        <references count="1">
          <reference field="23" count="0"/>
        </references>
      </pivotArea>
    </format>
    <format dxfId="5094">
      <pivotArea dataOnly="0" labelOnly="1" grandCol="1" outline="0" fieldPosition="0"/>
    </format>
    <format dxfId="5093">
      <pivotArea dataOnly="0" labelOnly="1" outline="0" fieldPosition="0">
        <references count="1">
          <reference field="23" count="0"/>
        </references>
      </pivotArea>
    </format>
    <format dxfId="5092">
      <pivotArea dataOnly="0" labelOnly="1" grandCol="1" outline="0" fieldPosition="0"/>
    </format>
    <format dxfId="5091">
      <pivotArea field="23" grandRow="1" outline="0" axis="axisCol" fieldPosition="0">
        <references count="1">
          <reference field="23" count="0" selected="0"/>
        </references>
      </pivotArea>
    </format>
    <format dxfId="5090">
      <pivotArea grandCol="1" outline="0" collapsedLevelsAreSubtotals="1" fieldPosition="0"/>
    </format>
    <format dxfId="5089">
      <pivotArea dataOnly="0" labelOnly="1" outline="0" fieldPosition="0">
        <references count="1">
          <reference field="23" count="0"/>
        </references>
      </pivotArea>
    </format>
    <format dxfId="5088">
      <pivotArea dataOnly="0" labelOnly="1" grandCol="1" outline="0" fieldPosition="0"/>
    </format>
    <format dxfId="5087">
      <pivotArea dataOnly="0" labelOnly="1" outline="0" fieldPosition="0">
        <references count="1">
          <reference field="23" count="0"/>
        </references>
      </pivotArea>
    </format>
    <format dxfId="5086">
      <pivotArea dataOnly="0" labelOnly="1" grandCol="1" outline="0" fieldPosition="0"/>
    </format>
    <format dxfId="5085">
      <pivotArea dataOnly="0" labelOnly="1" outline="0" fieldPosition="0">
        <references count="1">
          <reference field="23" count="0"/>
        </references>
      </pivotArea>
    </format>
    <format dxfId="5084">
      <pivotArea dataOnly="0" labelOnly="1" grandCol="1" outline="0" fieldPosition="0"/>
    </format>
    <format dxfId="5083">
      <pivotArea dataOnly="0" labelOnly="1" outline="0" fieldPosition="0">
        <references count="1">
          <reference field="23" count="0"/>
        </references>
      </pivotArea>
    </format>
    <format dxfId="5082">
      <pivotArea dataOnly="0" labelOnly="1" grandCol="1" outline="0" fieldPosition="0"/>
    </format>
    <format dxfId="5081">
      <pivotArea outline="0" collapsedLevelsAreSubtotals="1" fieldPosition="0"/>
    </format>
    <format dxfId="5080">
      <pivotArea dataOnly="0" labelOnly="1" grandRow="1" outline="0" fieldPosition="0"/>
    </format>
    <format dxfId="5079">
      <pivotArea dataOnly="0" labelOnly="1" outline="0" fieldPosition="0">
        <references count="1">
          <reference field="23" count="0"/>
        </references>
      </pivotArea>
    </format>
    <format dxfId="5078">
      <pivotArea dataOnly="0" labelOnly="1" grandCol="1" outline="0" fieldPosition="0"/>
    </format>
    <format dxfId="5077">
      <pivotArea outline="0" collapsedLevelsAreSubtotals="1" fieldPosition="0"/>
    </format>
    <format dxfId="5076">
      <pivotArea dataOnly="0" labelOnly="1" grandRow="1" outline="0" fieldPosition="0"/>
    </format>
    <format dxfId="5075">
      <pivotArea dataOnly="0" labelOnly="1" outline="0" fieldPosition="0">
        <references count="1">
          <reference field="23" count="0"/>
        </references>
      </pivotArea>
    </format>
    <format dxfId="5074">
      <pivotArea dataOnly="0" labelOnly="1" grandCol="1" outline="0" fieldPosition="0"/>
    </format>
    <format dxfId="5073">
      <pivotArea outline="0" collapsedLevelsAreSubtotals="1" fieldPosition="0"/>
    </format>
    <format dxfId="5072">
      <pivotArea dataOnly="0" labelOnly="1" grandRow="1" outline="0" fieldPosition="0"/>
    </format>
    <format dxfId="5071">
      <pivotArea dataOnly="0" labelOnly="1" outline="0" fieldPosition="0">
        <references count="1">
          <reference field="23" count="0"/>
        </references>
      </pivotArea>
    </format>
    <format dxfId="5070">
      <pivotArea dataOnly="0" labelOnly="1" grandCol="1" outline="0" fieldPosition="0"/>
    </format>
    <format dxfId="5069">
      <pivotArea outline="0" collapsedLevelsAreSubtotals="1" fieldPosition="0"/>
    </format>
    <format dxfId="5068">
      <pivotArea dataOnly="0" labelOnly="1" outline="0" fieldPosition="0">
        <references count="1">
          <reference field="23" count="0"/>
        </references>
      </pivotArea>
    </format>
    <format dxfId="5067">
      <pivotArea dataOnly="0" labelOnly="1" grandCol="1" outline="0" fieldPosition="0"/>
    </format>
    <format dxfId="5066">
      <pivotArea dataOnly="0" labelOnly="1" grandRow="1" outline="0" fieldPosition="0"/>
    </format>
    <format dxfId="5065">
      <pivotArea outline="0" collapsedLevelsAreSubtotals="1" fieldPosition="0"/>
    </format>
    <format dxfId="5064">
      <pivotArea dataOnly="0" labelOnly="1" grandRow="1" outline="0" fieldPosition="0"/>
    </format>
    <format dxfId="5063">
      <pivotArea dataOnly="0" labelOnly="1" outline="0" fieldPosition="0">
        <references count="1">
          <reference field="23" count="0"/>
        </references>
      </pivotArea>
    </format>
    <format dxfId="5062">
      <pivotArea dataOnly="0" labelOnly="1" grandCol="1" outline="0" fieldPosition="0"/>
    </format>
    <format dxfId="5061">
      <pivotArea dataOnly="0" labelOnly="1" outline="0" fieldPosition="0">
        <references count="1">
          <reference field="23" count="0"/>
        </references>
      </pivotArea>
    </format>
    <format dxfId="5060">
      <pivotArea dataOnly="0" labelOnly="1" grandCol="1" outline="0" fieldPosition="0"/>
    </format>
    <format dxfId="5059">
      <pivotArea dataOnly="0" labelOnly="1" grandRow="1" outline="0" fieldPosition="0"/>
    </format>
    <format dxfId="5058">
      <pivotArea outline="0" collapsedLevelsAreSubtotals="1" fieldPosition="0"/>
    </format>
    <format dxfId="5057">
      <pivotArea dataOnly="0" labelOnly="1" grandRow="1" outline="0" fieldPosition="0"/>
    </format>
    <format dxfId="5056">
      <pivotArea dataOnly="0" labelOnly="1" outline="0" fieldPosition="0">
        <references count="1">
          <reference field="23" count="0"/>
        </references>
      </pivotArea>
    </format>
    <format dxfId="5055">
      <pivotArea dataOnly="0" labelOnly="1" grandCol="1" outline="0" fieldPosition="0"/>
    </format>
    <format dxfId="5054">
      <pivotArea dataOnly="0" labelOnly="1" grandRow="1" outline="0" fieldPosition="0"/>
    </format>
    <format dxfId="5053">
      <pivotArea type="origin" dataOnly="0" labelOnly="1" outline="0" fieldPosition="0"/>
    </format>
    <format dxfId="5052">
      <pivotArea dataOnly="0" labelOnly="1" grandRow="1" outline="0" fieldPosition="0"/>
    </format>
    <format dxfId="5051">
      <pivotArea type="origin" dataOnly="0" labelOnly="1" outline="0" fieldPosition="0"/>
    </format>
    <format dxfId="5050">
      <pivotArea dataOnly="0" labelOnly="1" grandRow="1" outline="0" fieldPosition="0"/>
    </format>
    <format dxfId="5049">
      <pivotArea type="origin" dataOnly="0" labelOnly="1" outline="0" fieldPosition="0"/>
    </format>
    <format dxfId="5048">
      <pivotArea dataOnly="0" labelOnly="1" grandRow="1" outline="0" fieldPosition="0"/>
    </format>
    <format dxfId="5047">
      <pivotArea type="origin" dataOnly="0" labelOnly="1" outline="0" fieldPosition="0"/>
    </format>
    <format dxfId="5046">
      <pivotArea dataOnly="0" labelOnly="1" grandRow="1" outline="0" fieldPosition="0"/>
    </format>
    <format dxfId="5045">
      <pivotArea outline="0" collapsedLevelsAreSubtotals="1" fieldPosition="0"/>
    </format>
    <format dxfId="5044">
      <pivotArea dataOnly="0" labelOnly="1" grandRow="1" outline="0" fieldPosition="0"/>
    </format>
    <format dxfId="5043">
      <pivotArea dataOnly="0" labelOnly="1" outline="0" fieldPosition="0">
        <references count="1">
          <reference field="23" count="0"/>
        </references>
      </pivotArea>
    </format>
    <format dxfId="5042">
      <pivotArea dataOnly="0" labelOnly="1" grandCol="1" outline="0" fieldPosition="0"/>
    </format>
    <format dxfId="5041">
      <pivotArea outline="0" collapsedLevelsAreSubtotals="1" fieldPosition="0"/>
    </format>
    <format dxfId="5040">
      <pivotArea dataOnly="0" labelOnly="1" grandRow="1" outline="0" fieldPosition="0"/>
    </format>
    <format dxfId="5039">
      <pivotArea dataOnly="0" labelOnly="1" outline="0" fieldPosition="0">
        <references count="1">
          <reference field="23" count="0"/>
        </references>
      </pivotArea>
    </format>
    <format dxfId="5038">
      <pivotArea dataOnly="0" labelOnly="1" grandCol="1" outline="0" fieldPosition="0"/>
    </format>
    <format dxfId="5037">
      <pivotArea outline="0" collapsedLevelsAreSubtotals="1" fieldPosition="0"/>
    </format>
    <format dxfId="5036">
      <pivotArea dataOnly="0" labelOnly="1" grandRow="1" outline="0" fieldPosition="0"/>
    </format>
    <format dxfId="5035">
      <pivotArea dataOnly="0" labelOnly="1" outline="0" fieldPosition="0">
        <references count="1">
          <reference field="23" count="0"/>
        </references>
      </pivotArea>
    </format>
    <format dxfId="5034">
      <pivotArea dataOnly="0" labelOnly="1" grandCol="1" outline="0" fieldPosition="0"/>
    </format>
    <format dxfId="5033">
      <pivotArea dataOnly="0" labelOnly="1" outline="0" fieldPosition="0">
        <references count="1">
          <reference field="23" count="0"/>
        </references>
      </pivotArea>
    </format>
    <format dxfId="5032">
      <pivotArea dataOnly="0" labelOnly="1" grandCol="1" outline="0" fieldPosition="0"/>
    </format>
    <format dxfId="5031">
      <pivotArea outline="0" collapsedLevelsAreSubtotals="1" fieldPosition="0"/>
    </format>
    <format dxfId="5030">
      <pivotArea dataOnly="0" labelOnly="1" grandRow="1" outline="0" fieldPosition="0"/>
    </format>
    <format dxfId="5029">
      <pivotArea dataOnly="0" labelOnly="1" outline="0" fieldPosition="0">
        <references count="1">
          <reference field="23" count="0"/>
        </references>
      </pivotArea>
    </format>
    <format dxfId="5028">
      <pivotArea dataOnly="0" labelOnly="1" grandCol="1" outline="0" fieldPosition="0"/>
    </format>
    <format dxfId="5027">
      <pivotArea outline="0" collapsedLevelsAreSubtotals="1" fieldPosition="0"/>
    </format>
    <format dxfId="5026">
      <pivotArea dataOnly="0" labelOnly="1" grandRow="1" outline="0" fieldPosition="0"/>
    </format>
    <format dxfId="5025">
      <pivotArea dataOnly="0" labelOnly="1" outline="0" fieldPosition="0">
        <references count="1">
          <reference field="23" count="0"/>
        </references>
      </pivotArea>
    </format>
    <format dxfId="5024">
      <pivotArea dataOnly="0" labelOnly="1" grandCol="1" outline="0" fieldPosition="0"/>
    </format>
    <format dxfId="5023">
      <pivotArea dataOnly="0" labelOnly="1" outline="0" fieldPosition="0">
        <references count="1">
          <reference field="23" count="0"/>
        </references>
      </pivotArea>
    </format>
    <format dxfId="5022">
      <pivotArea dataOnly="0" labelOnly="1" grandCol="1" outline="0" fieldPosition="0"/>
    </format>
    <format dxfId="5021">
      <pivotArea type="all" dataOnly="0" outline="0" fieldPosition="0"/>
    </format>
    <format dxfId="5020">
      <pivotArea outline="0" collapsedLevelsAreSubtotals="1" fieldPosition="0"/>
    </format>
    <format dxfId="5019">
      <pivotArea type="origin" dataOnly="0" labelOnly="1" outline="0" fieldPosition="0"/>
    </format>
    <format dxfId="5018">
      <pivotArea field="23" type="button" dataOnly="0" labelOnly="1" outline="0" axis="axisCol" fieldPosition="0"/>
    </format>
    <format dxfId="5017">
      <pivotArea type="topRight" dataOnly="0" labelOnly="1" outline="0" fieldPosition="0"/>
    </format>
    <format dxfId="5016">
      <pivotArea dataOnly="0" labelOnly="1" grandRow="1" outline="0" fieldPosition="0"/>
    </format>
    <format dxfId="5015">
      <pivotArea dataOnly="0" labelOnly="1" outline="0" fieldPosition="0">
        <references count="1">
          <reference field="23" count="0"/>
        </references>
      </pivotArea>
    </format>
    <format dxfId="5014">
      <pivotArea dataOnly="0" labelOnly="1" grandCol="1" outline="0" fieldPosition="0"/>
    </format>
    <format dxfId="5013">
      <pivotArea type="all" dataOnly="0" outline="0" fieldPosition="0"/>
    </format>
    <format dxfId="5012">
      <pivotArea outline="0" collapsedLevelsAreSubtotals="1" fieldPosition="0"/>
    </format>
    <format dxfId="5011">
      <pivotArea type="origin" dataOnly="0" labelOnly="1" outline="0" fieldPosition="0"/>
    </format>
    <format dxfId="5010">
      <pivotArea field="23" type="button" dataOnly="0" labelOnly="1" outline="0" axis="axisCol" fieldPosition="0"/>
    </format>
    <format dxfId="5009">
      <pivotArea type="topRight" dataOnly="0" labelOnly="1" outline="0" fieldPosition="0"/>
    </format>
    <format dxfId="5008">
      <pivotArea dataOnly="0" labelOnly="1" grandRow="1" outline="0" fieldPosition="0"/>
    </format>
    <format dxfId="5007">
      <pivotArea dataOnly="0" labelOnly="1" outline="0" fieldPosition="0">
        <references count="1">
          <reference field="23" count="0"/>
        </references>
      </pivotArea>
    </format>
    <format dxfId="5006">
      <pivotArea dataOnly="0" labelOnly="1" grandCol="1" outline="0" fieldPosition="0"/>
    </format>
    <format dxfId="5005">
      <pivotArea field="23" type="button" dataOnly="0" labelOnly="1" outline="0" axis="axisCol" fieldPosition="0"/>
    </format>
    <format dxfId="5004">
      <pivotArea type="topRight" dataOnly="0" labelOnly="1" outline="0" fieldPosition="0"/>
    </format>
    <format dxfId="5003">
      <pivotArea outline="0" collapsedLevelsAreSubtotals="1" fieldPosition="0"/>
    </format>
    <format dxfId="5002">
      <pivotArea dataOnly="0" labelOnly="1" outline="0" fieldPosition="0">
        <references count="1">
          <reference field="15" count="0"/>
        </references>
      </pivotArea>
    </format>
    <format dxfId="5001">
      <pivotArea grandRow="1" outline="0" collapsedLevelsAreSubtotals="1" fieldPosition="0"/>
    </format>
    <format dxfId="5000">
      <pivotArea dataOnly="0" labelOnly="1" grandRow="1" outline="0" fieldPosition="0"/>
    </format>
    <format dxfId="4999">
      <pivotArea field="15" type="button" dataOnly="0" labelOnly="1" outline="0" axis="axisRow" fieldPosition="0"/>
    </format>
    <format dxfId="4998">
      <pivotArea dataOnly="0" labelOnly="1" outline="0" fieldPosition="0">
        <references count="1">
          <reference field="23" count="0"/>
        </references>
      </pivotArea>
    </format>
    <format dxfId="4997">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8B3A9B8-ED13-4603-A13B-ADAE20C91825}" name="PivotTable12" cacheId="5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3">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0"/>
        <item x="2"/>
        <item x="1"/>
        <item t="default"/>
      </items>
    </pivotField>
    <pivotField dataField="1" compact="0" outline="0" showAl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5227">
      <pivotArea outline="0" collapsedLevelsAreSubtotals="1" fieldPosition="0"/>
    </format>
    <format dxfId="5226">
      <pivotArea dataOnly="0" labelOnly="1" grandRow="1" outline="0" fieldPosition="0"/>
    </format>
    <format dxfId="5225">
      <pivotArea dataOnly="0" labelOnly="1" outline="0" fieldPosition="0">
        <references count="1">
          <reference field="13" count="0"/>
        </references>
      </pivotArea>
    </format>
    <format dxfId="5224">
      <pivotArea dataOnly="0" labelOnly="1" grandCol="1" outline="0" fieldPosition="0"/>
    </format>
    <format dxfId="5223">
      <pivotArea outline="0" collapsedLevelsAreSubtotals="1" fieldPosition="0"/>
    </format>
    <format dxfId="5222">
      <pivotArea dataOnly="0" labelOnly="1" grandRow="1" outline="0" fieldPosition="0"/>
    </format>
    <format dxfId="5221">
      <pivotArea dataOnly="0" labelOnly="1" outline="0" fieldPosition="0">
        <references count="1">
          <reference field="13" count="0"/>
        </references>
      </pivotArea>
    </format>
    <format dxfId="5220">
      <pivotArea dataOnly="0" labelOnly="1" grandCol="1" outline="0" fieldPosition="0"/>
    </format>
    <format dxfId="5219">
      <pivotArea type="all" dataOnly="0" outline="0" fieldPosition="0"/>
    </format>
    <format dxfId="5218">
      <pivotArea outline="0" collapsedLevelsAreSubtotals="1" fieldPosition="0"/>
    </format>
    <format dxfId="5217">
      <pivotArea outline="0" collapsedLevelsAreSubtotals="1" fieldPosition="0"/>
    </format>
    <format dxfId="5216">
      <pivotArea type="origin" dataOnly="0" labelOnly="1" outline="0" fieldPosition="0"/>
    </format>
    <format dxfId="5215">
      <pivotArea type="origin" dataOnly="0" labelOnly="1" outline="0" fieldPosition="0"/>
    </format>
    <format dxfId="5214">
      <pivotArea type="origin" dataOnly="0" labelOnly="1" outline="0" fieldPosition="0"/>
    </format>
    <format dxfId="5213">
      <pivotArea field="13" type="button" dataOnly="0" labelOnly="1" outline="0" axis="axisCol" fieldPosition="0"/>
    </format>
    <format dxfId="5212">
      <pivotArea type="topRight" dataOnly="0" labelOnly="1" outline="0" fieldPosition="0"/>
    </format>
    <format dxfId="5211">
      <pivotArea dataOnly="0" labelOnly="1" outline="0" fieldPosition="0">
        <references count="1">
          <reference field="13" count="0"/>
        </references>
      </pivotArea>
    </format>
    <format dxfId="5210">
      <pivotArea dataOnly="0" labelOnly="1" grandCol="1" outline="0" fieldPosition="0"/>
    </format>
    <format dxfId="5209">
      <pivotArea outline="0" collapsedLevelsAreSubtotals="1" fieldPosition="0"/>
    </format>
    <format dxfId="5208">
      <pivotArea dataOnly="0" labelOnly="1" outline="0" fieldPosition="0">
        <references count="1">
          <reference field="13" count="0"/>
        </references>
      </pivotArea>
    </format>
    <format dxfId="5207">
      <pivotArea dataOnly="0" labelOnly="1" grandCol="1" outline="0" fieldPosition="0"/>
    </format>
    <format dxfId="5206">
      <pivotArea outline="0" collapsedLevelsAreSubtotals="1" fieldPosition="0"/>
    </format>
    <format dxfId="5205">
      <pivotArea dataOnly="0" labelOnly="1" outline="0" fieldPosition="0">
        <references count="1">
          <reference field="13" count="0"/>
        </references>
      </pivotArea>
    </format>
    <format dxfId="5204">
      <pivotArea dataOnly="0" labelOnly="1" grandCol="1" outline="0" fieldPosition="0"/>
    </format>
    <format dxfId="5203">
      <pivotArea outline="0" collapsedLevelsAreSubtotals="1" fieldPosition="0"/>
    </format>
    <format dxfId="5202">
      <pivotArea dataOnly="0" labelOnly="1" grandRow="1" outline="0" fieldPosition="0"/>
    </format>
    <format dxfId="5201">
      <pivotArea dataOnly="0" labelOnly="1" outline="0" fieldPosition="0">
        <references count="1">
          <reference field="13" count="0"/>
        </references>
      </pivotArea>
    </format>
    <format dxfId="5200">
      <pivotArea dataOnly="0" labelOnly="1" grandCol="1" outline="0" fieldPosition="0"/>
    </format>
    <format dxfId="5199">
      <pivotArea dataOnly="0" labelOnly="1" outline="0" fieldPosition="0">
        <references count="1">
          <reference field="13" count="0"/>
        </references>
      </pivotArea>
    </format>
    <format dxfId="5198">
      <pivotArea dataOnly="0" labelOnly="1" grandCol="1" outline="0" fieldPosition="0"/>
    </format>
    <format dxfId="5197">
      <pivotArea dataOnly="0" labelOnly="1" outline="0" fieldPosition="0">
        <references count="1">
          <reference field="13" count="0"/>
        </references>
      </pivotArea>
    </format>
    <format dxfId="5196">
      <pivotArea dataOnly="0" labelOnly="1" grandCol="1" outline="0" fieldPosition="0"/>
    </format>
    <format dxfId="5195">
      <pivotArea outline="0" collapsedLevelsAreSubtotals="1" fieldPosition="0"/>
    </format>
    <format dxfId="5194">
      <pivotArea dataOnly="0" labelOnly="1" outline="0" fieldPosition="0">
        <references count="1">
          <reference field="13" count="0"/>
        </references>
      </pivotArea>
    </format>
    <format dxfId="5193">
      <pivotArea dataOnly="0" labelOnly="1" grandCol="1" outline="0" fieldPosition="0"/>
    </format>
    <format dxfId="5192">
      <pivotArea grandRow="1" outline="0" collapsedLevelsAreSubtotals="1" fieldPosition="0"/>
    </format>
    <format dxfId="5191">
      <pivotArea dataOnly="0" labelOnly="1" grandRow="1" outline="0" fieldPosition="0"/>
    </format>
    <format dxfId="5190">
      <pivotArea dataOnly="0" labelOnly="1" outline="0" fieldPosition="0">
        <references count="1">
          <reference field="13" count="0"/>
        </references>
      </pivotArea>
    </format>
    <format dxfId="5189">
      <pivotArea outline="0" collapsedLevelsAreSubtotals="1" fieldPosition="0"/>
    </format>
    <format dxfId="5188">
      <pivotArea dataOnly="0" labelOnly="1" grandRow="1" outline="0" fieldPosition="0"/>
    </format>
    <format dxfId="5187">
      <pivotArea dataOnly="0" labelOnly="1" outline="0" fieldPosition="0">
        <references count="1">
          <reference field="13" count="0"/>
        </references>
      </pivotArea>
    </format>
    <format dxfId="5186">
      <pivotArea dataOnly="0" labelOnly="1" grandCol="1" outline="0" fieldPosition="0"/>
    </format>
    <format dxfId="5185">
      <pivotArea outline="0" collapsedLevelsAreSubtotals="1" fieldPosition="0"/>
    </format>
    <format dxfId="5184">
      <pivotArea dataOnly="0" labelOnly="1" grandRow="1" outline="0" fieldPosition="0"/>
    </format>
    <format dxfId="5183">
      <pivotArea dataOnly="0" labelOnly="1" outline="0" fieldPosition="0">
        <references count="1">
          <reference field="13" count="0"/>
        </references>
      </pivotArea>
    </format>
    <format dxfId="5182">
      <pivotArea dataOnly="0" labelOnly="1" grandCol="1" outline="0" fieldPosition="0"/>
    </format>
    <format dxfId="5181">
      <pivotArea outline="0" collapsedLevelsAreSubtotals="1" fieldPosition="0"/>
    </format>
    <format dxfId="5180">
      <pivotArea dataOnly="0" labelOnly="1" grandRow="1" outline="0" fieldPosition="0"/>
    </format>
    <format dxfId="5179">
      <pivotArea dataOnly="0" labelOnly="1" outline="0" fieldPosition="0">
        <references count="1">
          <reference field="13" count="0"/>
        </references>
      </pivotArea>
    </format>
    <format dxfId="5178">
      <pivotArea dataOnly="0" labelOnly="1" grandCol="1" outline="0" fieldPosition="0"/>
    </format>
    <format dxfId="5177">
      <pivotArea dataOnly="0" labelOnly="1" outline="0" fieldPosition="0">
        <references count="1">
          <reference field="13" count="0"/>
        </references>
      </pivotArea>
    </format>
    <format dxfId="5176">
      <pivotArea dataOnly="0" labelOnly="1" grandCol="1" outline="0" fieldPosition="0"/>
    </format>
    <format dxfId="5175">
      <pivotArea grandRow="1" outline="0" collapsedLevelsAreSubtotals="1" fieldPosition="0"/>
    </format>
    <format dxfId="5174">
      <pivotArea dataOnly="0" labelOnly="1" grandRow="1" outline="0" fieldPosition="0"/>
    </format>
    <format dxfId="5173">
      <pivotArea outline="0" collapsedLevelsAreSubtotals="1" fieldPosition="0"/>
    </format>
    <format dxfId="5172">
      <pivotArea dataOnly="0" labelOnly="1" grandRow="1" outline="0" fieldPosition="0"/>
    </format>
    <format dxfId="5171">
      <pivotArea dataOnly="0" labelOnly="1" outline="0" fieldPosition="0">
        <references count="1">
          <reference field="13" count="0"/>
        </references>
      </pivotArea>
    </format>
    <format dxfId="5170">
      <pivotArea dataOnly="0" labelOnly="1" grandCol="1" outline="0" fieldPosition="0"/>
    </format>
    <format dxfId="5169">
      <pivotArea dataOnly="0" labelOnly="1" grandRow="1" outline="0" fieldPosition="0"/>
    </format>
    <format dxfId="5168">
      <pivotArea dataOnly="0" labelOnly="1" grandRow="1" outline="0" fieldPosition="0"/>
    </format>
    <format dxfId="5167">
      <pivotArea type="origin" dataOnly="0" labelOnly="1" outline="0" fieldPosition="0"/>
    </format>
    <format dxfId="5166">
      <pivotArea dataOnly="0" labelOnly="1" grandRow="1" outline="0" fieldPosition="0"/>
    </format>
    <format dxfId="5165">
      <pivotArea type="origin" dataOnly="0" labelOnly="1" outline="0" fieldPosition="0"/>
    </format>
    <format dxfId="5164">
      <pivotArea dataOnly="0" labelOnly="1" grandRow="1" outline="0" fieldPosition="0"/>
    </format>
    <format dxfId="5163">
      <pivotArea field="15" type="button" dataOnly="0" labelOnly="1" outline="0" axis="axisRow" fieldPosition="0"/>
    </format>
    <format dxfId="5162">
      <pivotArea dataOnly="0" labelOnly="1" outline="0" fieldPosition="0">
        <references count="1">
          <reference field="13" count="0"/>
        </references>
      </pivotArea>
    </format>
    <format dxfId="5161">
      <pivotArea dataOnly="0" labelOnly="1" grandCol="1" outline="0" fieldPosition="0"/>
    </format>
    <format dxfId="5160">
      <pivotArea field="15" type="button" dataOnly="0" labelOnly="1" outline="0" axis="axisRow" fieldPosition="0"/>
    </format>
    <format dxfId="5159">
      <pivotArea dataOnly="0" labelOnly="1" outline="0" fieldPosition="0">
        <references count="1">
          <reference field="13" count="0"/>
        </references>
      </pivotArea>
    </format>
    <format dxfId="5158">
      <pivotArea dataOnly="0" labelOnly="1" grandCol="1" outline="0" fieldPosition="0"/>
    </format>
    <format dxfId="5157">
      <pivotArea field="15" type="button" dataOnly="0" labelOnly="1" outline="0" axis="axisRow" fieldPosition="0"/>
    </format>
    <format dxfId="5156">
      <pivotArea dataOnly="0" labelOnly="1" outline="0" fieldPosition="0">
        <references count="1">
          <reference field="13" count="0"/>
        </references>
      </pivotArea>
    </format>
    <format dxfId="5155">
      <pivotArea dataOnly="0" labelOnly="1" grandCol="1" outline="0" fieldPosition="0"/>
    </format>
    <format dxfId="5154">
      <pivotArea field="15" type="button" dataOnly="0" labelOnly="1" outline="0" axis="axisRow" fieldPosition="0"/>
    </format>
    <format dxfId="5153">
      <pivotArea dataOnly="0" labelOnly="1" outline="0" fieldPosition="0">
        <references count="1">
          <reference field="13" count="0"/>
        </references>
      </pivotArea>
    </format>
    <format dxfId="5152">
      <pivotArea dataOnly="0" labelOnly="1" grandCol="1" outline="0" fieldPosition="0"/>
    </format>
    <format dxfId="5151">
      <pivotArea field="15" type="button" dataOnly="0" labelOnly="1" outline="0" axis="axisRow" fieldPosition="0"/>
    </format>
    <format dxfId="5150">
      <pivotArea dataOnly="0" labelOnly="1" outline="0" fieldPosition="0">
        <references count="1">
          <reference field="13" count="0"/>
        </references>
      </pivotArea>
    </format>
    <format dxfId="5149">
      <pivotArea dataOnly="0" labelOnly="1" grandCol="1" outline="0" fieldPosition="0"/>
    </format>
    <format dxfId="5148">
      <pivotArea field="15" type="button" dataOnly="0" labelOnly="1" outline="0" axis="axisRow" fieldPosition="0"/>
    </format>
    <format dxfId="5147">
      <pivotArea dataOnly="0" labelOnly="1" outline="0" fieldPosition="0">
        <references count="1">
          <reference field="13" count="0"/>
        </references>
      </pivotArea>
    </format>
    <format dxfId="5146">
      <pivotArea dataOnly="0" labelOnly="1" grandCol="1" outline="0" fieldPosition="0"/>
    </format>
    <format dxfId="5145">
      <pivotArea grandCol="1" outline="0" collapsedLevelsAreSubtotals="1" fieldPosition="0"/>
    </format>
    <format dxfId="5144">
      <pivotArea dataOnly="0" labelOnly="1" grandCol="1" outline="0" fieldPosition="0"/>
    </format>
    <format dxfId="5143">
      <pivotArea outline="0" fieldPosition="0">
        <references count="1">
          <reference field="13" count="1" selected="0">
            <x v="0"/>
          </reference>
        </references>
      </pivotArea>
    </format>
    <format dxfId="5142">
      <pivotArea type="origin" dataOnly="0" labelOnly="1" outline="0" fieldPosition="0"/>
    </format>
    <format dxfId="5141">
      <pivotArea field="13" type="button" dataOnly="0" labelOnly="1" outline="0" axis="axisCol" fieldPosition="0"/>
    </format>
    <format dxfId="5140">
      <pivotArea field="15" type="button" dataOnly="0" labelOnly="1" outline="0" axis="axisRow" fieldPosition="0"/>
    </format>
    <format dxfId="5139">
      <pivotArea dataOnly="0" labelOnly="1" outline="0" fieldPosition="0">
        <references count="1">
          <reference field="15" count="15">
            <x v="0"/>
            <x v="1"/>
            <x v="3"/>
            <x v="4"/>
            <x v="5"/>
            <x v="8"/>
            <x v="9"/>
            <x v="10"/>
            <x v="11"/>
            <x v="12"/>
            <x v="13"/>
            <x v="14"/>
            <x v="15"/>
            <x v="16"/>
            <x v="17"/>
          </reference>
        </references>
      </pivotArea>
    </format>
    <format dxfId="5138">
      <pivotArea dataOnly="0" labelOnly="1" grandRow="1" outline="0" fieldPosition="0"/>
    </format>
    <format dxfId="5137">
      <pivotArea dataOnly="0" labelOnly="1" outline="0" fieldPosition="0">
        <references count="1">
          <reference field="13" count="1">
            <x v="0"/>
          </reference>
        </references>
      </pivotArea>
    </format>
    <format dxfId="5136">
      <pivotArea outline="0" collapsedLevelsAreSubtotals="1" fieldPosition="0"/>
    </format>
    <format dxfId="5135">
      <pivotArea field="15" type="button" dataOnly="0" labelOnly="1" outline="0" axis="axisRow" fieldPosition="0"/>
    </format>
    <format dxfId="5134">
      <pivotArea dataOnly="0" labelOnly="1" outline="0" fieldPosition="0">
        <references count="1">
          <reference field="15" count="15">
            <x v="0"/>
            <x v="1"/>
            <x v="3"/>
            <x v="4"/>
            <x v="5"/>
            <x v="8"/>
            <x v="9"/>
            <x v="10"/>
            <x v="11"/>
            <x v="12"/>
            <x v="13"/>
            <x v="14"/>
            <x v="15"/>
            <x v="16"/>
            <x v="17"/>
          </reference>
        </references>
      </pivotArea>
    </format>
    <format dxfId="5133">
      <pivotArea dataOnly="0" labelOnly="1" grandRow="1" outline="0" fieldPosition="0"/>
    </format>
    <format dxfId="5132">
      <pivotArea dataOnly="0" labelOnly="1" outline="0" fieldPosition="0">
        <references count="1">
          <reference field="13" count="0"/>
        </references>
      </pivotArea>
    </format>
    <format dxfId="5131">
      <pivotArea dataOnly="0" labelOnly="1" grandCol="1" outline="0" fieldPosition="0"/>
    </format>
    <format dxfId="5130">
      <pivotArea outline="0" collapsedLevelsAreSubtotals="1" fieldPosition="0"/>
    </format>
    <format dxfId="5129">
      <pivotArea field="15" type="button" dataOnly="0" labelOnly="1" outline="0" axis="axisRow" fieldPosition="0"/>
    </format>
    <format dxfId="5128">
      <pivotArea dataOnly="0" labelOnly="1" outline="0" fieldPosition="0">
        <references count="1">
          <reference field="15" count="15">
            <x v="0"/>
            <x v="1"/>
            <x v="3"/>
            <x v="4"/>
            <x v="5"/>
            <x v="8"/>
            <x v="9"/>
            <x v="10"/>
            <x v="11"/>
            <x v="12"/>
            <x v="13"/>
            <x v="14"/>
            <x v="15"/>
            <x v="16"/>
            <x v="17"/>
          </reference>
        </references>
      </pivotArea>
    </format>
    <format dxfId="5127">
      <pivotArea dataOnly="0" labelOnly="1" grandRow="1" outline="0" fieldPosition="0"/>
    </format>
    <format dxfId="5126">
      <pivotArea dataOnly="0" labelOnly="1" outline="0" fieldPosition="0">
        <references count="1">
          <reference field="13" count="0"/>
        </references>
      </pivotArea>
    </format>
    <format dxfId="5125">
      <pivotArea dataOnly="0" labelOnly="1" grandCol="1" outline="0" fieldPosition="0"/>
    </format>
    <format dxfId="5124">
      <pivotArea outline="0" collapsedLevelsAreSubtotals="1" fieldPosition="0"/>
    </format>
    <format dxfId="5123">
      <pivotArea field="15" type="button" dataOnly="0" labelOnly="1" outline="0" axis="axisRow" fieldPosition="0"/>
    </format>
    <format dxfId="5122">
      <pivotArea dataOnly="0" labelOnly="1" outline="0" fieldPosition="0">
        <references count="1">
          <reference field="15" count="15">
            <x v="0"/>
            <x v="1"/>
            <x v="3"/>
            <x v="4"/>
            <x v="5"/>
            <x v="8"/>
            <x v="9"/>
            <x v="10"/>
            <x v="11"/>
            <x v="12"/>
            <x v="13"/>
            <x v="14"/>
            <x v="15"/>
            <x v="16"/>
            <x v="17"/>
          </reference>
        </references>
      </pivotArea>
    </format>
    <format dxfId="5121">
      <pivotArea dataOnly="0" labelOnly="1" grandRow="1" outline="0" fieldPosition="0"/>
    </format>
    <format dxfId="5120">
      <pivotArea dataOnly="0" labelOnly="1" outline="0" fieldPosition="0">
        <references count="1">
          <reference field="13" count="0"/>
        </references>
      </pivotArea>
    </format>
    <format dxfId="5119">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9F290F6-67B8-472D-8282-12B525578558}" name="PivotTable17" cacheId="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15">
        <item x="0"/>
        <item x="9"/>
        <item x="10"/>
        <item x="2"/>
        <item x="11"/>
        <item x="5"/>
        <item x="6"/>
        <item x="13"/>
        <item x="3"/>
        <item x="8"/>
        <item x="7"/>
        <item x="4"/>
        <item x="1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1"/>
        <item x="0"/>
        <item t="default"/>
      </items>
    </pivotField>
    <pivotField axis="axisRow" compact="0" outline="0" showAll="0" sortType="ascending" defaultSubtotal="0">
      <items count="18">
        <item x="2"/>
        <item x="3"/>
        <item x="6"/>
        <item x="14"/>
        <item x="9"/>
        <item x="10"/>
        <item x="15"/>
        <item x="1"/>
        <item n="PARMESHWAR KOTULE"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402">
    <format dxfId="5629">
      <pivotArea outline="0" collapsedLevelsAreSubtotals="1" fieldPosition="0"/>
    </format>
    <format dxfId="5628">
      <pivotArea dataOnly="0" labelOnly="1" grandCol="1" outline="0" fieldPosition="0"/>
    </format>
    <format dxfId="5627">
      <pivotArea outline="0" collapsedLevelsAreSubtotals="1" fieldPosition="0"/>
    </format>
    <format dxfId="5626">
      <pivotArea dataOnly="0" labelOnly="1" grandCol="1" outline="0" fieldPosition="0"/>
    </format>
    <format dxfId="5625">
      <pivotArea dataOnly="0" labelOnly="1" grandRow="1" outline="0" fieldPosition="0"/>
    </format>
    <format dxfId="5624">
      <pivotArea dataOnly="0" labelOnly="1" grandCol="1" outline="0" fieldPosition="0"/>
    </format>
    <format dxfId="5623">
      <pivotArea dataOnly="0" labelOnly="1" grandCol="1" outline="0" fieldPosition="0"/>
    </format>
    <format dxfId="5622">
      <pivotArea dataOnly="0" labelOnly="1" outline="0" fieldPosition="0">
        <references count="1">
          <reference field="14" count="0"/>
        </references>
      </pivotArea>
    </format>
    <format dxfId="5621">
      <pivotArea dataOnly="0" labelOnly="1" grandCol="1" outline="0" fieldPosition="0"/>
    </format>
    <format dxfId="5620">
      <pivotArea dataOnly="0" labelOnly="1" outline="0" fieldPosition="0">
        <references count="1">
          <reference field="14" count="0"/>
        </references>
      </pivotArea>
    </format>
    <format dxfId="5619">
      <pivotArea dataOnly="0" labelOnly="1" grandCol="1" outline="0" fieldPosition="0"/>
    </format>
    <format dxfId="5618">
      <pivotArea grandRow="1" outline="0" collapsedLevelsAreSubtotals="1" fieldPosition="0"/>
    </format>
    <format dxfId="5617">
      <pivotArea dataOnly="0" labelOnly="1" grandRow="1" outline="0" fieldPosition="0"/>
    </format>
    <format dxfId="5616">
      <pivotArea dataOnly="0" labelOnly="1" grandRow="1" outline="0" fieldPosition="0"/>
    </format>
    <format dxfId="5615">
      <pivotArea grandRow="1" outline="0" collapsedLevelsAreSubtotals="1" fieldPosition="0"/>
    </format>
    <format dxfId="5614">
      <pivotArea dataOnly="0" labelOnly="1" grandRow="1" outline="0" fieldPosition="0"/>
    </format>
    <format dxfId="5613">
      <pivotArea grandRow="1" outline="0" collapsedLevelsAreSubtotals="1" fieldPosition="0"/>
    </format>
    <format dxfId="5612">
      <pivotArea dataOnly="0" labelOnly="1" grandRow="1" outline="0" fieldPosition="0"/>
    </format>
    <format dxfId="5611">
      <pivotArea grandRow="1" outline="0" collapsedLevelsAreSubtotals="1" fieldPosition="0"/>
    </format>
    <format dxfId="5610">
      <pivotArea grandRow="1" outline="0" collapsedLevelsAreSubtotals="1" fieldPosition="0"/>
    </format>
    <format dxfId="5609">
      <pivotArea dataOnly="0" labelOnly="1" grandRow="1" outline="0" fieldPosition="0"/>
    </format>
    <format dxfId="5608">
      <pivotArea dataOnly="0" labelOnly="1" grandRow="1" outline="0" fieldPosition="0"/>
    </format>
    <format dxfId="5607">
      <pivotArea dataOnly="0" labelOnly="1" grandRow="1" outline="0" fieldPosition="0"/>
    </format>
    <format dxfId="5606">
      <pivotArea dataOnly="0" labelOnly="1" grandRow="1" outline="0" fieldPosition="0"/>
    </format>
    <format dxfId="5605">
      <pivotArea grandRow="1" outline="0" collapsedLevelsAreSubtotals="1" fieldPosition="0"/>
    </format>
    <format dxfId="5604">
      <pivotArea dataOnly="0" labelOnly="1" grandRow="1" outline="0" fieldPosition="0"/>
    </format>
    <format dxfId="5603">
      <pivotArea dataOnly="0" labelOnly="1" outline="0" fieldPosition="0">
        <references count="1">
          <reference field="14" count="0"/>
        </references>
      </pivotArea>
    </format>
    <format dxfId="5602">
      <pivotArea dataOnly="0" labelOnly="1" grandCol="1" outline="0" fieldPosition="0"/>
    </format>
    <format dxfId="5601">
      <pivotArea grandRow="1" outline="0" collapsedLevelsAreSubtotals="1" fieldPosition="0"/>
    </format>
    <format dxfId="5600">
      <pivotArea dataOnly="0" labelOnly="1" grandRow="1" outline="0" fieldPosition="0"/>
    </format>
    <format dxfId="5599">
      <pivotArea grandRow="1" outline="0" collapsedLevelsAreSubtotals="1" fieldPosition="0"/>
    </format>
    <format dxfId="5598">
      <pivotArea dataOnly="0" labelOnly="1" grandRow="1" outline="0" fieldPosition="0"/>
    </format>
    <format dxfId="5597">
      <pivotArea dataOnly="0" labelOnly="1" outline="0" fieldPosition="0">
        <references count="1">
          <reference field="14" count="0"/>
        </references>
      </pivotArea>
    </format>
    <format dxfId="5596">
      <pivotArea dataOnly="0" labelOnly="1" grandCol="1" outline="0" fieldPosition="0"/>
    </format>
    <format dxfId="5595">
      <pivotArea dataOnly="0" labelOnly="1" outline="0" fieldPosition="0">
        <references count="1">
          <reference field="14" count="1">
            <x v="0"/>
          </reference>
        </references>
      </pivotArea>
    </format>
    <format dxfId="5594">
      <pivotArea dataOnly="0" labelOnly="1" grandCol="1" outline="0" fieldPosition="0"/>
    </format>
    <format dxfId="5593">
      <pivotArea field="14" grandRow="1" outline="0" collapsedLevelsAreSubtotals="1" axis="axisCol" fieldPosition="0">
        <references count="1">
          <reference field="14" count="1" selected="0">
            <x v="0"/>
          </reference>
        </references>
      </pivotArea>
    </format>
    <format dxfId="5592">
      <pivotArea grandRow="1" grandCol="1" outline="0" collapsedLevelsAreSubtotals="1" fieldPosition="0"/>
    </format>
    <format dxfId="5591">
      <pivotArea dataOnly="0" labelOnly="1" outline="0" fieldPosition="0">
        <references count="1">
          <reference field="14" count="0"/>
        </references>
      </pivotArea>
    </format>
    <format dxfId="5590">
      <pivotArea dataOnly="0" labelOnly="1" grandCol="1" outline="0" fieldPosition="0"/>
    </format>
    <format dxfId="5589">
      <pivotArea dataOnly="0" labelOnly="1" outline="0" fieldPosition="0">
        <references count="1">
          <reference field="14" count="0"/>
        </references>
      </pivotArea>
    </format>
    <format dxfId="5588">
      <pivotArea dataOnly="0" labelOnly="1" grandCol="1" outline="0" fieldPosition="0"/>
    </format>
    <format dxfId="5587">
      <pivotArea grandRow="1" outline="0" collapsedLevelsAreSubtotals="1" fieldPosition="0"/>
    </format>
    <format dxfId="5586">
      <pivotArea grandRow="1" outline="0" collapsedLevelsAreSubtotals="1" fieldPosition="0"/>
    </format>
    <format dxfId="5585">
      <pivotArea dataOnly="0" labelOnly="1" grandRow="1" outline="0" fieldPosition="0"/>
    </format>
    <format dxfId="5584">
      <pivotArea dataOnly="0" labelOnly="1" outline="0" fieldPosition="0">
        <references count="1">
          <reference field="14" count="0"/>
        </references>
      </pivotArea>
    </format>
    <format dxfId="5583">
      <pivotArea dataOnly="0" labelOnly="1" grandCol="1" outline="0" fieldPosition="0"/>
    </format>
    <format dxfId="5582">
      <pivotArea dataOnly="0" labelOnly="1" grandRow="1" outline="0" fieldPosition="0"/>
    </format>
    <format dxfId="5581">
      <pivotArea dataOnly="0" labelOnly="1" outline="0" fieldPosition="0">
        <references count="1">
          <reference field="14" count="0"/>
        </references>
      </pivotArea>
    </format>
    <format dxfId="5580">
      <pivotArea dataOnly="0" labelOnly="1" grandCol="1" outline="0" fieldPosition="0"/>
    </format>
    <format dxfId="5579">
      <pivotArea dataOnly="0" labelOnly="1" outline="0" fieldPosition="0">
        <references count="1">
          <reference field="14" count="0"/>
        </references>
      </pivotArea>
    </format>
    <format dxfId="5578">
      <pivotArea dataOnly="0" labelOnly="1" grandCol="1" outline="0" fieldPosition="0"/>
    </format>
    <format dxfId="5577">
      <pivotArea type="origin" dataOnly="0" labelOnly="1" outline="0" fieldPosition="0"/>
    </format>
    <format dxfId="5576">
      <pivotArea field="14" type="button" dataOnly="0" labelOnly="1" outline="0" axis="axisCol" fieldPosition="0"/>
    </format>
    <format dxfId="5575">
      <pivotArea type="topRight" dataOnly="0" labelOnly="1" outline="0" fieldPosition="0"/>
    </format>
    <format dxfId="5574">
      <pivotArea dataOnly="0" labelOnly="1" outline="0" fieldPosition="0">
        <references count="1">
          <reference field="14" count="0"/>
        </references>
      </pivotArea>
    </format>
    <format dxfId="5573">
      <pivotArea dataOnly="0" labelOnly="1" grandCol="1" outline="0" fieldPosition="0"/>
    </format>
    <format dxfId="5572">
      <pivotArea type="origin" dataOnly="0" labelOnly="1" outline="0" fieldPosition="0"/>
    </format>
    <format dxfId="5571">
      <pivotArea field="14" type="button" dataOnly="0" labelOnly="1" outline="0" axis="axisCol" fieldPosition="0"/>
    </format>
    <format dxfId="5570">
      <pivotArea type="topRight" dataOnly="0" labelOnly="1" outline="0" fieldPosition="0"/>
    </format>
    <format dxfId="5569">
      <pivotArea dataOnly="0" labelOnly="1" outline="0" fieldPosition="0">
        <references count="1">
          <reference field="14" count="0"/>
        </references>
      </pivotArea>
    </format>
    <format dxfId="5568">
      <pivotArea dataOnly="0" labelOnly="1" grandCol="1" outline="0" fieldPosition="0"/>
    </format>
    <format dxfId="5567">
      <pivotArea grandRow="1" outline="0" collapsedLevelsAreSubtotals="1" fieldPosition="0"/>
    </format>
    <format dxfId="5566">
      <pivotArea dataOnly="0" labelOnly="1" grandRow="1" outline="0" fieldPosition="0"/>
    </format>
    <format dxfId="5565">
      <pivotArea grandRow="1" outline="0" collapsedLevelsAreSubtotals="1" fieldPosition="0"/>
    </format>
    <format dxfId="5564">
      <pivotArea dataOnly="0" labelOnly="1" grandRow="1" outline="0" fieldPosition="0"/>
    </format>
    <format dxfId="5563">
      <pivotArea grandRow="1" outline="0" collapsedLevelsAreSubtotals="1" fieldPosition="0"/>
    </format>
    <format dxfId="5562">
      <pivotArea dataOnly="0" labelOnly="1" grandRow="1" outline="0" fieldPosition="0"/>
    </format>
    <format dxfId="5561">
      <pivotArea grandRow="1" outline="0" collapsedLevelsAreSubtotals="1" fieldPosition="0"/>
    </format>
    <format dxfId="5560">
      <pivotArea dataOnly="0" labelOnly="1" grandRow="1" outline="0" fieldPosition="0"/>
    </format>
    <format dxfId="5559">
      <pivotArea grandRow="1" outline="0" collapsedLevelsAreSubtotals="1" fieldPosition="0"/>
    </format>
    <format dxfId="5558">
      <pivotArea dataOnly="0" labelOnly="1" grandRow="1" outline="0" fieldPosition="0"/>
    </format>
    <format dxfId="5557">
      <pivotArea grandRow="1" outline="0" collapsedLevelsAreSubtotals="1" fieldPosition="0"/>
    </format>
    <format dxfId="5556">
      <pivotArea dataOnly="0" labelOnly="1" grandRow="1" outline="0" fieldPosition="0"/>
    </format>
    <format dxfId="5555">
      <pivotArea grandRow="1" outline="0" collapsedLevelsAreSubtotals="1" fieldPosition="0"/>
    </format>
    <format dxfId="5554">
      <pivotArea dataOnly="0" labelOnly="1" grandRow="1" outline="0" fieldPosition="0"/>
    </format>
    <format dxfId="5553">
      <pivotArea grandRow="1" outline="0" collapsedLevelsAreSubtotals="1" fieldPosition="0"/>
    </format>
    <format dxfId="5552">
      <pivotArea dataOnly="0" labelOnly="1" grandRow="1" outline="0" fieldPosition="0"/>
    </format>
    <format dxfId="5551">
      <pivotArea dataOnly="0" labelOnly="1" grandRow="1" outline="0" fieldPosition="0"/>
    </format>
    <format dxfId="5550">
      <pivotArea dataOnly="0" labelOnly="1" grandRow="1" outline="0" fieldPosition="0"/>
    </format>
    <format dxfId="5549">
      <pivotArea dataOnly="0" labelOnly="1" grandRow="1" outline="0" fieldPosition="0"/>
    </format>
    <format dxfId="5548">
      <pivotArea dataOnly="0" labelOnly="1" grandRow="1" outline="0" fieldPosition="0"/>
    </format>
    <format dxfId="5547">
      <pivotArea dataOnly="0" labelOnly="1" grandRow="1" outline="0" fieldPosition="0"/>
    </format>
    <format dxfId="5546">
      <pivotArea dataOnly="0" labelOnly="1" grandRow="1" outline="0" fieldPosition="0"/>
    </format>
    <format dxfId="5545">
      <pivotArea dataOnly="0" labelOnly="1" grandRow="1" outline="0" fieldPosition="0"/>
    </format>
    <format dxfId="5544">
      <pivotArea dataOnly="0" labelOnly="1" grandRow="1" outline="0" fieldPosition="0"/>
    </format>
    <format dxfId="5543">
      <pivotArea dataOnly="0" labelOnly="1" grandRow="1" outline="0" fieldPosition="0"/>
    </format>
    <format dxfId="5542">
      <pivotArea dataOnly="0" labelOnly="1" grandRow="1" outline="0" fieldPosition="0"/>
    </format>
    <format dxfId="5541">
      <pivotArea dataOnly="0" labelOnly="1" grandRow="1" outline="0" fieldPosition="0"/>
    </format>
    <format dxfId="5540">
      <pivotArea dataOnly="0" labelOnly="1" grandRow="1" outline="0" fieldPosition="0"/>
    </format>
    <format dxfId="5539">
      <pivotArea dataOnly="0" labelOnly="1" grandRow="1" outline="0" fieldPosition="0"/>
    </format>
    <format dxfId="5538">
      <pivotArea dataOnly="0" labelOnly="1" grandRow="1" outline="0" fieldPosition="0"/>
    </format>
    <format dxfId="5537">
      <pivotArea dataOnly="0" labelOnly="1" grandRow="1" outline="0" fieldPosition="0"/>
    </format>
    <format dxfId="5536">
      <pivotArea dataOnly="0" labelOnly="1" grandRow="1" outline="0" fieldPosition="0"/>
    </format>
    <format dxfId="5535">
      <pivotArea dataOnly="0" labelOnly="1" grandRow="1" outline="0" fieldPosition="0"/>
    </format>
    <format dxfId="5534">
      <pivotArea dataOnly="0" labelOnly="1" grandRow="1" outline="0" fieldPosition="0"/>
    </format>
    <format dxfId="5533">
      <pivotArea dataOnly="0" labelOnly="1" grandRow="1" outline="0" fieldPosition="0"/>
    </format>
    <format dxfId="5532">
      <pivotArea dataOnly="0" labelOnly="1" grandRow="1" outline="0" fieldPosition="0"/>
    </format>
    <format dxfId="5531">
      <pivotArea dataOnly="0" labelOnly="1" grandRow="1" outline="0" fieldPosition="0"/>
    </format>
    <format dxfId="5530">
      <pivotArea dataOnly="0" labelOnly="1" grandRow="1" outline="0" fieldPosition="0"/>
    </format>
    <format dxfId="5529">
      <pivotArea dataOnly="0" labelOnly="1" grandRow="1" outline="0" fieldPosition="0"/>
    </format>
    <format dxfId="5528">
      <pivotArea dataOnly="0" labelOnly="1" grandRow="1" outline="0" fieldPosition="0"/>
    </format>
    <format dxfId="5527">
      <pivotArea dataOnly="0" labelOnly="1" grandRow="1" outline="0" fieldPosition="0"/>
    </format>
    <format dxfId="5526">
      <pivotArea dataOnly="0" labelOnly="1" grandRow="1" outline="0" fieldPosition="0"/>
    </format>
    <format dxfId="5525">
      <pivotArea dataOnly="0" labelOnly="1" grandRow="1" outline="0" fieldPosition="0"/>
    </format>
    <format dxfId="5524">
      <pivotArea dataOnly="0" labelOnly="1" grandRow="1" outline="0" fieldPosition="0"/>
    </format>
    <format dxfId="5523">
      <pivotArea dataOnly="0" labelOnly="1" grandRow="1" outline="0" fieldPosition="0"/>
    </format>
    <format dxfId="5522">
      <pivotArea dataOnly="0" labelOnly="1" grandRow="1" outline="0" fieldPosition="0"/>
    </format>
    <format dxfId="5521">
      <pivotArea dataOnly="0" labelOnly="1" grandRow="1" outline="0" fieldPosition="0"/>
    </format>
    <format dxfId="5520">
      <pivotArea dataOnly="0" labelOnly="1" grandRow="1" outline="0" fieldPosition="0"/>
    </format>
    <format dxfId="5519">
      <pivotArea dataOnly="0" labelOnly="1" grandRow="1" outline="0" fieldPosition="0"/>
    </format>
    <format dxfId="5518">
      <pivotArea dataOnly="0" labelOnly="1" grandRow="1" outline="0" fieldPosition="0"/>
    </format>
    <format dxfId="5517">
      <pivotArea type="origin" dataOnly="0" labelOnly="1" outline="0" fieldPosition="0"/>
    </format>
    <format dxfId="5516">
      <pivotArea dataOnly="0" labelOnly="1" grandRow="1" outline="0" fieldPosition="0"/>
    </format>
    <format dxfId="5515">
      <pivotArea type="origin" dataOnly="0" labelOnly="1" outline="0" fieldPosition="0"/>
    </format>
    <format dxfId="5514">
      <pivotArea dataOnly="0" labelOnly="1" grandRow="1" outline="0" fieldPosition="0"/>
    </format>
    <format dxfId="5513">
      <pivotArea dataOnly="0" labelOnly="1" grandRow="1" outline="0" fieldPosition="0"/>
    </format>
    <format dxfId="5512">
      <pivotArea type="origin" dataOnly="0" labelOnly="1" outline="0" fieldPosition="0"/>
    </format>
    <format dxfId="5511">
      <pivotArea dataOnly="0" labelOnly="1" grandRow="1" outline="0" fieldPosition="0"/>
    </format>
    <format dxfId="5510">
      <pivotArea type="origin" dataOnly="0" labelOnly="1" outline="0" fieldPosition="0"/>
    </format>
    <format dxfId="5509">
      <pivotArea dataOnly="0" labelOnly="1" grandRow="1" outline="0" fieldPosition="0"/>
    </format>
    <format dxfId="5508">
      <pivotArea grandRow="1" outline="0" collapsedLevelsAreSubtotals="1" fieldPosition="0"/>
    </format>
    <format dxfId="5507">
      <pivotArea grandRow="1" outline="0" collapsedLevelsAreSubtotals="1" fieldPosition="0"/>
    </format>
    <format dxfId="5506">
      <pivotArea dataOnly="0" labelOnly="1" grandRow="1" outline="0" fieldPosition="0"/>
    </format>
    <format dxfId="5505">
      <pivotArea dataOnly="0" labelOnly="1" outline="0" fieldPosition="0">
        <references count="1">
          <reference field="14" count="0"/>
        </references>
      </pivotArea>
    </format>
    <format dxfId="5504">
      <pivotArea dataOnly="0" labelOnly="1" grandCol="1" outline="0" fieldPosition="0"/>
    </format>
    <format dxfId="5503">
      <pivotArea dataOnly="0" labelOnly="1" outline="0" fieldPosition="0">
        <references count="1">
          <reference field="14" count="0"/>
        </references>
      </pivotArea>
    </format>
    <format dxfId="5502">
      <pivotArea dataOnly="0" labelOnly="1" grandCol="1" outline="0" fieldPosition="0"/>
    </format>
    <format dxfId="5501">
      <pivotArea grandRow="1" outline="0" collapsedLevelsAreSubtotals="1" fieldPosition="0"/>
    </format>
    <format dxfId="5500">
      <pivotArea dataOnly="0" labelOnly="1" grandRow="1" outline="0" fieldPosition="0"/>
    </format>
    <format dxfId="5499">
      <pivotArea grandRow="1" outline="0" collapsedLevelsAreSubtotals="1" fieldPosition="0"/>
    </format>
    <format dxfId="5498">
      <pivotArea dataOnly="0" labelOnly="1" grandRow="1" outline="0" fieldPosition="0"/>
    </format>
    <format dxfId="5497">
      <pivotArea grandRow="1" outline="0" collapsedLevelsAreSubtotals="1" fieldPosition="0"/>
    </format>
    <format dxfId="5496">
      <pivotArea dataOnly="0" labelOnly="1" grandRow="1" outline="0" fieldPosition="0"/>
    </format>
    <format dxfId="5495">
      <pivotArea grandRow="1" outline="0" collapsedLevelsAreSubtotals="1" fieldPosition="0"/>
    </format>
    <format dxfId="5494">
      <pivotArea dataOnly="0" labelOnly="1" grandRow="1" outline="0" fieldPosition="0"/>
    </format>
    <format dxfId="5493">
      <pivotArea grandRow="1" outline="0" collapsedLevelsAreSubtotals="1" fieldPosition="0"/>
    </format>
    <format dxfId="5492">
      <pivotArea dataOnly="0" labelOnly="1" grandRow="1" outline="0" fieldPosition="0"/>
    </format>
    <format dxfId="5491">
      <pivotArea grandRow="1" outline="0" collapsedLevelsAreSubtotals="1" fieldPosition="0"/>
    </format>
    <format dxfId="5490">
      <pivotArea dataOnly="0" labelOnly="1" grandRow="1" outline="0" fieldPosition="0"/>
    </format>
    <format dxfId="5489">
      <pivotArea grandRow="1" outline="0" collapsedLevelsAreSubtotals="1" fieldPosition="0"/>
    </format>
    <format dxfId="5488">
      <pivotArea dataOnly="0" labelOnly="1" grandRow="1" outline="0" fieldPosition="0"/>
    </format>
    <format dxfId="5487">
      <pivotArea grandRow="1" outline="0" collapsedLevelsAreSubtotals="1" fieldPosition="0"/>
    </format>
    <format dxfId="5486">
      <pivotArea dataOnly="0" labelOnly="1" grandRow="1" outline="0" fieldPosition="0"/>
    </format>
    <format dxfId="5485">
      <pivotArea grandRow="1" outline="0" collapsedLevelsAreSubtotals="1" fieldPosition="0"/>
    </format>
    <format dxfId="5484">
      <pivotArea dataOnly="0" labelOnly="1" grandRow="1" outline="0" fieldPosition="0"/>
    </format>
    <format dxfId="5483">
      <pivotArea grandRow="1" outline="0" collapsedLevelsAreSubtotals="1" fieldPosition="0"/>
    </format>
    <format dxfId="5482">
      <pivotArea dataOnly="0" labelOnly="1" grandRow="1" outline="0" fieldPosition="0"/>
    </format>
    <format dxfId="5481">
      <pivotArea dataOnly="0" labelOnly="1" grandRow="1" outline="0" fieldPosition="0"/>
    </format>
    <format dxfId="5480">
      <pivotArea dataOnly="0" labelOnly="1" outline="0" fieldPosition="0">
        <references count="1">
          <reference field="14" count="0"/>
        </references>
      </pivotArea>
    </format>
    <format dxfId="5479">
      <pivotArea dataOnly="0" labelOnly="1" grandCol="1" outline="0" fieldPosition="0"/>
    </format>
    <format dxfId="5478">
      <pivotArea dataOnly="0" labelOnly="1" grandRow="1" outline="0" fieldPosition="0"/>
    </format>
    <format dxfId="5477">
      <pivotArea dataOnly="0" labelOnly="1" outline="0" fieldPosition="0">
        <references count="1">
          <reference field="14" count="0"/>
        </references>
      </pivotArea>
    </format>
    <format dxfId="5476">
      <pivotArea dataOnly="0" labelOnly="1" grandCol="1" outline="0" fieldPosition="0"/>
    </format>
    <format dxfId="5475">
      <pivotArea dataOnly="0" labelOnly="1" outline="0" fieldPosition="0">
        <references count="1">
          <reference field="14" count="0"/>
        </references>
      </pivotArea>
    </format>
    <format dxfId="5474">
      <pivotArea dataOnly="0" labelOnly="1" grandCol="1" outline="0" fieldPosition="0"/>
    </format>
    <format dxfId="5473">
      <pivotArea dataOnly="0" labelOnly="1" grandRow="1" outline="0" fieldPosition="0"/>
    </format>
    <format dxfId="5472">
      <pivotArea dataOnly="0" labelOnly="1" outline="0" fieldPosition="0">
        <references count="1">
          <reference field="14" count="0"/>
        </references>
      </pivotArea>
    </format>
    <format dxfId="5471">
      <pivotArea dataOnly="0" labelOnly="1" grandCol="1" outline="0" fieldPosition="0"/>
    </format>
    <format dxfId="5470">
      <pivotArea dataOnly="0" labelOnly="1" grandRow="1" outline="0" fieldPosition="0"/>
    </format>
    <format dxfId="5469">
      <pivotArea dataOnly="0" labelOnly="1" outline="0" fieldPosition="0">
        <references count="1">
          <reference field="14" count="0"/>
        </references>
      </pivotArea>
    </format>
    <format dxfId="5468">
      <pivotArea dataOnly="0" labelOnly="1" grandCol="1" outline="0" fieldPosition="0"/>
    </format>
    <format dxfId="5467">
      <pivotArea dataOnly="0" labelOnly="1" grandRow="1" outline="0" fieldPosition="0"/>
    </format>
    <format dxfId="5466">
      <pivotArea dataOnly="0" labelOnly="1" outline="0" fieldPosition="0">
        <references count="1">
          <reference field="14" count="0"/>
        </references>
      </pivotArea>
    </format>
    <format dxfId="5465">
      <pivotArea dataOnly="0" labelOnly="1" grandCol="1" outline="0" fieldPosition="0"/>
    </format>
    <format dxfId="5464">
      <pivotArea dataOnly="0" labelOnly="1" grandRow="1" outline="0" fieldPosition="0"/>
    </format>
    <format dxfId="5463">
      <pivotArea dataOnly="0" labelOnly="1" outline="0" fieldPosition="0">
        <references count="1">
          <reference field="14" count="0"/>
        </references>
      </pivotArea>
    </format>
    <format dxfId="5462">
      <pivotArea dataOnly="0" labelOnly="1" grandCol="1" outline="0" fieldPosition="0"/>
    </format>
    <format dxfId="5461">
      <pivotArea dataOnly="0" labelOnly="1" outline="0" fieldPosition="0">
        <references count="1">
          <reference field="14" count="0"/>
        </references>
      </pivotArea>
    </format>
    <format dxfId="5460">
      <pivotArea dataOnly="0" labelOnly="1" grandCol="1" outline="0" fieldPosition="0"/>
    </format>
    <format dxfId="5459">
      <pivotArea grandRow="1" outline="0" collapsedLevelsAreSubtotals="1" fieldPosition="0"/>
    </format>
    <format dxfId="5458">
      <pivotArea dataOnly="0" labelOnly="1" grandRow="1" outline="0" fieldPosition="0"/>
    </format>
    <format dxfId="5457">
      <pivotArea grandRow="1" outline="0" collapsedLevelsAreSubtotals="1" fieldPosition="0"/>
    </format>
    <format dxfId="5456">
      <pivotArea dataOnly="0" labelOnly="1" grandRow="1" outline="0" fieldPosition="0"/>
    </format>
    <format dxfId="5455">
      <pivotArea grandRow="1" outline="0" collapsedLevelsAreSubtotals="1" fieldPosition="0"/>
    </format>
    <format dxfId="5454">
      <pivotArea dataOnly="0" labelOnly="1" grandRow="1" outline="0" fieldPosition="0"/>
    </format>
    <format dxfId="5453">
      <pivotArea grandRow="1" outline="0" collapsedLevelsAreSubtotals="1" fieldPosition="0"/>
    </format>
    <format dxfId="5452">
      <pivotArea dataOnly="0" labelOnly="1" grandRow="1" outline="0" fieldPosition="0"/>
    </format>
    <format dxfId="5451">
      <pivotArea grandRow="1" outline="0" collapsedLevelsAreSubtotals="1" fieldPosition="0"/>
    </format>
    <format dxfId="5450">
      <pivotArea dataOnly="0" labelOnly="1" grandRow="1" outline="0" fieldPosition="0"/>
    </format>
    <format dxfId="5449">
      <pivotArea dataOnly="0" labelOnly="1" grandRow="1" outline="0" fieldPosition="0"/>
    </format>
    <format dxfId="5448">
      <pivotArea dataOnly="0" labelOnly="1" outline="0" fieldPosition="0">
        <references count="1">
          <reference field="14" count="0"/>
        </references>
      </pivotArea>
    </format>
    <format dxfId="5447">
      <pivotArea dataOnly="0" labelOnly="1" grandCol="1" outline="0" fieldPosition="0"/>
    </format>
    <format dxfId="5446">
      <pivotArea dataOnly="0" labelOnly="1" grandRow="1" outline="0" fieldPosition="0"/>
    </format>
    <format dxfId="5445">
      <pivotArea dataOnly="0" labelOnly="1" outline="0" fieldPosition="0">
        <references count="1">
          <reference field="14" count="0"/>
        </references>
      </pivotArea>
    </format>
    <format dxfId="5444">
      <pivotArea dataOnly="0" labelOnly="1" grandCol="1" outline="0" fieldPosition="0"/>
    </format>
    <format dxfId="5443">
      <pivotArea dataOnly="0" labelOnly="1" outline="0" fieldPosition="0">
        <references count="1">
          <reference field="14" count="0"/>
        </references>
      </pivotArea>
    </format>
    <format dxfId="5442">
      <pivotArea dataOnly="0" labelOnly="1" grandCol="1" outline="0" fieldPosition="0"/>
    </format>
    <format dxfId="5441">
      <pivotArea grandRow="1" outline="0" collapsedLevelsAreSubtotals="1" fieldPosition="0"/>
    </format>
    <format dxfId="5440">
      <pivotArea dataOnly="0" labelOnly="1" grandRow="1" outline="0" fieldPosition="0"/>
    </format>
    <format dxfId="5439">
      <pivotArea grandRow="1" outline="0" collapsedLevelsAreSubtotals="1" fieldPosition="0"/>
    </format>
    <format dxfId="5438">
      <pivotArea dataOnly="0" labelOnly="1" grandRow="1" outline="0" fieldPosition="0"/>
    </format>
    <format dxfId="5437">
      <pivotArea grandRow="1" outline="0" collapsedLevelsAreSubtotals="1" fieldPosition="0"/>
    </format>
    <format dxfId="5436">
      <pivotArea dataOnly="0" labelOnly="1" grandRow="1" outline="0" fieldPosition="0"/>
    </format>
    <format dxfId="5435">
      <pivotArea grandRow="1" outline="0" collapsedLevelsAreSubtotals="1" fieldPosition="0"/>
    </format>
    <format dxfId="5434">
      <pivotArea dataOnly="0" labelOnly="1" grandRow="1" outline="0" fieldPosition="0"/>
    </format>
    <format dxfId="5433">
      <pivotArea grandRow="1" outline="0" collapsedLevelsAreSubtotals="1" fieldPosition="0"/>
    </format>
    <format dxfId="5432">
      <pivotArea dataOnly="0" labelOnly="1" grandRow="1" outline="0" fieldPosition="0"/>
    </format>
    <format dxfId="5431">
      <pivotArea grandRow="1" outline="0" collapsedLevelsAreSubtotals="1" fieldPosition="0"/>
    </format>
    <format dxfId="5430">
      <pivotArea dataOnly="0" labelOnly="1" grandRow="1" outline="0" fieldPosition="0"/>
    </format>
    <format dxfId="5429">
      <pivotArea grandRow="1" outline="0" collapsedLevelsAreSubtotals="1" fieldPosition="0"/>
    </format>
    <format dxfId="5428">
      <pivotArea dataOnly="0" labelOnly="1" grandRow="1" outline="0" fieldPosition="0"/>
    </format>
    <format dxfId="5427">
      <pivotArea grandRow="1" outline="0" collapsedLevelsAreSubtotals="1" fieldPosition="0"/>
    </format>
    <format dxfId="5426">
      <pivotArea dataOnly="0" labelOnly="1" grandRow="1" outline="0" fieldPosition="0"/>
    </format>
    <format dxfId="5425">
      <pivotArea grandRow="1" outline="0" collapsedLevelsAreSubtotals="1" fieldPosition="0"/>
    </format>
    <format dxfId="5424">
      <pivotArea dataOnly="0" labelOnly="1" grandRow="1" outline="0" fieldPosition="0"/>
    </format>
    <format dxfId="5423">
      <pivotArea grandRow="1" outline="0" collapsedLevelsAreSubtotals="1" fieldPosition="0"/>
    </format>
    <format dxfId="5422">
      <pivotArea dataOnly="0" labelOnly="1" grandRow="1" outline="0" fieldPosition="0"/>
    </format>
    <format dxfId="5421">
      <pivotArea grandRow="1" outline="0" collapsedLevelsAreSubtotals="1" fieldPosition="0"/>
    </format>
    <format dxfId="5420">
      <pivotArea dataOnly="0" labelOnly="1" grandRow="1" outline="0" fieldPosition="0"/>
    </format>
    <format dxfId="5419">
      <pivotArea grandRow="1" outline="0" collapsedLevelsAreSubtotals="1" fieldPosition="0"/>
    </format>
    <format dxfId="5418">
      <pivotArea dataOnly="0" labelOnly="1" grandRow="1" outline="0" fieldPosition="0"/>
    </format>
    <format dxfId="5417">
      <pivotArea grandRow="1" outline="0" collapsedLevelsAreSubtotals="1" fieldPosition="0"/>
    </format>
    <format dxfId="5416">
      <pivotArea dataOnly="0" labelOnly="1" grandRow="1" outline="0" fieldPosition="0"/>
    </format>
    <format dxfId="5415">
      <pivotArea grandRow="1" outline="0" collapsedLevelsAreSubtotals="1" fieldPosition="0"/>
    </format>
    <format dxfId="5414">
      <pivotArea dataOnly="0" labelOnly="1" grandRow="1" outline="0" fieldPosition="0"/>
    </format>
    <format dxfId="5413">
      <pivotArea dataOnly="0" labelOnly="1" grandRow="1" outline="0" fieldPosition="0"/>
    </format>
    <format dxfId="5412">
      <pivotArea dataOnly="0" labelOnly="1" outline="0" fieldPosition="0">
        <references count="1">
          <reference field="14" count="0"/>
        </references>
      </pivotArea>
    </format>
    <format dxfId="5411">
      <pivotArea dataOnly="0" labelOnly="1" grandCol="1" outline="0" fieldPosition="0"/>
    </format>
    <format dxfId="5410">
      <pivotArea grandRow="1" outline="0" collapsedLevelsAreSubtotals="1" fieldPosition="0"/>
    </format>
    <format dxfId="5409">
      <pivotArea dataOnly="0" labelOnly="1" grandRow="1" outline="0" fieldPosition="0"/>
    </format>
    <format dxfId="5408">
      <pivotArea grandRow="1" outline="0" collapsedLevelsAreSubtotals="1" fieldPosition="0"/>
    </format>
    <format dxfId="5407">
      <pivotArea dataOnly="0" labelOnly="1" grandRow="1" outline="0" fieldPosition="0"/>
    </format>
    <format dxfId="5406">
      <pivotArea dataOnly="0" labelOnly="1" grandRow="1" outline="0" fieldPosition="0"/>
    </format>
    <format dxfId="5405">
      <pivotArea dataOnly="0" labelOnly="1" outline="0" fieldPosition="0">
        <references count="1">
          <reference field="14" count="0"/>
        </references>
      </pivotArea>
    </format>
    <format dxfId="5404">
      <pivotArea dataOnly="0" labelOnly="1" grandCol="1" outline="0" fieldPosition="0"/>
    </format>
    <format dxfId="5403">
      <pivotArea grandRow="1" outline="0" collapsedLevelsAreSubtotals="1" fieldPosition="0"/>
    </format>
    <format dxfId="5402">
      <pivotArea dataOnly="0" labelOnly="1" grandRow="1" outline="0" fieldPosition="0"/>
    </format>
    <format dxfId="5401">
      <pivotArea grandRow="1" outline="0" collapsedLevelsAreSubtotals="1" fieldPosition="0"/>
    </format>
    <format dxfId="5400">
      <pivotArea dataOnly="0" labelOnly="1" grandRow="1" outline="0" fieldPosition="0"/>
    </format>
    <format dxfId="5399">
      <pivotArea dataOnly="0" labelOnly="1" grandRow="1" outline="0" fieldPosition="0"/>
    </format>
    <format dxfId="5398">
      <pivotArea dataOnly="0" labelOnly="1" outline="0" fieldPosition="0">
        <references count="1">
          <reference field="14" count="0"/>
        </references>
      </pivotArea>
    </format>
    <format dxfId="5397">
      <pivotArea dataOnly="0" labelOnly="1" grandCol="1" outline="0" fieldPosition="0"/>
    </format>
    <format dxfId="5396">
      <pivotArea grandRow="1" outline="0" collapsedLevelsAreSubtotals="1" fieldPosition="0"/>
    </format>
    <format dxfId="5395">
      <pivotArea dataOnly="0" labelOnly="1" grandRow="1" outline="0" fieldPosition="0"/>
    </format>
    <format dxfId="5394">
      <pivotArea dataOnly="0" labelOnly="1" outline="0" fieldPosition="0">
        <references count="1">
          <reference field="14" count="0"/>
        </references>
      </pivotArea>
    </format>
    <format dxfId="5393">
      <pivotArea dataOnly="0" labelOnly="1" grandCol="1" outline="0" fieldPosition="0"/>
    </format>
    <format dxfId="5392">
      <pivotArea dataOnly="0" labelOnly="1" outline="0" fieldPosition="0">
        <references count="1">
          <reference field="14" count="0"/>
        </references>
      </pivotArea>
    </format>
    <format dxfId="5391">
      <pivotArea dataOnly="0" labelOnly="1" grandCol="1" outline="0" fieldPosition="0"/>
    </format>
    <format dxfId="5390">
      <pivotArea dataOnly="0" labelOnly="1" outline="0" fieldPosition="0">
        <references count="1">
          <reference field="14" count="0"/>
        </references>
      </pivotArea>
    </format>
    <format dxfId="5389">
      <pivotArea dataOnly="0" labelOnly="1" grandCol="1" outline="0" fieldPosition="0"/>
    </format>
    <format dxfId="5388">
      <pivotArea dataOnly="0" labelOnly="1" outline="0" fieldPosition="0">
        <references count="1">
          <reference field="14" count="0"/>
        </references>
      </pivotArea>
    </format>
    <format dxfId="5387">
      <pivotArea dataOnly="0" labelOnly="1" grandCol="1" outline="0" fieldPosition="0"/>
    </format>
    <format dxfId="5386">
      <pivotArea grandRow="1" outline="0" collapsedLevelsAreSubtotals="1" fieldPosition="0"/>
    </format>
    <format dxfId="5385">
      <pivotArea dataOnly="0" labelOnly="1" grandRow="1" outline="0" fieldPosition="0"/>
    </format>
    <format dxfId="5384">
      <pivotArea grandRow="1" outline="0" collapsedLevelsAreSubtotals="1" fieldPosition="0"/>
    </format>
    <format dxfId="5383">
      <pivotArea dataOnly="0" labelOnly="1" grandRow="1" outline="0" fieldPosition="0"/>
    </format>
    <format dxfId="5382">
      <pivotArea dataOnly="0" labelOnly="1" grandRow="1" outline="0" fieldPosition="0"/>
    </format>
    <format dxfId="5381">
      <pivotArea dataOnly="0" labelOnly="1" outline="0" fieldPosition="0">
        <references count="1">
          <reference field="14" count="0"/>
        </references>
      </pivotArea>
    </format>
    <format dxfId="5380">
      <pivotArea dataOnly="0" labelOnly="1" grandCol="1" outline="0" fieldPosition="0"/>
    </format>
    <format dxfId="5379">
      <pivotArea dataOnly="0" labelOnly="1" grandRow="1" outline="0" fieldPosition="0"/>
    </format>
    <format dxfId="5378">
      <pivotArea dataOnly="0" labelOnly="1" outline="0" fieldPosition="0">
        <references count="1">
          <reference field="14" count="0"/>
        </references>
      </pivotArea>
    </format>
    <format dxfId="5377">
      <pivotArea dataOnly="0" labelOnly="1" grandCol="1" outline="0" fieldPosition="0"/>
    </format>
    <format dxfId="5376">
      <pivotArea dataOnly="0" labelOnly="1" grandRow="1" outline="0" fieldPosition="0"/>
    </format>
    <format dxfId="5375">
      <pivotArea dataOnly="0" labelOnly="1" outline="0" fieldPosition="0">
        <references count="1">
          <reference field="14" count="0"/>
        </references>
      </pivotArea>
    </format>
    <format dxfId="5374">
      <pivotArea dataOnly="0" labelOnly="1" grandCol="1" outline="0" fieldPosition="0"/>
    </format>
    <format dxfId="5373">
      <pivotArea dataOnly="0" labelOnly="1" outline="0" fieldPosition="0">
        <references count="1">
          <reference field="14" count="0"/>
        </references>
      </pivotArea>
    </format>
    <format dxfId="5372">
      <pivotArea dataOnly="0" labelOnly="1" grandCol="1" outline="0" fieldPosition="0"/>
    </format>
    <format dxfId="5371">
      <pivotArea grandRow="1" outline="0" collapsedLevelsAreSubtotals="1" fieldPosition="0"/>
    </format>
    <format dxfId="5370">
      <pivotArea dataOnly="0" labelOnly="1" grandRow="1" outline="0" fieldPosition="0"/>
    </format>
    <format dxfId="5369">
      <pivotArea grandRow="1" outline="0" collapsedLevelsAreSubtotals="1" fieldPosition="0"/>
    </format>
    <format dxfId="5368">
      <pivotArea dataOnly="0" labelOnly="1" grandRow="1" outline="0" fieldPosition="0"/>
    </format>
    <format dxfId="5367">
      <pivotArea dataOnly="0" labelOnly="1" grandRow="1" outline="0" fieldPosition="0"/>
    </format>
    <format dxfId="5366">
      <pivotArea dataOnly="0" labelOnly="1" outline="0" fieldPosition="0">
        <references count="1">
          <reference field="14" count="0"/>
        </references>
      </pivotArea>
    </format>
    <format dxfId="5365">
      <pivotArea dataOnly="0" labelOnly="1" grandCol="1" outline="0" fieldPosition="0"/>
    </format>
    <format dxfId="5364">
      <pivotArea grandRow="1" outline="0" collapsedLevelsAreSubtotals="1" fieldPosition="0"/>
    </format>
    <format dxfId="5363">
      <pivotArea dataOnly="0" labelOnly="1" grandRow="1" outline="0" fieldPosition="0"/>
    </format>
    <format dxfId="5362">
      <pivotArea dataOnly="0" labelOnly="1" grandRow="1" outline="0" fieldPosition="0"/>
    </format>
    <format dxfId="5361">
      <pivotArea dataOnly="0" labelOnly="1" outline="0" fieldPosition="0">
        <references count="1">
          <reference field="14" count="0"/>
        </references>
      </pivotArea>
    </format>
    <format dxfId="5360">
      <pivotArea dataOnly="0" labelOnly="1" grandCol="1" outline="0" fieldPosition="0"/>
    </format>
    <format dxfId="5359">
      <pivotArea grandRow="1" outline="0" collapsedLevelsAreSubtotals="1" fieldPosition="0"/>
    </format>
    <format dxfId="5358">
      <pivotArea dataOnly="0" labelOnly="1" grandRow="1" outline="0" fieldPosition="0"/>
    </format>
    <format dxfId="5357">
      <pivotArea grandRow="1" outline="0" collapsedLevelsAreSubtotals="1" fieldPosition="0"/>
    </format>
    <format dxfId="5356">
      <pivotArea dataOnly="0" labelOnly="1" grandRow="1" outline="0" fieldPosition="0"/>
    </format>
    <format dxfId="5355">
      <pivotArea grandRow="1" outline="0" collapsedLevelsAreSubtotals="1" fieldPosition="0"/>
    </format>
    <format dxfId="5354">
      <pivotArea dataOnly="0" labelOnly="1" grandRow="1" outline="0" fieldPosition="0"/>
    </format>
    <format dxfId="5353">
      <pivotArea grandRow="1" outline="0" collapsedLevelsAreSubtotals="1" fieldPosition="0"/>
    </format>
    <format dxfId="5352">
      <pivotArea dataOnly="0" labelOnly="1" grandRow="1" outline="0" fieldPosition="0"/>
    </format>
    <format dxfId="5351">
      <pivotArea field="14" type="button" dataOnly="0" labelOnly="1" outline="0" axis="axisCol" fieldPosition="0"/>
    </format>
    <format dxfId="5350">
      <pivotArea type="topRight" dataOnly="0" labelOnly="1" outline="0" fieldPosition="0"/>
    </format>
    <format dxfId="5349">
      <pivotArea dataOnly="0" labelOnly="1" outline="0" fieldPosition="0">
        <references count="1">
          <reference field="14" count="0"/>
        </references>
      </pivotArea>
    </format>
    <format dxfId="5348">
      <pivotArea dataOnly="0" labelOnly="1" grandCol="1" outline="0" fieldPosition="0"/>
    </format>
    <format dxfId="5347">
      <pivotArea dataOnly="0" labelOnly="1" grandRow="1" outline="0" fieldPosition="0"/>
    </format>
    <format dxfId="5346">
      <pivotArea dataOnly="0" labelOnly="1" outline="0" fieldPosition="0">
        <references count="1">
          <reference field="14" count="0"/>
        </references>
      </pivotArea>
    </format>
    <format dxfId="5345">
      <pivotArea dataOnly="0" labelOnly="1" grandCol="1" outline="0" fieldPosition="0"/>
    </format>
    <format dxfId="5344">
      <pivotArea dataOnly="0" labelOnly="1" grandRow="1" outline="0" fieldPosition="0"/>
    </format>
    <format dxfId="5343">
      <pivotArea dataOnly="0" labelOnly="1" outline="0" fieldPosition="0">
        <references count="1">
          <reference field="14" count="0"/>
        </references>
      </pivotArea>
    </format>
    <format dxfId="5342">
      <pivotArea dataOnly="0" labelOnly="1" grandCol="1" outline="0" fieldPosition="0"/>
    </format>
    <format dxfId="5341">
      <pivotArea dataOnly="0" labelOnly="1" grandRow="1" outline="0" fieldPosition="0"/>
    </format>
    <format dxfId="5340">
      <pivotArea dataOnly="0" labelOnly="1" outline="0" fieldPosition="0">
        <references count="1">
          <reference field="14" count="0"/>
        </references>
      </pivotArea>
    </format>
    <format dxfId="5339">
      <pivotArea dataOnly="0" labelOnly="1" grandCol="1" outline="0" fieldPosition="0"/>
    </format>
    <format dxfId="5338">
      <pivotArea dataOnly="0" labelOnly="1" grandRow="1" outline="0" fieldPosition="0"/>
    </format>
    <format dxfId="5337">
      <pivotArea dataOnly="0" labelOnly="1" outline="0" fieldPosition="0">
        <references count="1">
          <reference field="14" count="0"/>
        </references>
      </pivotArea>
    </format>
    <format dxfId="5336">
      <pivotArea dataOnly="0" labelOnly="1" grandCol="1" outline="0" fieldPosition="0"/>
    </format>
    <format dxfId="5335">
      <pivotArea dataOnly="0" labelOnly="1" outline="0" fieldPosition="0">
        <references count="1">
          <reference field="14" count="0"/>
        </references>
      </pivotArea>
    </format>
    <format dxfId="5334">
      <pivotArea dataOnly="0" labelOnly="1" grandCol="1" outline="0" fieldPosition="0"/>
    </format>
    <format dxfId="5333">
      <pivotArea dataOnly="0" labelOnly="1" grandRow="1" outline="0" fieldPosition="0"/>
    </format>
    <format dxfId="5332">
      <pivotArea dataOnly="0" labelOnly="1" outline="0" fieldPosition="0">
        <references count="1">
          <reference field="14" count="0"/>
        </references>
      </pivotArea>
    </format>
    <format dxfId="5331">
      <pivotArea dataOnly="0" labelOnly="1" grandCol="1" outline="0" fieldPosition="0"/>
    </format>
    <format dxfId="5330">
      <pivotArea dataOnly="0" labelOnly="1" grandRow="1" outline="0" fieldPosition="0"/>
    </format>
    <format dxfId="5329">
      <pivotArea dataOnly="0" labelOnly="1" outline="0" fieldPosition="0">
        <references count="1">
          <reference field="14" count="0"/>
        </references>
      </pivotArea>
    </format>
    <format dxfId="5328">
      <pivotArea dataOnly="0" labelOnly="1" grandCol="1" outline="0" fieldPosition="0"/>
    </format>
    <format dxfId="5327">
      <pivotArea dataOnly="0" labelOnly="1" grandRow="1" outline="0" fieldPosition="0"/>
    </format>
    <format dxfId="5326">
      <pivotArea dataOnly="0" labelOnly="1" outline="0" fieldPosition="0">
        <references count="1">
          <reference field="14" count="0"/>
        </references>
      </pivotArea>
    </format>
    <format dxfId="5325">
      <pivotArea dataOnly="0" labelOnly="1" grandCol="1" outline="0" fieldPosition="0"/>
    </format>
    <format dxfId="5324">
      <pivotArea dataOnly="0" labelOnly="1" outline="0" fieldPosition="0">
        <references count="1">
          <reference field="14" count="0"/>
        </references>
      </pivotArea>
    </format>
    <format dxfId="5323">
      <pivotArea dataOnly="0" labelOnly="1" grandCol="1" outline="0" fieldPosition="0"/>
    </format>
    <format dxfId="5322">
      <pivotArea grandRow="1" outline="0" collapsedLevelsAreSubtotals="1" fieldPosition="0"/>
    </format>
    <format dxfId="5321">
      <pivotArea dataOnly="0" labelOnly="1" grandRow="1" outline="0" fieldPosition="0"/>
    </format>
    <format dxfId="5320">
      <pivotArea grandRow="1" outline="0" collapsedLevelsAreSubtotals="1" fieldPosition="0"/>
    </format>
    <format dxfId="5319">
      <pivotArea dataOnly="0" labelOnly="1" grandRow="1" outline="0" fieldPosition="0"/>
    </format>
    <format dxfId="5318">
      <pivotArea dataOnly="0" labelOnly="1" grandRow="1" outline="0" fieldPosition="0"/>
    </format>
    <format dxfId="5317">
      <pivotArea dataOnly="0" labelOnly="1" outline="0" fieldPosition="0">
        <references count="1">
          <reference field="14" count="0"/>
        </references>
      </pivotArea>
    </format>
    <format dxfId="5316">
      <pivotArea dataOnly="0" labelOnly="1" grandCol="1" outline="0" fieldPosition="0"/>
    </format>
    <format dxfId="5315">
      <pivotArea dataOnly="0" labelOnly="1" grandRow="1" outline="0" fieldPosition="0"/>
    </format>
    <format dxfId="5314">
      <pivotArea dataOnly="0" labelOnly="1" outline="0" fieldPosition="0">
        <references count="1">
          <reference field="14" count="0"/>
        </references>
      </pivotArea>
    </format>
    <format dxfId="5313">
      <pivotArea dataOnly="0" labelOnly="1" grandCol="1" outline="0" fieldPosition="0"/>
    </format>
    <format dxfId="5312">
      <pivotArea dataOnly="0" labelOnly="1" outline="0" fieldPosition="0">
        <references count="1">
          <reference field="14" count="0"/>
        </references>
      </pivotArea>
    </format>
    <format dxfId="5311">
      <pivotArea dataOnly="0" labelOnly="1" grandCol="1" outline="0" fieldPosition="0"/>
    </format>
    <format dxfId="5310">
      <pivotArea grandRow="1" outline="0" collapsedLevelsAreSubtotals="1" fieldPosition="0"/>
    </format>
    <format dxfId="5309">
      <pivotArea dataOnly="0" labelOnly="1" grandRow="1" outline="0" fieldPosition="0"/>
    </format>
    <format dxfId="5308">
      <pivotArea dataOnly="0" labelOnly="1" grandRow="1" outline="0" fieldPosition="0"/>
    </format>
    <format dxfId="5307">
      <pivotArea dataOnly="0" labelOnly="1" outline="0" fieldPosition="0">
        <references count="1">
          <reference field="14" count="0"/>
        </references>
      </pivotArea>
    </format>
    <format dxfId="5306">
      <pivotArea dataOnly="0" labelOnly="1" grandCol="1" outline="0" fieldPosition="0"/>
    </format>
    <format dxfId="5305">
      <pivotArea grandRow="1" outline="0" collapsedLevelsAreSubtotals="1" fieldPosition="0"/>
    </format>
    <format dxfId="5304">
      <pivotArea dataOnly="0" labelOnly="1" grandRow="1" outline="0" fieldPosition="0"/>
    </format>
    <format dxfId="5303">
      <pivotArea dataOnly="0" labelOnly="1" grandRow="1" outline="0" fieldPosition="0"/>
    </format>
    <format dxfId="5302">
      <pivotArea dataOnly="0" labelOnly="1" outline="0" fieldPosition="0">
        <references count="1">
          <reference field="14" count="0"/>
        </references>
      </pivotArea>
    </format>
    <format dxfId="5301">
      <pivotArea dataOnly="0" labelOnly="1" grandCol="1" outline="0" fieldPosition="0"/>
    </format>
    <format dxfId="5300">
      <pivotArea dataOnly="0" labelOnly="1" grandRow="1" outline="0" fieldPosition="0"/>
    </format>
    <format dxfId="5299">
      <pivotArea dataOnly="0" labelOnly="1" outline="0" fieldPosition="0">
        <references count="1">
          <reference field="14" count="0"/>
        </references>
      </pivotArea>
    </format>
    <format dxfId="5298">
      <pivotArea dataOnly="0" labelOnly="1" grandCol="1" outline="0" fieldPosition="0"/>
    </format>
    <format dxfId="5297">
      <pivotArea dataOnly="0" labelOnly="1" outline="0" fieldPosition="0">
        <references count="1">
          <reference field="14" count="0"/>
        </references>
      </pivotArea>
    </format>
    <format dxfId="5296">
      <pivotArea dataOnly="0" labelOnly="1" grandCol="1" outline="0" fieldPosition="0"/>
    </format>
    <format dxfId="5295">
      <pivotArea grandRow="1" outline="0" collapsedLevelsAreSubtotals="1" fieldPosition="0"/>
    </format>
    <format dxfId="5294">
      <pivotArea dataOnly="0" labelOnly="1" grandRow="1" outline="0" fieldPosition="0"/>
    </format>
    <format dxfId="5293">
      <pivotArea grandRow="1" outline="0" collapsedLevelsAreSubtotals="1" fieldPosition="0"/>
    </format>
    <format dxfId="5292">
      <pivotArea dataOnly="0" labelOnly="1" grandRow="1" outline="0" fieldPosition="0"/>
    </format>
    <format dxfId="5291">
      <pivotArea dataOnly="0" labelOnly="1" grandRow="1" outline="0" fieldPosition="0"/>
    </format>
    <format dxfId="5290">
      <pivotArea dataOnly="0" labelOnly="1" outline="0" fieldPosition="0">
        <references count="1">
          <reference field="14" count="0"/>
        </references>
      </pivotArea>
    </format>
    <format dxfId="5289">
      <pivotArea dataOnly="0" labelOnly="1" grandCol="1" outline="0" fieldPosition="0"/>
    </format>
    <format dxfId="5288">
      <pivotArea dataOnly="0" labelOnly="1" grandRow="1" outline="0" fieldPosition="0"/>
    </format>
    <format dxfId="5287">
      <pivotArea dataOnly="0" labelOnly="1" outline="0" fieldPosition="0">
        <references count="1">
          <reference field="14" count="0"/>
        </references>
      </pivotArea>
    </format>
    <format dxfId="5286">
      <pivotArea dataOnly="0" labelOnly="1" grandCol="1" outline="0" fieldPosition="0"/>
    </format>
    <format dxfId="5285">
      <pivotArea grandRow="1" outline="0" collapsedLevelsAreSubtotals="1" fieldPosition="0"/>
    </format>
    <format dxfId="5284">
      <pivotArea dataOnly="0" labelOnly="1" grandRow="1" outline="0" fieldPosition="0"/>
    </format>
    <format dxfId="5283">
      <pivotArea dataOnly="0" labelOnly="1" outline="0" fieldPosition="0">
        <references count="1">
          <reference field="14" count="0"/>
        </references>
      </pivotArea>
    </format>
    <format dxfId="5282">
      <pivotArea dataOnly="0" labelOnly="1" grandCol="1" outline="0" fieldPosition="0"/>
    </format>
    <format dxfId="5281">
      <pivotArea grandRow="1" outline="0" collapsedLevelsAreSubtotals="1" fieldPosition="0"/>
    </format>
    <format dxfId="5280">
      <pivotArea dataOnly="0" labelOnly="1" grandRow="1" outline="0" fieldPosition="0"/>
    </format>
    <format dxfId="5279">
      <pivotArea grandRow="1" outline="0" collapsedLevelsAreSubtotals="1" fieldPosition="0"/>
    </format>
    <format dxfId="5278">
      <pivotArea dataOnly="0" labelOnly="1" grandRow="1" outline="0" fieldPosition="0"/>
    </format>
    <format dxfId="5277">
      <pivotArea grandRow="1" outline="0" collapsedLevelsAreSubtotals="1" fieldPosition="0"/>
    </format>
    <format dxfId="5276">
      <pivotArea dataOnly="0" labelOnly="1" grandRow="1" outline="0" fieldPosition="0"/>
    </format>
    <format dxfId="5275">
      <pivotArea dataOnly="0" labelOnly="1" grandRow="1" outline="0" fieldPosition="0"/>
    </format>
    <format dxfId="5274">
      <pivotArea dataOnly="0" labelOnly="1" outline="0" fieldPosition="0">
        <references count="1">
          <reference field="14" count="0"/>
        </references>
      </pivotArea>
    </format>
    <format dxfId="5273">
      <pivotArea dataOnly="0" labelOnly="1" grandCol="1" outline="0" fieldPosition="0"/>
    </format>
    <format dxfId="5272">
      <pivotArea grandRow="1" outline="0" collapsedLevelsAreSubtotals="1" fieldPosition="0"/>
    </format>
    <format dxfId="5271">
      <pivotArea dataOnly="0" labelOnly="1" grandRow="1" outline="0" fieldPosition="0"/>
    </format>
    <format dxfId="5270">
      <pivotArea grandRow="1" outline="0" collapsedLevelsAreSubtotals="1" fieldPosition="0"/>
    </format>
    <format dxfId="5269">
      <pivotArea dataOnly="0" labelOnly="1" grandRow="1" outline="0" fieldPosition="0"/>
    </format>
    <format dxfId="5268">
      <pivotArea dataOnly="0" labelOnly="1" grandRow="1" outline="0" fieldPosition="0"/>
    </format>
    <format dxfId="5267">
      <pivotArea dataOnly="0" labelOnly="1" outline="0" fieldPosition="0">
        <references count="1">
          <reference field="14" count="0"/>
        </references>
      </pivotArea>
    </format>
    <format dxfId="5266">
      <pivotArea dataOnly="0" labelOnly="1" grandCol="1" outline="0" fieldPosition="0"/>
    </format>
    <format dxfId="5265">
      <pivotArea dataOnly="0" labelOnly="1" grandRow="1" outline="0" fieldPosition="0"/>
    </format>
    <format dxfId="5264">
      <pivotArea dataOnly="0" labelOnly="1" outline="0" fieldPosition="0">
        <references count="1">
          <reference field="14" count="0"/>
        </references>
      </pivotArea>
    </format>
    <format dxfId="5263">
      <pivotArea dataOnly="0" labelOnly="1" grandCol="1" outline="0" fieldPosition="0"/>
    </format>
    <format dxfId="5262">
      <pivotArea dataOnly="0" labelOnly="1" grandRow="1" outline="0" fieldPosition="0"/>
    </format>
    <format dxfId="5261">
      <pivotArea dataOnly="0" labelOnly="1" outline="0" fieldPosition="0">
        <references count="1">
          <reference field="14" count="0"/>
        </references>
      </pivotArea>
    </format>
    <format dxfId="5260">
      <pivotArea dataOnly="0" labelOnly="1" grandCol="1" outline="0" fieldPosition="0"/>
    </format>
    <format dxfId="5259">
      <pivotArea dataOnly="0" labelOnly="1" grandRow="1" outline="0" fieldPosition="0"/>
    </format>
    <format dxfId="5258">
      <pivotArea dataOnly="0" labelOnly="1" outline="0" fieldPosition="0">
        <references count="1">
          <reference field="14" count="0"/>
        </references>
      </pivotArea>
    </format>
    <format dxfId="5257">
      <pivotArea dataOnly="0" labelOnly="1" grandCol="1" outline="0" fieldPosition="0"/>
    </format>
    <format dxfId="5256">
      <pivotArea grandRow="1" outline="0" collapsedLevelsAreSubtotals="1" fieldPosition="0"/>
    </format>
    <format dxfId="5255">
      <pivotArea dataOnly="0" labelOnly="1" grandRow="1" outline="0" fieldPosition="0"/>
    </format>
    <format dxfId="5254">
      <pivotArea grandRow="1" outline="0" collapsedLevelsAreSubtotals="1" fieldPosition="0"/>
    </format>
    <format dxfId="5253">
      <pivotArea dataOnly="0" labelOnly="1" grandRow="1" outline="0" fieldPosition="0"/>
    </format>
    <format dxfId="5252">
      <pivotArea dataOnly="0" labelOnly="1" outline="0" fieldPosition="0">
        <references count="1">
          <reference field="14" count="0"/>
        </references>
      </pivotArea>
    </format>
    <format dxfId="5251">
      <pivotArea dataOnly="0" labelOnly="1" grandCol="1" outline="0" fieldPosition="0"/>
    </format>
    <format dxfId="5250">
      <pivotArea field="15" type="button" dataOnly="0" labelOnly="1" outline="0" axis="axisRow" fieldPosition="0"/>
    </format>
    <format dxfId="5249">
      <pivotArea dataOnly="0" labelOnly="1" outline="0" fieldPosition="0">
        <references count="1">
          <reference field="14" count="0"/>
        </references>
      </pivotArea>
    </format>
    <format dxfId="5248">
      <pivotArea dataOnly="0" labelOnly="1" grandCol="1" outline="0" fieldPosition="0"/>
    </format>
    <format dxfId="5247">
      <pivotArea field="15" type="button" dataOnly="0" labelOnly="1" outline="0" axis="axisRow" fieldPosition="0"/>
    </format>
    <format dxfId="5246">
      <pivotArea dataOnly="0" labelOnly="1" outline="0" fieldPosition="0">
        <references count="1">
          <reference field="14" count="0"/>
        </references>
      </pivotArea>
    </format>
    <format dxfId="5245">
      <pivotArea dataOnly="0" labelOnly="1" grandCol="1" outline="0" fieldPosition="0"/>
    </format>
    <format dxfId="5244">
      <pivotArea field="15" type="button" dataOnly="0" labelOnly="1" outline="0" axis="axisRow" fieldPosition="0"/>
    </format>
    <format dxfId="5243">
      <pivotArea dataOnly="0" labelOnly="1" outline="0" fieldPosition="0">
        <references count="1">
          <reference field="14" count="0"/>
        </references>
      </pivotArea>
    </format>
    <format dxfId="5242">
      <pivotArea dataOnly="0" labelOnly="1" grandCol="1" outline="0" fieldPosition="0"/>
    </format>
    <format dxfId="5241">
      <pivotArea outline="0" fieldPosition="0">
        <references count="1">
          <reference field="15" count="0" selected="0"/>
        </references>
      </pivotArea>
    </format>
    <format dxfId="5240">
      <pivotArea outline="0" fieldPosition="0">
        <references count="1">
          <reference field="15" count="0" selected="0"/>
        </references>
      </pivotArea>
    </format>
    <format dxfId="5239">
      <pivotArea outline="0" collapsedLevelsAreSubtotals="1" fieldPosition="0"/>
    </format>
    <format dxfId="5238">
      <pivotArea field="15" type="button" dataOnly="0" labelOnly="1" outline="0" axis="axisRow" fieldPosition="0"/>
    </format>
    <format dxfId="5237">
      <pivotArea dataOnly="0" labelOnly="1" outline="0" fieldPosition="0">
        <references count="1">
          <reference field="15" count="0"/>
        </references>
      </pivotArea>
    </format>
    <format dxfId="5236">
      <pivotArea dataOnly="0" labelOnly="1" outline="0" fieldPosition="0">
        <references count="1">
          <reference field="14" count="0"/>
        </references>
      </pivotArea>
    </format>
    <format dxfId="5235">
      <pivotArea dataOnly="0" labelOnly="1" grandCol="1" outline="0" fieldPosition="0"/>
    </format>
    <format dxfId="5234">
      <pivotArea field="15" type="button" dataOnly="0" labelOnly="1" outline="0" axis="axisRow" fieldPosition="0"/>
    </format>
    <format dxfId="5233">
      <pivotArea dataOnly="0" labelOnly="1" outline="0" fieldPosition="0">
        <references count="1">
          <reference field="14" count="0"/>
        </references>
      </pivotArea>
    </format>
    <format dxfId="5232">
      <pivotArea dataOnly="0" labelOnly="1" grandCol="1" outline="0" fieldPosition="0"/>
    </format>
    <format dxfId="5231">
      <pivotArea grandRow="1" outline="0" collapsedLevelsAreSubtotals="1" fieldPosition="0"/>
    </format>
    <format dxfId="5230">
      <pivotArea dataOnly="0" labelOnly="1" grandRow="1" outline="0" fieldPosition="0"/>
    </format>
    <format dxfId="5229">
      <pivotArea grandRow="1" outline="0" collapsedLevelsAreSubtotals="1" fieldPosition="0"/>
    </format>
    <format dxfId="522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C8A9F06-164F-45C9-A27D-EDE05AD9E87A}" name="PivotTable22" cacheId="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0"/>
        <item x="1"/>
        <item x="2"/>
        <item t="default"/>
      </items>
    </pivotField>
    <pivotField compact="0" outline="0" showAl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1">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5797">
      <pivotArea dataOnly="0" labelOnly="1" outline="0" fieldPosition="0">
        <references count="1">
          <reference field="13" count="0"/>
        </references>
      </pivotArea>
    </format>
    <format dxfId="5796">
      <pivotArea dataOnly="0" labelOnly="1" grandCol="1" outline="0" fieldPosition="0"/>
    </format>
    <format dxfId="5795">
      <pivotArea dataOnly="0" labelOnly="1" outline="0" fieldPosition="0">
        <references count="1">
          <reference field="13" count="0"/>
        </references>
      </pivotArea>
    </format>
    <format dxfId="5794">
      <pivotArea dataOnly="0" labelOnly="1" grandCol="1" outline="0" fieldPosition="0"/>
    </format>
    <format dxfId="5793">
      <pivotArea dataOnly="0" labelOnly="1" outline="0" fieldPosition="0">
        <references count="1">
          <reference field="13" count="0"/>
        </references>
      </pivotArea>
    </format>
    <format dxfId="5792">
      <pivotArea dataOnly="0" labelOnly="1" grandCol="1" outline="0" fieldPosition="0"/>
    </format>
    <format dxfId="5791">
      <pivotArea outline="0" collapsedLevelsAreSubtotals="1" fieldPosition="0"/>
    </format>
    <format dxfId="5790">
      <pivotArea dataOnly="0" labelOnly="1" grandRow="1" outline="0" fieldPosition="0"/>
    </format>
    <format dxfId="5789">
      <pivotArea outline="0" collapsedLevelsAreSubtotals="1" fieldPosition="0"/>
    </format>
    <format dxfId="5788">
      <pivotArea dataOnly="0" labelOnly="1" grandRow="1" outline="0" fieldPosition="0"/>
    </format>
    <format dxfId="5787">
      <pivotArea type="all" dataOnly="0" outline="0" fieldPosition="0"/>
    </format>
    <format dxfId="5786">
      <pivotArea dataOnly="0" labelOnly="1" outline="0" fieldPosition="0">
        <references count="1">
          <reference field="12" count="0"/>
        </references>
      </pivotArea>
    </format>
    <format dxfId="5785">
      <pivotArea dataOnly="0" labelOnly="1" outline="0" fieldPosition="0">
        <references count="1">
          <reference field="12" count="0"/>
        </references>
      </pivotArea>
    </format>
    <format dxfId="5784">
      <pivotArea type="all" dataOnly="0" outline="0" fieldPosition="0"/>
    </format>
    <format dxfId="5783">
      <pivotArea grandCol="1" outline="0" collapsedLevelsAreSubtotals="1" fieldPosition="0"/>
    </format>
    <format dxfId="5782">
      <pivotArea grandRow="1" grandCol="1" outline="0" collapsedLevelsAreSubtotals="1" fieldPosition="0"/>
    </format>
    <format dxfId="5781">
      <pivotArea dataOnly="0" labelOnly="1" grandRow="1" outline="0" fieldPosition="0"/>
    </format>
    <format dxfId="5780">
      <pivotArea dataOnly="0" labelOnly="1" grandRow="1" outline="0" fieldPosition="0"/>
    </format>
    <format dxfId="5779">
      <pivotArea field="13" grandRow="1" outline="0" collapsedLevelsAreSubtotals="1" axis="axisCol" fieldPosition="0">
        <references count="1">
          <reference field="13" count="1" selected="0">
            <x v="1"/>
          </reference>
        </references>
      </pivotArea>
    </format>
    <format dxfId="5778">
      <pivotArea dataOnly="0" labelOnly="1" grandRow="1" outline="0" fieldPosition="0"/>
    </format>
    <format dxfId="5777">
      <pivotArea dataOnly="0" labelOnly="1" grandRow="1" outline="0" fieldPosition="0"/>
    </format>
    <format dxfId="5776">
      <pivotArea dataOnly="0" labelOnly="1" grandRow="1" outline="0" fieldPosition="0"/>
    </format>
    <format dxfId="5775">
      <pivotArea dataOnly="0" labelOnly="1" grandRow="1" outline="0" fieldPosition="0"/>
    </format>
    <format dxfId="5774">
      <pivotArea dataOnly="0" labelOnly="1" grandRow="1" outline="0" fieldPosition="0"/>
    </format>
    <format dxfId="5773">
      <pivotArea dataOnly="0" labelOnly="1" grandRow="1" outline="0" fieldPosition="0"/>
    </format>
    <format dxfId="5772">
      <pivotArea outline="0" collapsedLevelsAreSubtotals="1" fieldPosition="0"/>
    </format>
    <format dxfId="5771">
      <pivotArea grandRow="1" outline="0" collapsedLevelsAreSubtotals="1" fieldPosition="0"/>
    </format>
    <format dxfId="5770">
      <pivotArea outline="0" collapsedLevelsAreSubtotals="1" fieldPosition="0"/>
    </format>
    <format dxfId="5769">
      <pivotArea outline="0" collapsedLevelsAreSubtotals="1" fieldPosition="0"/>
    </format>
    <format dxfId="5768">
      <pivotArea grandRow="1" grandCol="1" outline="0" collapsedLevelsAreSubtotals="1" fieldPosition="0"/>
    </format>
    <format dxfId="5767">
      <pivotArea dataOnly="0" labelOnly="1" outline="0" fieldPosition="0">
        <references count="1">
          <reference field="13" count="0"/>
        </references>
      </pivotArea>
    </format>
    <format dxfId="5766">
      <pivotArea dataOnly="0" labelOnly="1" grandCol="1" outline="0" fieldPosition="0"/>
    </format>
    <format dxfId="5765">
      <pivotArea dataOnly="0" labelOnly="1" outline="0" fieldPosition="0">
        <references count="1">
          <reference field="13" count="0"/>
        </references>
      </pivotArea>
    </format>
    <format dxfId="5764">
      <pivotArea dataOnly="0" labelOnly="1" grandCol="1" outline="0" fieldPosition="0"/>
    </format>
    <format dxfId="5763">
      <pivotArea dataOnly="0" labelOnly="1" outline="0" fieldPosition="0">
        <references count="1">
          <reference field="13" count="0"/>
        </references>
      </pivotArea>
    </format>
    <format dxfId="5762">
      <pivotArea dataOnly="0" labelOnly="1" grandCol="1" outline="0" fieldPosition="0"/>
    </format>
    <format dxfId="5761">
      <pivotArea outline="0" collapsedLevelsAreSubtotals="1" fieldPosition="0"/>
    </format>
    <format dxfId="5760">
      <pivotArea dataOnly="0" labelOnly="1" grandRow="1" outline="0" fieldPosition="0"/>
    </format>
    <format dxfId="5759">
      <pivotArea dataOnly="0" labelOnly="1" outline="0" fieldPosition="0">
        <references count="1">
          <reference field="13" count="0"/>
        </references>
      </pivotArea>
    </format>
    <format dxfId="5758">
      <pivotArea dataOnly="0" labelOnly="1" grandCol="1" outline="0" fieldPosition="0"/>
    </format>
    <format dxfId="5757">
      <pivotArea dataOnly="0" labelOnly="1" grandRow="1" outline="0" fieldPosition="0"/>
    </format>
    <format dxfId="5756">
      <pivotArea grandRow="1" outline="0" collapsedLevelsAreSubtotals="1" fieldPosition="0"/>
    </format>
    <format dxfId="5755">
      <pivotArea dataOnly="0" labelOnly="1" grandRow="1" outline="0" fieldPosition="0"/>
    </format>
    <format dxfId="5754">
      <pivotArea type="all" dataOnly="0" outline="0" fieldPosition="0"/>
    </format>
    <format dxfId="5753">
      <pivotArea outline="0" collapsedLevelsAreSubtotals="1" fieldPosition="0"/>
    </format>
    <format dxfId="5752">
      <pivotArea dataOnly="0" labelOnly="1" grandRow="1" outline="0" fieldPosition="0"/>
    </format>
    <format dxfId="5751">
      <pivotArea dataOnly="0" labelOnly="1" outline="0" fieldPosition="0">
        <references count="1">
          <reference field="13" count="0"/>
        </references>
      </pivotArea>
    </format>
    <format dxfId="5750">
      <pivotArea dataOnly="0" labelOnly="1" grandCol="1" outline="0" fieldPosition="0"/>
    </format>
    <format dxfId="5749">
      <pivotArea dataOnly="0" labelOnly="1" grandRow="1" outline="0" fieldPosition="0"/>
    </format>
    <format dxfId="5748">
      <pivotArea dataOnly="0" labelOnly="1" outline="0" fieldPosition="0">
        <references count="1">
          <reference field="13" count="0"/>
        </references>
      </pivotArea>
    </format>
    <format dxfId="5747">
      <pivotArea dataOnly="0" labelOnly="1" grandCol="1" outline="0" fieldPosition="0"/>
    </format>
    <format dxfId="5746">
      <pivotArea dataOnly="0" labelOnly="1" grandRow="1" outline="0" fieldPosition="0"/>
    </format>
    <format dxfId="5745">
      <pivotArea dataOnly="0" labelOnly="1" outline="0" fieldPosition="0">
        <references count="1">
          <reference field="13" count="0"/>
        </references>
      </pivotArea>
    </format>
    <format dxfId="5744">
      <pivotArea dataOnly="0" labelOnly="1" grandCol="1" outline="0" fieldPosition="0"/>
    </format>
    <format dxfId="5743">
      <pivotArea dataOnly="0" labelOnly="1" grandRow="1" outline="0" fieldPosition="0"/>
    </format>
    <format dxfId="5742">
      <pivotArea dataOnly="0" labelOnly="1" outline="0" fieldPosition="0">
        <references count="1">
          <reference field="13" count="0"/>
        </references>
      </pivotArea>
    </format>
    <format dxfId="5741">
      <pivotArea dataOnly="0" labelOnly="1" grandCol="1" outline="0" fieldPosition="0"/>
    </format>
    <format dxfId="5740">
      <pivotArea dataOnly="0" labelOnly="1" outline="0" fieldPosition="0">
        <references count="1">
          <reference field="13" count="0"/>
        </references>
      </pivotArea>
    </format>
    <format dxfId="5739">
      <pivotArea dataOnly="0" labelOnly="1" grandCol="1" outline="0" fieldPosition="0"/>
    </format>
    <format dxfId="5738">
      <pivotArea dataOnly="0" labelOnly="1" grandRow="1" outline="0" fieldPosition="0"/>
    </format>
    <format dxfId="5737">
      <pivotArea grandRow="1" outline="0" collapsedLevelsAreSubtotals="1" fieldPosition="0"/>
    </format>
    <format dxfId="5736">
      <pivotArea dataOnly="0" labelOnly="1" grandRow="1" outline="0" fieldPosition="0"/>
    </format>
    <format dxfId="5735">
      <pivotArea dataOnly="0" labelOnly="1" outline="0" fieldPosition="0">
        <references count="1">
          <reference field="13" count="0"/>
        </references>
      </pivotArea>
    </format>
    <format dxfId="5734">
      <pivotArea dataOnly="0" labelOnly="1" grandCol="1" outline="0" fieldPosition="0"/>
    </format>
    <format dxfId="5733">
      <pivotArea dataOnly="0" labelOnly="1" outline="0" fieldPosition="0">
        <references count="1">
          <reference field="13" count="0"/>
        </references>
      </pivotArea>
    </format>
    <format dxfId="5732">
      <pivotArea dataOnly="0" labelOnly="1" grandCol="1" outline="0" fieldPosition="0"/>
    </format>
    <format dxfId="5731">
      <pivotArea dataOnly="0" labelOnly="1" outline="0" fieldPosition="0">
        <references count="1">
          <reference field="13" count="0"/>
        </references>
      </pivotArea>
    </format>
    <format dxfId="5730">
      <pivotArea dataOnly="0" labelOnly="1" grandCol="1" outline="0" fieldPosition="0"/>
    </format>
    <format dxfId="5729">
      <pivotArea dataOnly="0" labelOnly="1" outline="0" fieldPosition="0">
        <references count="1">
          <reference field="13" count="0"/>
        </references>
      </pivotArea>
    </format>
    <format dxfId="5728">
      <pivotArea dataOnly="0" labelOnly="1" grandCol="1" outline="0" fieldPosition="0"/>
    </format>
    <format dxfId="5727">
      <pivotArea dataOnly="0" labelOnly="1" outline="0" fieldPosition="0">
        <references count="1">
          <reference field="13" count="0"/>
        </references>
      </pivotArea>
    </format>
    <format dxfId="5726">
      <pivotArea dataOnly="0" labelOnly="1" grandCol="1" outline="0" fieldPosition="0"/>
    </format>
    <format dxfId="5725">
      <pivotArea dataOnly="0" labelOnly="1" grandRow="1" outline="0" fieldPosition="0"/>
    </format>
    <format dxfId="5724">
      <pivotArea dataOnly="0" labelOnly="1" outline="0" fieldPosition="0">
        <references count="1">
          <reference field="13" count="0"/>
        </references>
      </pivotArea>
    </format>
    <format dxfId="5723">
      <pivotArea dataOnly="0" labelOnly="1" grandCol="1" outline="0" fieldPosition="0"/>
    </format>
    <format dxfId="5722">
      <pivotArea dataOnly="0" labelOnly="1" outline="0" fieldPosition="0">
        <references count="1">
          <reference field="13" count="0"/>
        </references>
      </pivotArea>
    </format>
    <format dxfId="5721">
      <pivotArea dataOnly="0" labelOnly="1" grandCol="1" outline="0" fieldPosition="0"/>
    </format>
    <format dxfId="5720">
      <pivotArea grandRow="1" outline="0" collapsedLevelsAreSubtotals="1" fieldPosition="0"/>
    </format>
    <format dxfId="5719">
      <pivotArea dataOnly="0" labelOnly="1" grandRow="1" outline="0" fieldPosition="0"/>
    </format>
    <format dxfId="5718">
      <pivotArea dataOnly="0" labelOnly="1" grandRow="1" outline="0" fieldPosition="0"/>
    </format>
    <format dxfId="5717">
      <pivotArea type="origin" dataOnly="0" labelOnly="1" outline="0" fieldPosition="0"/>
    </format>
    <format dxfId="5716">
      <pivotArea dataOnly="0" labelOnly="1" grandRow="1" outline="0" fieldPosition="0"/>
    </format>
    <format dxfId="5715">
      <pivotArea type="origin" dataOnly="0" labelOnly="1" outline="0" fieldPosition="0"/>
    </format>
    <format dxfId="5714">
      <pivotArea dataOnly="0" labelOnly="1" grandRow="1" outline="0" fieldPosition="0"/>
    </format>
    <format dxfId="5713">
      <pivotArea type="origin" dataOnly="0" labelOnly="1" outline="0" fieldPosition="0"/>
    </format>
    <format dxfId="5712">
      <pivotArea dataOnly="0" labelOnly="1" grandRow="1" outline="0" fieldPosition="0"/>
    </format>
    <format dxfId="5711">
      <pivotArea type="origin" dataOnly="0" labelOnly="1" outline="0" fieldPosition="0"/>
    </format>
    <format dxfId="5710">
      <pivotArea dataOnly="0" labelOnly="1" grandRow="1" outline="0" fieldPosition="0"/>
    </format>
    <format dxfId="5709">
      <pivotArea dataOnly="0" labelOnly="1" grandRow="1" outline="0" fieldPosition="0"/>
    </format>
    <format dxfId="5708">
      <pivotArea grandRow="1" outline="0" collapsedLevelsAreSubtotals="1" fieldPosition="0"/>
    </format>
    <format dxfId="5707">
      <pivotArea grandRow="1" outline="0" collapsedLevelsAreSubtotals="1" fieldPosition="0"/>
    </format>
    <format dxfId="5706">
      <pivotArea grandRow="1" outline="0" collapsedLevelsAreSubtotals="1" fieldPosition="0"/>
    </format>
    <format dxfId="5705">
      <pivotArea grandRow="1" outline="0" collapsedLevelsAreSubtotals="1" fieldPosition="0"/>
    </format>
    <format dxfId="5704">
      <pivotArea dataOnly="0" labelOnly="1" outline="0" fieldPosition="0">
        <references count="1">
          <reference field="13" count="0"/>
        </references>
      </pivotArea>
    </format>
    <format dxfId="5703">
      <pivotArea dataOnly="0" labelOnly="1" grandCol="1" outline="0" fieldPosition="0"/>
    </format>
    <format dxfId="5702">
      <pivotArea dataOnly="0" labelOnly="1" outline="0" fieldPosition="0">
        <references count="1">
          <reference field="13" count="0"/>
        </references>
      </pivotArea>
    </format>
    <format dxfId="5701">
      <pivotArea dataOnly="0" labelOnly="1" grandCol="1" outline="0" fieldPosition="0"/>
    </format>
    <format dxfId="5700">
      <pivotArea dataOnly="0" labelOnly="1" outline="0" fieldPosition="0">
        <references count="1">
          <reference field="13" count="0"/>
        </references>
      </pivotArea>
    </format>
    <format dxfId="5699">
      <pivotArea dataOnly="0" labelOnly="1" grandCol="1" outline="0" fieldPosition="0"/>
    </format>
    <format dxfId="5698">
      <pivotArea dataOnly="0" labelOnly="1" outline="0" fieldPosition="0">
        <references count="1">
          <reference field="13" count="0"/>
        </references>
      </pivotArea>
    </format>
    <format dxfId="5697">
      <pivotArea dataOnly="0" labelOnly="1" grandCol="1" outline="0" fieldPosition="0"/>
    </format>
    <format dxfId="5696">
      <pivotArea dataOnly="0" labelOnly="1" outline="0" fieldPosition="0">
        <references count="1">
          <reference field="13" count="0"/>
        </references>
      </pivotArea>
    </format>
    <format dxfId="5695">
      <pivotArea dataOnly="0" labelOnly="1" grandCol="1" outline="0" fieldPosition="0"/>
    </format>
    <format dxfId="5694">
      <pivotArea dataOnly="0" labelOnly="1" outline="0" fieldPosition="0">
        <references count="1">
          <reference field="13" count="0"/>
        </references>
      </pivotArea>
    </format>
    <format dxfId="5693">
      <pivotArea dataOnly="0" labelOnly="1" grandCol="1" outline="0" fieldPosition="0"/>
    </format>
    <format dxfId="5692">
      <pivotArea grandRow="1" outline="0" collapsedLevelsAreSubtotals="1" fieldPosition="0"/>
    </format>
    <format dxfId="5691">
      <pivotArea grandRow="1" outline="0" collapsedLevelsAreSubtotals="1" fieldPosition="0"/>
    </format>
    <format dxfId="5690">
      <pivotArea dataOnly="0" labelOnly="1" outline="0" fieldPosition="0">
        <references count="1">
          <reference field="13" count="0"/>
        </references>
      </pivotArea>
    </format>
    <format dxfId="5689">
      <pivotArea dataOnly="0" labelOnly="1" grandCol="1" outline="0" fieldPosition="0"/>
    </format>
    <format dxfId="5688">
      <pivotArea dataOnly="0" labelOnly="1" outline="0" fieldPosition="0">
        <references count="1">
          <reference field="13" count="0"/>
        </references>
      </pivotArea>
    </format>
    <format dxfId="5687">
      <pivotArea dataOnly="0" labelOnly="1" grandCol="1" outline="0" fieldPosition="0"/>
    </format>
    <format dxfId="5686">
      <pivotArea dataOnly="0" labelOnly="1" outline="0" fieldPosition="0">
        <references count="1">
          <reference field="13" count="0"/>
        </references>
      </pivotArea>
    </format>
    <format dxfId="5685">
      <pivotArea dataOnly="0" labelOnly="1" grandCol="1" outline="0" fieldPosition="0"/>
    </format>
    <format dxfId="5684">
      <pivotArea dataOnly="0" labelOnly="1" outline="0" fieldPosition="0">
        <references count="1">
          <reference field="13" count="0"/>
        </references>
      </pivotArea>
    </format>
    <format dxfId="5683">
      <pivotArea dataOnly="0" labelOnly="1" grandCol="1" outline="0" fieldPosition="0"/>
    </format>
    <format dxfId="5682">
      <pivotArea dataOnly="0" labelOnly="1" outline="0" fieldPosition="0">
        <references count="1">
          <reference field="13" count="0"/>
        </references>
      </pivotArea>
    </format>
    <format dxfId="5681">
      <pivotArea dataOnly="0" labelOnly="1" grandCol="1" outline="0" fieldPosition="0"/>
    </format>
    <format dxfId="5680">
      <pivotArea grandRow="1" outline="0" collapsedLevelsAreSubtotals="1" fieldPosition="0"/>
    </format>
    <format dxfId="5679">
      <pivotArea dataOnly="0" labelOnly="1" outline="0" fieldPosition="0">
        <references count="1">
          <reference field="13" count="0"/>
        </references>
      </pivotArea>
    </format>
    <format dxfId="5678">
      <pivotArea dataOnly="0" labelOnly="1" grandCol="1" outline="0" fieldPosition="0"/>
    </format>
    <format dxfId="5677">
      <pivotArea dataOnly="0" labelOnly="1" outline="0" fieldPosition="0">
        <references count="1">
          <reference field="13" count="0"/>
        </references>
      </pivotArea>
    </format>
    <format dxfId="5676">
      <pivotArea dataOnly="0" labelOnly="1" grandCol="1" outline="0" fieldPosition="0"/>
    </format>
    <format dxfId="5675">
      <pivotArea dataOnly="0" labelOnly="1" outline="0" fieldPosition="0">
        <references count="1">
          <reference field="13" count="0"/>
        </references>
      </pivotArea>
    </format>
    <format dxfId="5674">
      <pivotArea dataOnly="0" labelOnly="1" grandCol="1" outline="0" fieldPosition="0"/>
    </format>
    <format dxfId="5673">
      <pivotArea dataOnly="0" labelOnly="1" outline="0" fieldPosition="0">
        <references count="1">
          <reference field="13" count="0"/>
        </references>
      </pivotArea>
    </format>
    <format dxfId="5672">
      <pivotArea dataOnly="0" labelOnly="1" grandCol="1" outline="0" fieldPosition="0"/>
    </format>
    <format dxfId="5671">
      <pivotArea dataOnly="0" labelOnly="1" outline="0" fieldPosition="0">
        <references count="1">
          <reference field="13" count="0"/>
        </references>
      </pivotArea>
    </format>
    <format dxfId="5670">
      <pivotArea dataOnly="0" labelOnly="1" grandCol="1" outline="0" fieldPosition="0"/>
    </format>
    <format dxfId="5669">
      <pivotArea dataOnly="0" labelOnly="1" outline="0" fieldPosition="0">
        <references count="1">
          <reference field="13" count="0"/>
        </references>
      </pivotArea>
    </format>
    <format dxfId="5668">
      <pivotArea dataOnly="0" labelOnly="1" grandCol="1" outline="0" fieldPosition="0"/>
    </format>
    <format dxfId="5667">
      <pivotArea dataOnly="0" labelOnly="1" outline="0" fieldPosition="0">
        <references count="1">
          <reference field="13" count="0"/>
        </references>
      </pivotArea>
    </format>
    <format dxfId="5666">
      <pivotArea dataOnly="0" labelOnly="1" grandCol="1" outline="0" fieldPosition="0"/>
    </format>
    <format dxfId="5665">
      <pivotArea dataOnly="0" labelOnly="1" outline="0" fieldPosition="0">
        <references count="1">
          <reference field="13" count="0"/>
        </references>
      </pivotArea>
    </format>
    <format dxfId="5664">
      <pivotArea dataOnly="0" labelOnly="1" grandCol="1" outline="0" fieldPosition="0"/>
    </format>
    <format dxfId="5663">
      <pivotArea dataOnly="0" labelOnly="1" outline="0" fieldPosition="0">
        <references count="1">
          <reference field="13" count="0"/>
        </references>
      </pivotArea>
    </format>
    <format dxfId="5662">
      <pivotArea dataOnly="0" labelOnly="1" grandCol="1" outline="0" fieldPosition="0"/>
    </format>
    <format dxfId="5661">
      <pivotArea dataOnly="0" labelOnly="1" outline="0" fieldPosition="0">
        <references count="1">
          <reference field="13" count="0"/>
        </references>
      </pivotArea>
    </format>
    <format dxfId="5660">
      <pivotArea dataOnly="0" labelOnly="1" grandCol="1" outline="0" fieldPosition="0"/>
    </format>
    <format dxfId="5659">
      <pivotArea dataOnly="0" labelOnly="1" outline="0" fieldPosition="0">
        <references count="1">
          <reference field="13" count="0"/>
        </references>
      </pivotArea>
    </format>
    <format dxfId="5658">
      <pivotArea dataOnly="0" labelOnly="1" grandCol="1" outline="0" fieldPosition="0"/>
    </format>
    <format dxfId="5657">
      <pivotArea dataOnly="0" labelOnly="1" outline="0" fieldPosition="0">
        <references count="1">
          <reference field="13" count="0"/>
        </references>
      </pivotArea>
    </format>
    <format dxfId="5656">
      <pivotArea dataOnly="0" labelOnly="1" grandCol="1" outline="0" fieldPosition="0"/>
    </format>
    <format dxfId="5655">
      <pivotArea dataOnly="0" labelOnly="1" outline="0" fieldPosition="0">
        <references count="1">
          <reference field="13" count="0"/>
        </references>
      </pivotArea>
    </format>
    <format dxfId="5654">
      <pivotArea dataOnly="0" labelOnly="1" grandCol="1" outline="0" fieldPosition="0"/>
    </format>
    <format dxfId="5653">
      <pivotArea dataOnly="0" labelOnly="1" outline="0" fieldPosition="0">
        <references count="1">
          <reference field="13" count="0"/>
        </references>
      </pivotArea>
    </format>
    <format dxfId="5652">
      <pivotArea dataOnly="0" labelOnly="1" grandCol="1" outline="0" fieldPosition="0"/>
    </format>
    <format dxfId="5651">
      <pivotArea dataOnly="0" labelOnly="1" outline="0" fieldPosition="0">
        <references count="1">
          <reference field="13" count="0"/>
        </references>
      </pivotArea>
    </format>
    <format dxfId="5650">
      <pivotArea dataOnly="0" labelOnly="1" grandCol="1" outline="0" fieldPosition="0"/>
    </format>
    <format dxfId="5649">
      <pivotArea field="13" type="button" dataOnly="0" labelOnly="1" outline="0" axis="axisCol" fieldPosition="0"/>
    </format>
    <format dxfId="5648">
      <pivotArea type="topRight" dataOnly="0" labelOnly="1" outline="0" fieldPosition="0"/>
    </format>
    <format dxfId="5647">
      <pivotArea grandRow="1" outline="0" collapsedLevelsAreSubtotals="1" fieldPosition="0"/>
    </format>
    <format dxfId="5646">
      <pivotArea grandRow="1" outline="0" collapsedLevelsAreSubtotals="1" fieldPosition="0"/>
    </format>
    <format dxfId="5645">
      <pivotArea grandRow="1" outline="0" collapsedLevelsAreSubtotals="1" fieldPosition="0"/>
    </format>
    <format dxfId="5644">
      <pivotArea grandRow="1" outline="0" collapsedLevelsAreSubtotals="1" fieldPosition="0"/>
    </format>
    <format dxfId="5643">
      <pivotArea outline="0" collapsedLevelsAreSubtotals="1" fieldPosition="0"/>
    </format>
    <format dxfId="5642">
      <pivotArea field="15" type="button" dataOnly="0" labelOnly="1" outline="0" axis="axisRow" fieldPosition="0"/>
    </format>
    <format dxfId="5641">
      <pivotArea dataOnly="0" labelOnly="1" outline="0" fieldPosition="0">
        <references count="1">
          <reference field="15" count="0"/>
        </references>
      </pivotArea>
    </format>
    <format dxfId="5640">
      <pivotArea dataOnly="0" labelOnly="1" grandRow="1" outline="0" fieldPosition="0"/>
    </format>
    <format dxfId="5639">
      <pivotArea dataOnly="0" labelOnly="1" outline="0" fieldPosition="0">
        <references count="1">
          <reference field="13" count="0"/>
        </references>
      </pivotArea>
    </format>
    <format dxfId="5638">
      <pivotArea dataOnly="0" labelOnly="1" grandCol="1" outline="0" fieldPosition="0"/>
    </format>
    <format dxfId="5637">
      <pivotArea outline="0" collapsedLevelsAreSubtotals="1" fieldPosition="0"/>
    </format>
    <format dxfId="5636">
      <pivotArea dataOnly="0" labelOnly="1" outline="0" fieldPosition="0">
        <references count="1">
          <reference field="15" count="0"/>
        </references>
      </pivotArea>
    </format>
    <format dxfId="5635">
      <pivotArea dataOnly="0" labelOnly="1" grandRow="1" outline="0" fieldPosition="0"/>
    </format>
    <format dxfId="5634">
      <pivotArea grandRow="1" outline="0" collapsedLevelsAreSubtotals="1" fieldPosition="0"/>
    </format>
    <format dxfId="5633">
      <pivotArea dataOnly="0" labelOnly="1" grandRow="1" outline="0" fieldPosition="0"/>
    </format>
    <format dxfId="5632">
      <pivotArea field="15" type="button" dataOnly="0" labelOnly="1" outline="0" axis="axisRow" fieldPosition="0"/>
    </format>
    <format dxfId="5631">
      <pivotArea dataOnly="0" labelOnly="1" outline="0" fieldPosition="0">
        <references count="1">
          <reference field="13" count="0"/>
        </references>
      </pivotArea>
    </format>
    <format dxfId="563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5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6435">
      <pivotArea type="all" dataOnly="0" outline="0" fieldPosition="0"/>
    </format>
    <format dxfId="6434">
      <pivotArea outline="0" collapsedLevelsAreSubtotals="1" fieldPosition="0"/>
    </format>
    <format dxfId="6433">
      <pivotArea dataOnly="0" labelOnly="1" outline="0" axis="axisValues" fieldPosition="0"/>
    </format>
    <format dxfId="6432">
      <pivotArea dataOnly="0" labelOnly="1" grandRow="1" outline="0" fieldPosition="0"/>
    </format>
    <format dxfId="6431">
      <pivotArea dataOnly="0" labelOnly="1" outline="0" axis="axisValues" fieldPosition="0"/>
    </format>
    <format dxfId="6430">
      <pivotArea type="all" dataOnly="0" outline="0" fieldPosition="0"/>
    </format>
    <format dxfId="6429">
      <pivotArea outline="0" collapsedLevelsAreSubtotals="1" fieldPosition="0"/>
    </format>
    <format dxfId="6428">
      <pivotArea dataOnly="0" labelOnly="1" outline="0" axis="axisValues" fieldPosition="0"/>
    </format>
    <format dxfId="6427">
      <pivotArea dataOnly="0" labelOnly="1" grandRow="1" outline="0" fieldPosition="0"/>
    </format>
    <format dxfId="6426">
      <pivotArea dataOnly="0" labelOnly="1" outline="0" axis="axisValues" fieldPosition="0"/>
    </format>
    <format dxfId="6425">
      <pivotArea outline="0" collapsedLevelsAreSubtotals="1" fieldPosition="0"/>
    </format>
    <format dxfId="6424">
      <pivotArea dataOnly="0" labelOnly="1" grandRow="1" outline="0" fieldPosition="0"/>
    </format>
    <format dxfId="6423">
      <pivotArea dataOnly="0" labelOnly="1" grandCol="1" outline="0" fieldPosition="0"/>
    </format>
    <format dxfId="6422">
      <pivotArea outline="0" collapsedLevelsAreSubtotals="1" fieldPosition="0"/>
    </format>
    <format dxfId="6421">
      <pivotArea dataOnly="0" labelOnly="1" grandRow="1" outline="0" fieldPosition="0"/>
    </format>
    <format dxfId="6420">
      <pivotArea dataOnly="0" labelOnly="1" grandCol="1" outline="0" fieldPosition="0"/>
    </format>
    <format dxfId="6419">
      <pivotArea dataOnly="0" labelOnly="1" grandRow="1" outline="0" fieldPosition="0"/>
    </format>
    <format dxfId="6418">
      <pivotArea grandRow="1" outline="0" collapsedLevelsAreSubtotals="1" fieldPosition="0"/>
    </format>
    <format dxfId="6417">
      <pivotArea dataOnly="0" labelOnly="1" grandRow="1" outline="0" fieldPosition="0"/>
    </format>
    <format dxfId="6416">
      <pivotArea type="origin" dataOnly="0" labelOnly="1" outline="0" fieldPosition="0"/>
    </format>
    <format dxfId="6415">
      <pivotArea field="12" type="button" dataOnly="0" labelOnly="1" outline="0" axis="axisCol" fieldPosition="0"/>
    </format>
    <format dxfId="6414">
      <pivotArea type="topRight" dataOnly="0" labelOnly="1" outline="0" fieldPosition="0"/>
    </format>
    <format dxfId="6413">
      <pivotArea dataOnly="0" labelOnly="1" grandCol="1" outline="0" fieldPosition="0"/>
    </format>
    <format dxfId="6412">
      <pivotArea grandRow="1" outline="0" collapsedLevelsAreSubtotals="1" fieldPosition="0"/>
    </format>
    <format dxfId="6411">
      <pivotArea dataOnly="0" labelOnly="1" grandRow="1" outline="0" fieldPosition="0"/>
    </format>
    <format dxfId="6410">
      <pivotArea grandRow="1" outline="0" collapsedLevelsAreSubtotals="1" fieldPosition="0"/>
    </format>
    <format dxfId="6409">
      <pivotArea dataOnly="0" labelOnly="1" grandRow="1" outline="0" fieldPosition="0"/>
    </format>
    <format dxfId="6408">
      <pivotArea grandRow="1" outline="0" collapsedLevelsAreSubtotals="1" fieldPosition="0"/>
    </format>
    <format dxfId="6407">
      <pivotArea dataOnly="0" labelOnly="1" grandRow="1" outline="0" fieldPosition="0"/>
    </format>
    <format dxfId="6406">
      <pivotArea outline="0" fieldPosition="0">
        <references count="1">
          <reference field="4294967294" count="1">
            <x v="1"/>
          </reference>
        </references>
      </pivotArea>
    </format>
    <format dxfId="6405">
      <pivotArea type="all" dataOnly="0" outline="0" fieldPosition="0"/>
    </format>
    <format dxfId="6404">
      <pivotArea outline="0" collapsedLevelsAreSubtotals="1" fieldPosition="0"/>
    </format>
    <format dxfId="6403">
      <pivotArea type="origin" dataOnly="0" labelOnly="1" outline="0" fieldPosition="0"/>
    </format>
    <format dxfId="6402">
      <pivotArea field="12" type="button" dataOnly="0" labelOnly="1" outline="0" axis="axisCol" fieldPosition="0"/>
    </format>
    <format dxfId="6401">
      <pivotArea field="-2" type="button" dataOnly="0" labelOnly="1" outline="0" axis="axisCol" fieldPosition="1"/>
    </format>
    <format dxfId="6400">
      <pivotArea type="topRight" dataOnly="0" labelOnly="1" outline="0" fieldPosition="0"/>
    </format>
    <format dxfId="6399">
      <pivotArea dataOnly="0" labelOnly="1" grandRow="1" outline="0" fieldPosition="0"/>
    </format>
    <format dxfId="6398">
      <pivotArea dataOnly="0" labelOnly="1" fieldPosition="0">
        <references count="1">
          <reference field="12" count="0"/>
        </references>
      </pivotArea>
    </format>
    <format dxfId="6397">
      <pivotArea field="12" dataOnly="0" labelOnly="1" grandCol="1" outline="0" axis="axisCol" fieldPosition="0">
        <references count="1">
          <reference field="4294967294" count="1" selected="0">
            <x v="0"/>
          </reference>
        </references>
      </pivotArea>
    </format>
    <format dxfId="6396">
      <pivotArea field="12" dataOnly="0" labelOnly="1" grandCol="1" outline="0" axis="axisCol" fieldPosition="0">
        <references count="1">
          <reference field="4294967294" count="1" selected="0">
            <x v="1"/>
          </reference>
        </references>
      </pivotArea>
    </format>
    <format dxfId="6395">
      <pivotArea field="12" dataOnly="0" labelOnly="1" grandCol="1" outline="0" axis="axisCol" fieldPosition="0">
        <references count="1">
          <reference field="4294967294" count="1" selected="0">
            <x v="0"/>
          </reference>
        </references>
      </pivotArea>
    </format>
    <format dxfId="6394">
      <pivotArea field="12" dataOnly="0" labelOnly="1" grandCol="1" outline="0" axis="axisCol" fieldPosition="0">
        <references count="1">
          <reference field="4294967294" count="1" selected="0">
            <x v="1"/>
          </reference>
        </references>
      </pivotArea>
    </format>
    <format dxfId="6393">
      <pivotArea dataOnly="0" labelOnly="1" outline="0" fieldPosition="0">
        <references count="2">
          <reference field="4294967294" count="2">
            <x v="0"/>
            <x v="1"/>
          </reference>
          <reference field="12" count="1" selected="0">
            <x v="0"/>
          </reference>
        </references>
      </pivotArea>
    </format>
    <format dxfId="6392">
      <pivotArea dataOnly="0" labelOnly="1" outline="0" fieldPosition="0">
        <references count="2">
          <reference field="4294967294" count="2">
            <x v="0"/>
            <x v="1"/>
          </reference>
          <reference field="12" count="1" selected="0">
            <x v="1"/>
          </reference>
        </references>
      </pivotArea>
    </format>
    <format dxfId="6391">
      <pivotArea type="all" dataOnly="0" outline="0" fieldPosition="0"/>
    </format>
    <format dxfId="6390">
      <pivotArea outline="0" collapsedLevelsAreSubtotals="1" fieldPosition="0"/>
    </format>
    <format dxfId="6389">
      <pivotArea type="origin" dataOnly="0" labelOnly="1" outline="0" fieldPosition="0"/>
    </format>
    <format dxfId="6388">
      <pivotArea field="12" type="button" dataOnly="0" labelOnly="1" outline="0" axis="axisCol" fieldPosition="0"/>
    </format>
    <format dxfId="6387">
      <pivotArea field="-2" type="button" dataOnly="0" labelOnly="1" outline="0" axis="axisCol" fieldPosition="1"/>
    </format>
    <format dxfId="6386">
      <pivotArea type="topRight" dataOnly="0" labelOnly="1" outline="0" fieldPosition="0"/>
    </format>
    <format dxfId="6385">
      <pivotArea dataOnly="0" labelOnly="1" grandRow="1" outline="0" fieldPosition="0"/>
    </format>
    <format dxfId="6384">
      <pivotArea dataOnly="0" labelOnly="1" fieldPosition="0">
        <references count="1">
          <reference field="12" count="0"/>
        </references>
      </pivotArea>
    </format>
    <format dxfId="6383">
      <pivotArea field="12" dataOnly="0" labelOnly="1" grandCol="1" outline="0" axis="axisCol" fieldPosition="0">
        <references count="1">
          <reference field="4294967294" count="1" selected="0">
            <x v="0"/>
          </reference>
        </references>
      </pivotArea>
    </format>
    <format dxfId="6382">
      <pivotArea field="12" dataOnly="0" labelOnly="1" grandCol="1" outline="0" axis="axisCol" fieldPosition="0">
        <references count="1">
          <reference field="4294967294" count="1" selected="0">
            <x v="1"/>
          </reference>
        </references>
      </pivotArea>
    </format>
    <format dxfId="6381">
      <pivotArea field="12" dataOnly="0" labelOnly="1" grandCol="1" outline="0" axis="axisCol" fieldPosition="0">
        <references count="1">
          <reference field="4294967294" count="1" selected="0">
            <x v="0"/>
          </reference>
        </references>
      </pivotArea>
    </format>
    <format dxfId="6380">
      <pivotArea field="12" dataOnly="0" labelOnly="1" grandCol="1" outline="0" axis="axisCol" fieldPosition="0">
        <references count="1">
          <reference field="4294967294" count="1" selected="0">
            <x v="1"/>
          </reference>
        </references>
      </pivotArea>
    </format>
    <format dxfId="6379">
      <pivotArea dataOnly="0" labelOnly="1" outline="0" fieldPosition="0">
        <references count="2">
          <reference field="4294967294" count="2">
            <x v="0"/>
            <x v="1"/>
          </reference>
          <reference field="12" count="1" selected="0">
            <x v="0"/>
          </reference>
        </references>
      </pivotArea>
    </format>
    <format dxfId="6378">
      <pivotArea dataOnly="0" labelOnly="1" outline="0" fieldPosition="0">
        <references count="2">
          <reference field="4294967294" count="2">
            <x v="0"/>
            <x v="1"/>
          </reference>
          <reference field="12" count="1" selected="0">
            <x v="1"/>
          </reference>
        </references>
      </pivotArea>
    </format>
    <format dxfId="6377">
      <pivotArea grandRow="1" outline="0" collapsedLevelsAreSubtotals="1" fieldPosition="0"/>
    </format>
    <format dxfId="6376">
      <pivotArea dataOnly="0" labelOnly="1" grandRow="1" outline="0" fieldPosition="0"/>
    </format>
    <format dxfId="6375">
      <pivotArea type="origin" dataOnly="0" labelOnly="1" outline="0" fieldPosition="0"/>
    </format>
    <format dxfId="6374">
      <pivotArea dataOnly="0" labelOnly="1" grandRow="1" outline="0" fieldPosition="0"/>
    </format>
    <format dxfId="6373">
      <pivotArea type="all" dataOnly="0" outline="0" fieldPosition="0"/>
    </format>
    <format dxfId="6372">
      <pivotArea outline="0" collapsedLevelsAreSubtotals="1" fieldPosition="0"/>
    </format>
    <format dxfId="6371">
      <pivotArea type="origin" dataOnly="0" labelOnly="1" outline="0" fieldPosition="0"/>
    </format>
    <format dxfId="6370">
      <pivotArea field="12" type="button" dataOnly="0" labelOnly="1" outline="0" axis="axisCol" fieldPosition="0"/>
    </format>
    <format dxfId="6369">
      <pivotArea field="-2" type="button" dataOnly="0" labelOnly="1" outline="0" axis="axisCol" fieldPosition="1"/>
    </format>
    <format dxfId="6368">
      <pivotArea type="topRight" dataOnly="0" labelOnly="1" outline="0" fieldPosition="0"/>
    </format>
    <format dxfId="6367">
      <pivotArea dataOnly="0" labelOnly="1" grandRow="1" outline="0" fieldPosition="0"/>
    </format>
    <format dxfId="6366">
      <pivotArea dataOnly="0" labelOnly="1" fieldPosition="0">
        <references count="1">
          <reference field="12" count="0"/>
        </references>
      </pivotArea>
    </format>
    <format dxfId="6365">
      <pivotArea field="12" dataOnly="0" labelOnly="1" grandCol="1" outline="0" axis="axisCol" fieldPosition="0">
        <references count="1">
          <reference field="4294967294" count="1" selected="0">
            <x v="0"/>
          </reference>
        </references>
      </pivotArea>
    </format>
    <format dxfId="6364">
      <pivotArea field="12" dataOnly="0" labelOnly="1" grandCol="1" outline="0" axis="axisCol" fieldPosition="0">
        <references count="1">
          <reference field="4294967294" count="1" selected="0">
            <x v="1"/>
          </reference>
        </references>
      </pivotArea>
    </format>
    <format dxfId="6363">
      <pivotArea field="12" dataOnly="0" labelOnly="1" grandCol="1" outline="0" axis="axisCol" fieldPosition="0">
        <references count="1">
          <reference field="4294967294" count="1" selected="0">
            <x v="0"/>
          </reference>
        </references>
      </pivotArea>
    </format>
    <format dxfId="6362">
      <pivotArea field="12" dataOnly="0" labelOnly="1" grandCol="1" outline="0" axis="axisCol" fieldPosition="0">
        <references count="1">
          <reference field="4294967294" count="1" selected="0">
            <x v="1"/>
          </reference>
        </references>
      </pivotArea>
    </format>
    <format dxfId="6361">
      <pivotArea dataOnly="0" labelOnly="1" outline="0" fieldPosition="0">
        <references count="2">
          <reference field="4294967294" count="2">
            <x v="0"/>
            <x v="1"/>
          </reference>
          <reference field="12" count="1" selected="0">
            <x v="0"/>
          </reference>
        </references>
      </pivotArea>
    </format>
    <format dxfId="6360">
      <pivotArea dataOnly="0" labelOnly="1" outline="0" fieldPosition="0">
        <references count="2">
          <reference field="4294967294" count="2">
            <x v="0"/>
            <x v="1"/>
          </reference>
          <reference field="12" count="1" selected="0">
            <x v="1"/>
          </reference>
        </references>
      </pivotArea>
    </format>
    <format dxfId="6359">
      <pivotArea type="all" dataOnly="0" outline="0" fieldPosition="0"/>
    </format>
    <format dxfId="6358">
      <pivotArea outline="0" collapsedLevelsAreSubtotals="1" fieldPosition="0"/>
    </format>
    <format dxfId="6357">
      <pivotArea type="origin" dataOnly="0" labelOnly="1" outline="0" fieldPosition="0"/>
    </format>
    <format dxfId="6356">
      <pivotArea field="12" type="button" dataOnly="0" labelOnly="1" outline="0" axis="axisCol" fieldPosition="0"/>
    </format>
    <format dxfId="6355">
      <pivotArea field="-2" type="button" dataOnly="0" labelOnly="1" outline="0" axis="axisCol" fieldPosition="1"/>
    </format>
    <format dxfId="6354">
      <pivotArea type="topRight" dataOnly="0" labelOnly="1" outline="0" fieldPosition="0"/>
    </format>
    <format dxfId="6353">
      <pivotArea dataOnly="0" labelOnly="1" grandRow="1" outline="0" fieldPosition="0"/>
    </format>
    <format dxfId="6352">
      <pivotArea dataOnly="0" labelOnly="1" fieldPosition="0">
        <references count="1">
          <reference field="12" count="0"/>
        </references>
      </pivotArea>
    </format>
    <format dxfId="6351">
      <pivotArea field="12" dataOnly="0" labelOnly="1" grandCol="1" outline="0" axis="axisCol" fieldPosition="0">
        <references count="1">
          <reference field="4294967294" count="1" selected="0">
            <x v="0"/>
          </reference>
        </references>
      </pivotArea>
    </format>
    <format dxfId="6350">
      <pivotArea field="12" dataOnly="0" labelOnly="1" grandCol="1" outline="0" axis="axisCol" fieldPosition="0">
        <references count="1">
          <reference field="4294967294" count="1" selected="0">
            <x v="1"/>
          </reference>
        </references>
      </pivotArea>
    </format>
    <format dxfId="6349">
      <pivotArea field="12" dataOnly="0" labelOnly="1" grandCol="1" outline="0" axis="axisCol" fieldPosition="0">
        <references count="1">
          <reference field="4294967294" count="1" selected="0">
            <x v="0"/>
          </reference>
        </references>
      </pivotArea>
    </format>
    <format dxfId="6348">
      <pivotArea field="12" dataOnly="0" labelOnly="1" grandCol="1" outline="0" axis="axisCol" fieldPosition="0">
        <references count="1">
          <reference field="4294967294" count="1" selected="0">
            <x v="1"/>
          </reference>
        </references>
      </pivotArea>
    </format>
    <format dxfId="6347">
      <pivotArea dataOnly="0" labelOnly="1" outline="0" fieldPosition="0">
        <references count="2">
          <reference field="4294967294" count="2">
            <x v="0"/>
            <x v="1"/>
          </reference>
          <reference field="12" count="1" selected="0">
            <x v="0"/>
          </reference>
        </references>
      </pivotArea>
    </format>
    <format dxfId="6346">
      <pivotArea dataOnly="0" labelOnly="1" outline="0" fieldPosition="0">
        <references count="2">
          <reference field="4294967294" count="2">
            <x v="0"/>
            <x v="1"/>
          </reference>
          <reference field="12" count="1" selected="0">
            <x v="1"/>
          </reference>
        </references>
      </pivotArea>
    </format>
    <format dxfId="6345">
      <pivotArea dataOnly="0" labelOnly="1" grandRow="1" outline="0" fieldPosition="0"/>
    </format>
    <format dxfId="6344">
      <pivotArea grandRow="1" outline="0" collapsedLevelsAreSubtotals="1" fieldPosition="0"/>
    </format>
    <format dxfId="6343">
      <pivotArea dataOnly="0" labelOnly="1" grandRow="1" outline="0" fieldPosition="0"/>
    </format>
    <format dxfId="6342">
      <pivotArea outline="0" collapsedLevelsAreSubtotals="1" fieldPosition="0"/>
    </format>
    <format dxfId="6341">
      <pivotArea dataOnly="0" labelOnly="1" grandRow="1" outline="0" fieldPosition="0"/>
    </format>
    <format dxfId="6340">
      <pivotArea type="all" dataOnly="0" outline="0" fieldPosition="0"/>
    </format>
    <format dxfId="6339">
      <pivotArea outline="0" collapsedLevelsAreSubtotals="1" fieldPosition="0"/>
    </format>
    <format dxfId="6338">
      <pivotArea type="origin" dataOnly="0" labelOnly="1" outline="0" fieldPosition="0"/>
    </format>
    <format dxfId="6337">
      <pivotArea field="12" type="button" dataOnly="0" labelOnly="1" outline="0" axis="axisCol" fieldPosition="0"/>
    </format>
    <format dxfId="6336">
      <pivotArea field="-2" type="button" dataOnly="0" labelOnly="1" outline="0" axis="axisCol" fieldPosition="1"/>
    </format>
    <format dxfId="6335">
      <pivotArea type="topRight" dataOnly="0" labelOnly="1" outline="0" fieldPosition="0"/>
    </format>
    <format dxfId="6334">
      <pivotArea dataOnly="0" labelOnly="1" grandRow="1" outline="0" fieldPosition="0"/>
    </format>
    <format dxfId="6333">
      <pivotArea dataOnly="0" labelOnly="1" fieldPosition="0">
        <references count="1">
          <reference field="12" count="0"/>
        </references>
      </pivotArea>
    </format>
    <format dxfId="6332">
      <pivotArea field="12" dataOnly="0" labelOnly="1" grandCol="1" outline="0" axis="axisCol" fieldPosition="0">
        <references count="1">
          <reference field="4294967294" count="1" selected="0">
            <x v="0"/>
          </reference>
        </references>
      </pivotArea>
    </format>
    <format dxfId="6331">
      <pivotArea field="12" dataOnly="0" labelOnly="1" grandCol="1" outline="0" axis="axisCol" fieldPosition="0">
        <references count="1">
          <reference field="4294967294" count="1" selected="0">
            <x v="1"/>
          </reference>
        </references>
      </pivotArea>
    </format>
    <format dxfId="6330">
      <pivotArea field="12" dataOnly="0" labelOnly="1" grandCol="1" outline="0" axis="axisCol" fieldPosition="0">
        <references count="1">
          <reference field="4294967294" count="1" selected="0">
            <x v="0"/>
          </reference>
        </references>
      </pivotArea>
    </format>
    <format dxfId="6329">
      <pivotArea field="12" dataOnly="0" labelOnly="1" grandCol="1" outline="0" axis="axisCol" fieldPosition="0">
        <references count="1">
          <reference field="4294967294" count="1" selected="0">
            <x v="1"/>
          </reference>
        </references>
      </pivotArea>
    </format>
    <format dxfId="6328">
      <pivotArea dataOnly="0" labelOnly="1" outline="0" fieldPosition="0">
        <references count="2">
          <reference field="4294967294" count="2">
            <x v="0"/>
            <x v="1"/>
          </reference>
          <reference field="12" count="1" selected="0">
            <x v="0"/>
          </reference>
        </references>
      </pivotArea>
    </format>
    <format dxfId="6327">
      <pivotArea dataOnly="0" labelOnly="1" outline="0" fieldPosition="0">
        <references count="2">
          <reference field="4294967294" count="2">
            <x v="0"/>
            <x v="1"/>
          </reference>
          <reference field="12" count="1" selected="0">
            <x v="1"/>
          </reference>
        </references>
      </pivotArea>
    </format>
    <format dxfId="6326">
      <pivotArea outline="0" collapsedLevelsAreSubtotals="1" fieldPosition="0">
        <references count="2">
          <reference field="4294967294" count="2" selected="0">
            <x v="0"/>
            <x v="1"/>
          </reference>
          <reference field="12" count="1" selected="0">
            <x v="0"/>
          </reference>
        </references>
      </pivotArea>
    </format>
    <format dxfId="6325">
      <pivotArea dataOnly="0" labelOnly="1" fieldPosition="0">
        <references count="1">
          <reference field="12" count="1">
            <x v="0"/>
          </reference>
        </references>
      </pivotArea>
    </format>
    <format dxfId="6324">
      <pivotArea dataOnly="0" labelOnly="1" outline="0" fieldPosition="0">
        <references count="2">
          <reference field="4294967294" count="2">
            <x v="0"/>
            <x v="1"/>
          </reference>
          <reference field="12" count="1" selected="0">
            <x v="0"/>
          </reference>
        </references>
      </pivotArea>
    </format>
    <format dxfId="6323">
      <pivotArea outline="0" collapsedLevelsAreSubtotals="1" fieldPosition="0">
        <references count="2">
          <reference field="4294967294" count="2" selected="0">
            <x v="0"/>
            <x v="1"/>
          </reference>
          <reference field="12" count="1" selected="0">
            <x v="1"/>
          </reference>
        </references>
      </pivotArea>
    </format>
    <format dxfId="6322">
      <pivotArea dataOnly="0" labelOnly="1" fieldPosition="0">
        <references count="1">
          <reference field="12" count="1">
            <x v="1"/>
          </reference>
        </references>
      </pivotArea>
    </format>
    <format dxfId="6321">
      <pivotArea dataOnly="0" labelOnly="1" outline="0" fieldPosition="0">
        <references count="2">
          <reference field="4294967294" count="2">
            <x v="0"/>
            <x v="1"/>
          </reference>
          <reference field="12" count="1" selected="0">
            <x v="1"/>
          </reference>
        </references>
      </pivotArea>
    </format>
    <format dxfId="6320">
      <pivotArea field="12" grandRow="1" outline="0" collapsedLevelsAreSubtotals="1" axis="axisCol" fieldPosition="0">
        <references count="2">
          <reference field="4294967294" count="2" selected="0">
            <x v="0"/>
            <x v="1"/>
          </reference>
          <reference field="12" count="0" selected="0"/>
        </references>
      </pivotArea>
    </format>
    <format dxfId="6319">
      <pivotArea dataOnly="0" labelOnly="1" fieldPosition="0">
        <references count="1">
          <reference field="12" count="0"/>
        </references>
      </pivotArea>
    </format>
    <format dxfId="6318">
      <pivotArea dataOnly="0" labelOnly="1" outline="0" fieldPosition="0">
        <references count="2">
          <reference field="4294967294" count="2">
            <x v="0"/>
            <x v="1"/>
          </reference>
          <reference field="12" count="1" selected="0">
            <x v="0"/>
          </reference>
        </references>
      </pivotArea>
    </format>
    <format dxfId="6317">
      <pivotArea dataOnly="0" labelOnly="1" outline="0" fieldPosition="0">
        <references count="2">
          <reference field="4294967294" count="2">
            <x v="0"/>
            <x v="1"/>
          </reference>
          <reference field="12" count="1" selected="0">
            <x v="1"/>
          </reference>
        </references>
      </pivotArea>
    </format>
    <format dxfId="6316">
      <pivotArea type="origin" dataOnly="0" labelOnly="1" outline="0" fieldPosition="0"/>
    </format>
    <format dxfId="6315">
      <pivotArea field="12" type="button" dataOnly="0" labelOnly="1" outline="0" axis="axisCol" fieldPosition="0"/>
    </format>
    <format dxfId="6314">
      <pivotArea field="-2" type="button" dataOnly="0" labelOnly="1" outline="0" axis="axisCol" fieldPosition="1"/>
    </format>
    <format dxfId="6313">
      <pivotArea type="topRight" dataOnly="0" labelOnly="1" outline="0" fieldPosition="0"/>
    </format>
    <format dxfId="6312">
      <pivotArea dataOnly="0" labelOnly="1" fieldPosition="0">
        <references count="1">
          <reference field="12" count="0"/>
        </references>
      </pivotArea>
    </format>
    <format dxfId="6311">
      <pivotArea field="12" dataOnly="0" labelOnly="1" grandCol="1" outline="0" axis="axisCol" fieldPosition="0">
        <references count="1">
          <reference field="4294967294" count="1" selected="0">
            <x v="0"/>
          </reference>
        </references>
      </pivotArea>
    </format>
    <format dxfId="6310">
      <pivotArea field="12" dataOnly="0" labelOnly="1" grandCol="1" outline="0" axis="axisCol" fieldPosition="0">
        <references count="1">
          <reference field="4294967294" count="1" selected="0">
            <x v="1"/>
          </reference>
        </references>
      </pivotArea>
    </format>
    <format dxfId="6309">
      <pivotArea field="12" dataOnly="0" labelOnly="1" grandCol="1" outline="0" axis="axisCol" fieldPosition="0">
        <references count="1">
          <reference field="4294967294" count="1" selected="0">
            <x v="0"/>
          </reference>
        </references>
      </pivotArea>
    </format>
    <format dxfId="6308">
      <pivotArea field="12" dataOnly="0" labelOnly="1" grandCol="1" outline="0" axis="axisCol" fieldPosition="0">
        <references count="1">
          <reference field="4294967294" count="1" selected="0">
            <x v="1"/>
          </reference>
        </references>
      </pivotArea>
    </format>
    <format dxfId="6307">
      <pivotArea dataOnly="0" labelOnly="1" outline="0" fieldPosition="0">
        <references count="2">
          <reference field="4294967294" count="2">
            <x v="0"/>
            <x v="1"/>
          </reference>
          <reference field="12" count="1" selected="0">
            <x v="0"/>
          </reference>
        </references>
      </pivotArea>
    </format>
    <format dxfId="6306">
      <pivotArea dataOnly="0" labelOnly="1" outline="0" fieldPosition="0">
        <references count="2">
          <reference field="4294967294" count="2">
            <x v="0"/>
            <x v="1"/>
          </reference>
          <reference field="12" count="1" selected="0">
            <x v="1"/>
          </reference>
        </references>
      </pivotArea>
    </format>
    <format dxfId="6305">
      <pivotArea type="all" dataOnly="0" outline="0" fieldPosition="0"/>
    </format>
    <format dxfId="6304">
      <pivotArea outline="0" collapsedLevelsAreSubtotals="1" fieldPosition="0"/>
    </format>
    <format dxfId="6303">
      <pivotArea type="origin" dataOnly="0" labelOnly="1" outline="0" fieldPosition="0"/>
    </format>
    <format dxfId="6302">
      <pivotArea field="12" type="button" dataOnly="0" labelOnly="1" outline="0" axis="axisCol" fieldPosition="0"/>
    </format>
    <format dxfId="6301">
      <pivotArea field="-2" type="button" dataOnly="0" labelOnly="1" outline="0" axis="axisCol" fieldPosition="1"/>
    </format>
    <format dxfId="6300">
      <pivotArea type="topRight" dataOnly="0" labelOnly="1" outline="0" fieldPosition="0"/>
    </format>
    <format dxfId="6299">
      <pivotArea dataOnly="0" labelOnly="1" grandRow="1" outline="0" fieldPosition="0"/>
    </format>
    <format dxfId="6298">
      <pivotArea dataOnly="0" labelOnly="1" fieldPosition="0">
        <references count="1">
          <reference field="12" count="0"/>
        </references>
      </pivotArea>
    </format>
    <format dxfId="6297">
      <pivotArea field="12" dataOnly="0" labelOnly="1" grandCol="1" outline="0" axis="axisCol" fieldPosition="0">
        <references count="1">
          <reference field="4294967294" count="1" selected="0">
            <x v="0"/>
          </reference>
        </references>
      </pivotArea>
    </format>
    <format dxfId="6296">
      <pivotArea field="12" dataOnly="0" labelOnly="1" grandCol="1" outline="0" axis="axisCol" fieldPosition="0">
        <references count="1">
          <reference field="4294967294" count="1" selected="0">
            <x v="1"/>
          </reference>
        </references>
      </pivotArea>
    </format>
    <format dxfId="6295">
      <pivotArea field="12" dataOnly="0" labelOnly="1" grandCol="1" outline="0" axis="axisCol" fieldPosition="0">
        <references count="1">
          <reference field="4294967294" count="1" selected="0">
            <x v="0"/>
          </reference>
        </references>
      </pivotArea>
    </format>
    <format dxfId="6294">
      <pivotArea field="12" dataOnly="0" labelOnly="1" grandCol="1" outline="0" axis="axisCol" fieldPosition="0">
        <references count="1">
          <reference field="4294967294" count="1" selected="0">
            <x v="1"/>
          </reference>
        </references>
      </pivotArea>
    </format>
    <format dxfId="6293">
      <pivotArea dataOnly="0" labelOnly="1" outline="0" fieldPosition="0">
        <references count="2">
          <reference field="4294967294" count="2">
            <x v="0"/>
            <x v="1"/>
          </reference>
          <reference field="12" count="1" selected="0">
            <x v="0"/>
          </reference>
        </references>
      </pivotArea>
    </format>
    <format dxfId="6292">
      <pivotArea dataOnly="0" labelOnly="1" outline="0" fieldPosition="0">
        <references count="2">
          <reference field="4294967294" count="2">
            <x v="0"/>
            <x v="1"/>
          </reference>
          <reference field="12" count="1" selected="0">
            <x v="1"/>
          </reference>
        </references>
      </pivotArea>
    </format>
    <format dxfId="6291">
      <pivotArea type="all" dataOnly="0" outline="0" fieldPosition="0"/>
    </format>
    <format dxfId="6290">
      <pivotArea outline="0" collapsedLevelsAreSubtotals="1" fieldPosition="0"/>
    </format>
    <format dxfId="6289">
      <pivotArea type="origin" dataOnly="0" labelOnly="1" outline="0" fieldPosition="0"/>
    </format>
    <format dxfId="6288">
      <pivotArea field="12" type="button" dataOnly="0" labelOnly="1" outline="0" axis="axisCol" fieldPosition="0"/>
    </format>
    <format dxfId="6287">
      <pivotArea field="-2" type="button" dataOnly="0" labelOnly="1" outline="0" axis="axisCol" fieldPosition="1"/>
    </format>
    <format dxfId="6286">
      <pivotArea type="topRight" dataOnly="0" labelOnly="1" outline="0" fieldPosition="0"/>
    </format>
    <format dxfId="6285">
      <pivotArea dataOnly="0" labelOnly="1" grandRow="1" outline="0" fieldPosition="0"/>
    </format>
    <format dxfId="6284">
      <pivotArea dataOnly="0" labelOnly="1" fieldPosition="0">
        <references count="1">
          <reference field="12" count="0"/>
        </references>
      </pivotArea>
    </format>
    <format dxfId="6283">
      <pivotArea field="12" dataOnly="0" labelOnly="1" grandCol="1" outline="0" axis="axisCol" fieldPosition="0">
        <references count="1">
          <reference field="4294967294" count="1" selected="0">
            <x v="0"/>
          </reference>
        </references>
      </pivotArea>
    </format>
    <format dxfId="6282">
      <pivotArea field="12" dataOnly="0" labelOnly="1" grandCol="1" outline="0" axis="axisCol" fieldPosition="0">
        <references count="1">
          <reference field="4294967294" count="1" selected="0">
            <x v="1"/>
          </reference>
        </references>
      </pivotArea>
    </format>
    <format dxfId="6281">
      <pivotArea field="12" dataOnly="0" labelOnly="1" grandCol="1" outline="0" axis="axisCol" fieldPosition="0">
        <references count="1">
          <reference field="4294967294" count="1" selected="0">
            <x v="0"/>
          </reference>
        </references>
      </pivotArea>
    </format>
    <format dxfId="6280">
      <pivotArea field="12" dataOnly="0" labelOnly="1" grandCol="1" outline="0" axis="axisCol" fieldPosition="0">
        <references count="1">
          <reference field="4294967294" count="1" selected="0">
            <x v="1"/>
          </reference>
        </references>
      </pivotArea>
    </format>
    <format dxfId="6279">
      <pivotArea dataOnly="0" labelOnly="1" outline="0" fieldPosition="0">
        <references count="2">
          <reference field="4294967294" count="2">
            <x v="0"/>
            <x v="1"/>
          </reference>
          <reference field="12" count="1" selected="0">
            <x v="0"/>
          </reference>
        </references>
      </pivotArea>
    </format>
    <format dxfId="6278">
      <pivotArea dataOnly="0" labelOnly="1" outline="0" fieldPosition="0">
        <references count="2">
          <reference field="4294967294" count="2">
            <x v="0"/>
            <x v="1"/>
          </reference>
          <reference field="12" count="1" selected="0">
            <x v="1"/>
          </reference>
        </references>
      </pivotArea>
    </format>
    <format dxfId="6277">
      <pivotArea grandRow="1" outline="0" collapsedLevelsAreSubtotals="1" fieldPosition="0"/>
    </format>
    <format dxfId="6276">
      <pivotArea dataOnly="0" labelOnly="1" grandRow="1" outline="0" fieldPosition="0"/>
    </format>
    <format dxfId="6275">
      <pivotArea type="origin" dataOnly="0" labelOnly="1" outline="0" offset="A1" fieldPosition="0"/>
    </format>
    <format dxfId="6274">
      <pivotArea field="12" type="button" dataOnly="0" labelOnly="1" outline="0" axis="axisCol" fieldPosition="0"/>
    </format>
    <format dxfId="6273">
      <pivotArea field="-2" type="button" dataOnly="0" labelOnly="1" outline="0" axis="axisCol" fieldPosition="1"/>
    </format>
    <format dxfId="6272">
      <pivotArea type="topRight" dataOnly="0" labelOnly="1" outline="0" fieldPosition="0"/>
    </format>
    <format dxfId="6271">
      <pivotArea grandRow="1" outline="0" collapsedLevelsAreSubtotals="1" fieldPosition="0"/>
    </format>
    <format dxfId="6270">
      <pivotArea dataOnly="0" labelOnly="1" grandRow="1" outline="0" fieldPosition="0"/>
    </format>
    <format dxfId="6269">
      <pivotArea grandRow="1" outline="0" collapsedLevelsAreSubtotals="1" fieldPosition="0"/>
    </format>
    <format dxfId="6268">
      <pivotArea dataOnly="0" labelOnly="1" grandRow="1" outline="0" fieldPosition="0"/>
    </format>
    <format dxfId="6267">
      <pivotArea type="origin" dataOnly="0" labelOnly="1" outline="0" offset="A1" fieldPosition="0"/>
    </format>
    <format dxfId="6266">
      <pivotArea field="12" type="button" dataOnly="0" labelOnly="1" outline="0" axis="axisCol" fieldPosition="0"/>
    </format>
    <format dxfId="6265">
      <pivotArea field="-2" type="button" dataOnly="0" labelOnly="1" outline="0" axis="axisCol" fieldPosition="1"/>
    </format>
    <format dxfId="6264">
      <pivotArea type="topRight" dataOnly="0" labelOnly="1" outline="0" fieldPosition="0"/>
    </format>
    <format dxfId="6263">
      <pivotArea grandRow="1" outline="0" collapsedLevelsAreSubtotals="1" fieldPosition="0"/>
    </format>
    <format dxfId="6262">
      <pivotArea dataOnly="0" labelOnly="1" grandRow="1" outline="0" fieldPosition="0"/>
    </format>
    <format dxfId="6261">
      <pivotArea grandRow="1" outline="0" collapsedLevelsAreSubtotals="1" fieldPosition="0"/>
    </format>
    <format dxfId="6260">
      <pivotArea dataOnly="0" labelOnly="1" grandRow="1" outline="0" fieldPosition="0"/>
    </format>
    <format dxfId="6259">
      <pivotArea outline="0" collapsedLevelsAreSubtotals="1" fieldPosition="0"/>
    </format>
    <format dxfId="6258">
      <pivotArea dataOnly="0" labelOnly="1" grandRow="1" outline="0" fieldPosition="0"/>
    </format>
    <format dxfId="6257">
      <pivotArea field="12" dataOnly="0" labelOnly="1" grandCol="1" outline="0" axis="axisCol" fieldPosition="0">
        <references count="1">
          <reference field="4294967294" count="1" selected="0">
            <x v="0"/>
          </reference>
        </references>
      </pivotArea>
    </format>
    <format dxfId="6256">
      <pivotArea field="12" dataOnly="0" labelOnly="1" grandCol="1" outline="0" axis="axisCol" fieldPosition="0">
        <references count="1">
          <reference field="4294967294" count="1" selected="0">
            <x v="1"/>
          </reference>
        </references>
      </pivotArea>
    </format>
    <format dxfId="6255">
      <pivotArea field="12" dataOnly="0" labelOnly="1" grandCol="1" outline="0" axis="axisCol" fieldPosition="0">
        <references count="1">
          <reference field="4294967294" count="1" selected="0">
            <x v="0"/>
          </reference>
        </references>
      </pivotArea>
    </format>
    <format dxfId="6254">
      <pivotArea field="12" dataOnly="0" labelOnly="1" grandCol="1" outline="0" axis="axisCol" fieldPosition="0">
        <references count="1">
          <reference field="4294967294" count="1" selected="0">
            <x v="1"/>
          </reference>
        </references>
      </pivotArea>
    </format>
    <format dxfId="6253">
      <pivotArea dataOnly="0" labelOnly="1" outline="0" fieldPosition="0">
        <references count="2">
          <reference field="4294967294" count="2">
            <x v="0"/>
            <x v="1"/>
          </reference>
          <reference field="12" count="1" selected="0">
            <x v="0"/>
          </reference>
        </references>
      </pivotArea>
    </format>
    <format dxfId="6252">
      <pivotArea dataOnly="0" labelOnly="1" outline="0" fieldPosition="0">
        <references count="2">
          <reference field="4294967294" count="2">
            <x v="0"/>
            <x v="1"/>
          </reference>
          <reference field="12" count="1" selected="0">
            <x v="1"/>
          </reference>
        </references>
      </pivotArea>
    </format>
    <format dxfId="6251">
      <pivotArea field="12" dataOnly="0" labelOnly="1" grandCol="1" outline="0" axis="axisCol" fieldPosition="0">
        <references count="1">
          <reference field="4294967294" count="1" selected="0">
            <x v="0"/>
          </reference>
        </references>
      </pivotArea>
    </format>
    <format dxfId="6250">
      <pivotArea field="12" dataOnly="0" labelOnly="1" grandCol="1" outline="0" axis="axisCol" fieldPosition="0">
        <references count="1">
          <reference field="4294967294" count="1" selected="0">
            <x v="1"/>
          </reference>
        </references>
      </pivotArea>
    </format>
    <format dxfId="6249">
      <pivotArea field="12" dataOnly="0" labelOnly="1" grandCol="1" outline="0" axis="axisCol" fieldPosition="0">
        <references count="1">
          <reference field="4294967294" count="1" selected="0">
            <x v="0"/>
          </reference>
        </references>
      </pivotArea>
    </format>
    <format dxfId="6248">
      <pivotArea field="12" dataOnly="0" labelOnly="1" grandCol="1" outline="0" axis="axisCol" fieldPosition="0">
        <references count="1">
          <reference field="4294967294" count="1" selected="0">
            <x v="1"/>
          </reference>
        </references>
      </pivotArea>
    </format>
    <format dxfId="6247">
      <pivotArea dataOnly="0" labelOnly="1" outline="0" fieldPosition="0">
        <references count="2">
          <reference field="4294967294" count="2">
            <x v="0"/>
            <x v="1"/>
          </reference>
          <reference field="12" count="1" selected="0">
            <x v="0"/>
          </reference>
        </references>
      </pivotArea>
    </format>
    <format dxfId="6246">
      <pivotArea dataOnly="0" labelOnly="1" outline="0" fieldPosition="0">
        <references count="2">
          <reference field="4294967294" count="2">
            <x v="0"/>
            <x v="1"/>
          </reference>
          <reference field="12" count="1" selected="0">
            <x v="1"/>
          </reference>
        </references>
      </pivotArea>
    </format>
    <format dxfId="6245">
      <pivotArea outline="0" collapsedLevelsAreSubtotals="1" fieldPosition="0"/>
    </format>
    <format dxfId="6244">
      <pivotArea type="origin" dataOnly="0" labelOnly="1" outline="0" offset="A2" fieldPosition="0"/>
    </format>
    <format dxfId="6243">
      <pivotArea dataOnly="0" labelOnly="1" grandRow="1" outline="0" fieldPosition="0"/>
    </format>
    <format dxfId="6242">
      <pivotArea dataOnly="0" labelOnly="1" fieldPosition="0">
        <references count="1">
          <reference field="12" count="0"/>
        </references>
      </pivotArea>
    </format>
    <format dxfId="6241">
      <pivotArea field="12" dataOnly="0" labelOnly="1" grandCol="1" outline="0" axis="axisCol" fieldPosition="0">
        <references count="1">
          <reference field="4294967294" count="1" selected="0">
            <x v="0"/>
          </reference>
        </references>
      </pivotArea>
    </format>
    <format dxfId="6240">
      <pivotArea field="12" dataOnly="0" labelOnly="1" grandCol="1" outline="0" axis="axisCol" fieldPosition="0">
        <references count="1">
          <reference field="4294967294" count="1" selected="0">
            <x v="1"/>
          </reference>
        </references>
      </pivotArea>
    </format>
    <format dxfId="6239">
      <pivotArea field="12" dataOnly="0" labelOnly="1" grandCol="1" outline="0" axis="axisCol" fieldPosition="0">
        <references count="1">
          <reference field="4294967294" count="1" selected="0">
            <x v="0"/>
          </reference>
        </references>
      </pivotArea>
    </format>
    <format dxfId="6238">
      <pivotArea field="12" dataOnly="0" labelOnly="1" grandCol="1" outline="0" axis="axisCol" fieldPosition="0">
        <references count="1">
          <reference field="4294967294" count="1" selected="0">
            <x v="1"/>
          </reference>
        </references>
      </pivotArea>
    </format>
    <format dxfId="6237">
      <pivotArea dataOnly="0" labelOnly="1" outline="0" fieldPosition="0">
        <references count="2">
          <reference field="4294967294" count="2">
            <x v="0"/>
            <x v="1"/>
          </reference>
          <reference field="12" count="1" selected="0">
            <x v="0"/>
          </reference>
        </references>
      </pivotArea>
    </format>
    <format dxfId="6236">
      <pivotArea dataOnly="0" labelOnly="1" outline="0" fieldPosition="0">
        <references count="2">
          <reference field="4294967294" count="2">
            <x v="0"/>
            <x v="1"/>
          </reference>
          <reference field="12" count="1" selected="0">
            <x v="1"/>
          </reference>
        </references>
      </pivotArea>
    </format>
    <format dxfId="6235">
      <pivotArea outline="0" collapsedLevelsAreSubtotals="1" fieldPosition="0"/>
    </format>
    <format dxfId="6234">
      <pivotArea type="origin" dataOnly="0" labelOnly="1" outline="0" offset="A2" fieldPosition="0"/>
    </format>
    <format dxfId="6233">
      <pivotArea dataOnly="0" labelOnly="1" grandRow="1" outline="0" fieldPosition="0"/>
    </format>
    <format dxfId="6232">
      <pivotArea dataOnly="0" labelOnly="1" fieldPosition="0">
        <references count="1">
          <reference field="12" count="0"/>
        </references>
      </pivotArea>
    </format>
    <format dxfId="6231">
      <pivotArea field="12" dataOnly="0" labelOnly="1" grandCol="1" outline="0" axis="axisCol" fieldPosition="0">
        <references count="1">
          <reference field="4294967294" count="1" selected="0">
            <x v="0"/>
          </reference>
        </references>
      </pivotArea>
    </format>
    <format dxfId="6230">
      <pivotArea field="12" dataOnly="0" labelOnly="1" grandCol="1" outline="0" axis="axisCol" fieldPosition="0">
        <references count="1">
          <reference field="4294967294" count="1" selected="0">
            <x v="1"/>
          </reference>
        </references>
      </pivotArea>
    </format>
    <format dxfId="6229">
      <pivotArea field="12" dataOnly="0" labelOnly="1" grandCol="1" outline="0" axis="axisCol" fieldPosition="0">
        <references count="1">
          <reference field="4294967294" count="1" selected="0">
            <x v="0"/>
          </reference>
        </references>
      </pivotArea>
    </format>
    <format dxfId="6228">
      <pivotArea field="12" dataOnly="0" labelOnly="1" grandCol="1" outline="0" axis="axisCol" fieldPosition="0">
        <references count="1">
          <reference field="4294967294" count="1" selected="0">
            <x v="1"/>
          </reference>
        </references>
      </pivotArea>
    </format>
    <format dxfId="6227">
      <pivotArea dataOnly="0" labelOnly="1" outline="0" fieldPosition="0">
        <references count="2">
          <reference field="4294967294" count="2">
            <x v="0"/>
            <x v="1"/>
          </reference>
          <reference field="12" count="1" selected="0">
            <x v="0"/>
          </reference>
        </references>
      </pivotArea>
    </format>
    <format dxfId="6226">
      <pivotArea dataOnly="0" labelOnly="1" outline="0" fieldPosition="0">
        <references count="2">
          <reference field="4294967294" count="2">
            <x v="0"/>
            <x v="1"/>
          </reference>
          <reference field="12" count="1" selected="0">
            <x v="1"/>
          </reference>
        </references>
      </pivotArea>
    </format>
    <format dxfId="6225">
      <pivotArea grandRow="1" outline="0" collapsedLevelsAreSubtotals="1" fieldPosition="0"/>
    </format>
    <format dxfId="6224">
      <pivotArea dataOnly="0" labelOnly="1" grandRow="1" outline="0" fieldPosition="0"/>
    </format>
    <format dxfId="6223">
      <pivotArea field="12" dataOnly="0" labelOnly="1" grandCol="1" outline="0" axis="axisCol" fieldPosition="0">
        <references count="1">
          <reference field="4294967294" count="1" selected="0">
            <x v="0"/>
          </reference>
        </references>
      </pivotArea>
    </format>
    <format dxfId="6222">
      <pivotArea field="12" dataOnly="0" labelOnly="1" grandCol="1" outline="0" axis="axisCol" fieldPosition="0">
        <references count="1">
          <reference field="4294967294" count="1" selected="0">
            <x v="1"/>
          </reference>
        </references>
      </pivotArea>
    </format>
    <format dxfId="6221">
      <pivotArea field="12" dataOnly="0" labelOnly="1" grandCol="1" outline="0" axis="axisCol" fieldPosition="0">
        <references count="1">
          <reference field="4294967294" count="1" selected="0">
            <x v="0"/>
          </reference>
        </references>
      </pivotArea>
    </format>
    <format dxfId="6220">
      <pivotArea field="12" dataOnly="0" labelOnly="1" grandCol="1" outline="0" axis="axisCol" fieldPosition="0">
        <references count="1">
          <reference field="4294967294" count="1" selected="0">
            <x v="1"/>
          </reference>
        </references>
      </pivotArea>
    </format>
    <format dxfId="6219">
      <pivotArea dataOnly="0" labelOnly="1" outline="0" fieldPosition="0">
        <references count="2">
          <reference field="4294967294" count="2">
            <x v="0"/>
            <x v="1"/>
          </reference>
          <reference field="12" count="1" selected="0">
            <x v="0"/>
          </reference>
        </references>
      </pivotArea>
    </format>
    <format dxfId="6218">
      <pivotArea dataOnly="0" labelOnly="1" outline="0" fieldPosition="0">
        <references count="2">
          <reference field="4294967294" count="2">
            <x v="0"/>
            <x v="1"/>
          </reference>
          <reference field="12" count="1" selected="0">
            <x v="1"/>
          </reference>
        </references>
      </pivotArea>
    </format>
    <format dxfId="6217">
      <pivotArea field="12" dataOnly="0" labelOnly="1" grandCol="1" outline="0" axis="axisCol" fieldPosition="0">
        <references count="1">
          <reference field="4294967294" count="1" selected="0">
            <x v="0"/>
          </reference>
        </references>
      </pivotArea>
    </format>
    <format dxfId="6216">
      <pivotArea field="12" dataOnly="0" labelOnly="1" grandCol="1" outline="0" axis="axisCol" fieldPosition="0">
        <references count="1">
          <reference field="4294967294" count="1" selected="0">
            <x v="1"/>
          </reference>
        </references>
      </pivotArea>
    </format>
    <format dxfId="6215">
      <pivotArea field="12" dataOnly="0" labelOnly="1" grandCol="1" outline="0" axis="axisCol" fieldPosition="0">
        <references count="1">
          <reference field="4294967294" count="1" selected="0">
            <x v="0"/>
          </reference>
        </references>
      </pivotArea>
    </format>
    <format dxfId="6214">
      <pivotArea field="12" dataOnly="0" labelOnly="1" grandCol="1" outline="0" axis="axisCol" fieldPosition="0">
        <references count="1">
          <reference field="4294967294" count="1" selected="0">
            <x v="1"/>
          </reference>
        </references>
      </pivotArea>
    </format>
    <format dxfId="6213">
      <pivotArea dataOnly="0" labelOnly="1" outline="0" fieldPosition="0">
        <references count="2">
          <reference field="4294967294" count="2">
            <x v="0"/>
            <x v="1"/>
          </reference>
          <reference field="12" count="1" selected="0">
            <x v="0"/>
          </reference>
        </references>
      </pivotArea>
    </format>
    <format dxfId="6212">
      <pivotArea dataOnly="0" labelOnly="1" outline="0" fieldPosition="0">
        <references count="2">
          <reference field="4294967294" count="2">
            <x v="0"/>
            <x v="1"/>
          </reference>
          <reference field="12" count="1" selected="0">
            <x v="1"/>
          </reference>
        </references>
      </pivotArea>
    </format>
    <format dxfId="6211">
      <pivotArea field="12" dataOnly="0" labelOnly="1" grandCol="1" outline="0" offset="IV256" axis="axisCol" fieldPosition="0">
        <references count="1">
          <reference field="4294967294" count="1" selected="0">
            <x v="0"/>
          </reference>
        </references>
      </pivotArea>
    </format>
    <format dxfId="6210">
      <pivotArea field="12" dataOnly="0" labelOnly="1" grandCol="1" outline="0" offset="IV256" axis="axisCol" fieldPosition="0">
        <references count="1">
          <reference field="4294967294" count="1" selected="0">
            <x v="1"/>
          </reference>
        </references>
      </pivotArea>
    </format>
    <format dxfId="6209">
      <pivotArea field="12" dataOnly="0" labelOnly="1" grandCol="1" outline="0" offset="IV256" axis="axisCol" fieldPosition="0">
        <references count="1">
          <reference field="4294967294" count="1" selected="0">
            <x v="0"/>
          </reference>
        </references>
      </pivotArea>
    </format>
    <format dxfId="6208">
      <pivotArea field="12" dataOnly="0" labelOnly="1" grandCol="1" outline="0" offset="IV256" axis="axisCol" fieldPosition="0">
        <references count="1">
          <reference field="4294967294" count="1" selected="0">
            <x v="1"/>
          </reference>
        </references>
      </pivotArea>
    </format>
    <format dxfId="6207">
      <pivotArea dataOnly="0" labelOnly="1" outline="0" fieldPosition="0">
        <references count="2">
          <reference field="4294967294" count="2">
            <x v="0"/>
            <x v="1"/>
          </reference>
          <reference field="12" count="1" selected="0">
            <x v="0"/>
          </reference>
        </references>
      </pivotArea>
    </format>
    <format dxfId="6206">
      <pivotArea dataOnly="0" labelOnly="1" outline="0" fieldPosition="0">
        <references count="2">
          <reference field="4294967294" count="2">
            <x v="0"/>
            <x v="1"/>
          </reference>
          <reference field="12" count="1" selected="0">
            <x v="1"/>
          </reference>
        </references>
      </pivotArea>
    </format>
    <format dxfId="6205">
      <pivotArea grandRow="1" outline="0" collapsedLevelsAreSubtotals="1" fieldPosition="0"/>
    </format>
    <format dxfId="6204">
      <pivotArea dataOnly="0" labelOnly="1" grandRow="1" outline="0" fieldPosition="0"/>
    </format>
    <format dxfId="6203">
      <pivotArea grandRow="1" outline="0" collapsedLevelsAreSubtotals="1" fieldPosition="0"/>
    </format>
    <format dxfId="6202">
      <pivotArea dataOnly="0" labelOnly="1" grandRow="1" outline="0" fieldPosition="0"/>
    </format>
    <format dxfId="6201">
      <pivotArea field="12" dataOnly="0" labelOnly="1" grandCol="1" outline="0" offset="IV256" axis="axisCol" fieldPosition="0">
        <references count="1">
          <reference field="4294967294" count="1" selected="0">
            <x v="0"/>
          </reference>
        </references>
      </pivotArea>
    </format>
    <format dxfId="6200">
      <pivotArea field="12" dataOnly="0" labelOnly="1" grandCol="1" outline="0" offset="IV256" axis="axisCol" fieldPosition="0">
        <references count="1">
          <reference field="4294967294" count="1" selected="0">
            <x v="1"/>
          </reference>
        </references>
      </pivotArea>
    </format>
    <format dxfId="6199">
      <pivotArea field="12" dataOnly="0" labelOnly="1" grandCol="1" outline="0" offset="IV256" axis="axisCol" fieldPosition="0">
        <references count="1">
          <reference field="4294967294" count="1" selected="0">
            <x v="0"/>
          </reference>
        </references>
      </pivotArea>
    </format>
    <format dxfId="6198">
      <pivotArea field="12" dataOnly="0" labelOnly="1" grandCol="1" outline="0" offset="IV256" axis="axisCol" fieldPosition="0">
        <references count="1">
          <reference field="4294967294" count="1" selected="0">
            <x v="1"/>
          </reference>
        </references>
      </pivotArea>
    </format>
    <format dxfId="6197">
      <pivotArea dataOnly="0" labelOnly="1" outline="0" fieldPosition="0">
        <references count="2">
          <reference field="4294967294" count="2">
            <x v="0"/>
            <x v="1"/>
          </reference>
          <reference field="12" count="1" selected="0">
            <x v="0"/>
          </reference>
        </references>
      </pivotArea>
    </format>
    <format dxfId="6196">
      <pivotArea dataOnly="0" labelOnly="1" outline="0" fieldPosition="0">
        <references count="2">
          <reference field="4294967294" count="2">
            <x v="0"/>
            <x v="1"/>
          </reference>
          <reference field="12" count="1" selected="0">
            <x v="1"/>
          </reference>
        </references>
      </pivotArea>
    </format>
    <format dxfId="6195">
      <pivotArea field="12" dataOnly="0" labelOnly="1" grandCol="1" outline="0" offset="IV256" axis="axisCol" fieldPosition="0">
        <references count="1">
          <reference field="4294967294" count="1" selected="0">
            <x v="0"/>
          </reference>
        </references>
      </pivotArea>
    </format>
    <format dxfId="6194">
      <pivotArea field="12" dataOnly="0" labelOnly="1" grandCol="1" outline="0" offset="IV256" axis="axisCol" fieldPosition="0">
        <references count="1">
          <reference field="4294967294" count="1" selected="0">
            <x v="1"/>
          </reference>
        </references>
      </pivotArea>
    </format>
    <format dxfId="6193">
      <pivotArea field="12" dataOnly="0" labelOnly="1" grandCol="1" outline="0" offset="IV256" axis="axisCol" fieldPosition="0">
        <references count="1">
          <reference field="4294967294" count="1" selected="0">
            <x v="0"/>
          </reference>
        </references>
      </pivotArea>
    </format>
    <format dxfId="6192">
      <pivotArea field="12" dataOnly="0" labelOnly="1" grandCol="1" outline="0" offset="IV256" axis="axisCol" fieldPosition="0">
        <references count="1">
          <reference field="4294967294" count="1" selected="0">
            <x v="1"/>
          </reference>
        </references>
      </pivotArea>
    </format>
    <format dxfId="6191">
      <pivotArea dataOnly="0" labelOnly="1" outline="0" fieldPosition="0">
        <references count="2">
          <reference field="4294967294" count="2">
            <x v="0"/>
            <x v="1"/>
          </reference>
          <reference field="12" count="1" selected="0">
            <x v="0"/>
          </reference>
        </references>
      </pivotArea>
    </format>
    <format dxfId="6190">
      <pivotArea dataOnly="0" labelOnly="1" outline="0" fieldPosition="0">
        <references count="2">
          <reference field="4294967294" count="2">
            <x v="0"/>
            <x v="1"/>
          </reference>
          <reference field="12" count="1" selected="0">
            <x v="1"/>
          </reference>
        </references>
      </pivotArea>
    </format>
    <format dxfId="6189">
      <pivotArea outline="0" collapsedLevelsAreSubtotals="1" fieldPosition="0"/>
    </format>
    <format dxfId="6188">
      <pivotArea type="origin" dataOnly="0" labelOnly="1" outline="0" offset="A2" fieldPosition="0"/>
    </format>
    <format dxfId="6187">
      <pivotArea dataOnly="0" labelOnly="1" grandRow="1" outline="0" fieldPosition="0"/>
    </format>
    <format dxfId="6186">
      <pivotArea dataOnly="0" labelOnly="1" fieldPosition="0">
        <references count="1">
          <reference field="12" count="0"/>
        </references>
      </pivotArea>
    </format>
    <format dxfId="6185">
      <pivotArea field="12" dataOnly="0" labelOnly="1" grandCol="1" outline="0" axis="axisCol" fieldPosition="0">
        <references count="1">
          <reference field="4294967294" count="1" selected="0">
            <x v="0"/>
          </reference>
        </references>
      </pivotArea>
    </format>
    <format dxfId="6184">
      <pivotArea field="12" dataOnly="0" labelOnly="1" grandCol="1" outline="0" axis="axisCol" fieldPosition="0">
        <references count="1">
          <reference field="4294967294" count="1" selected="0">
            <x v="1"/>
          </reference>
        </references>
      </pivotArea>
    </format>
    <format dxfId="6183">
      <pivotArea field="12" dataOnly="0" labelOnly="1" grandCol="1" outline="0" axis="axisCol" fieldPosition="0">
        <references count="1">
          <reference field="4294967294" count="1" selected="0">
            <x v="0"/>
          </reference>
        </references>
      </pivotArea>
    </format>
    <format dxfId="6182">
      <pivotArea field="12" dataOnly="0" labelOnly="1" grandCol="1" outline="0" axis="axisCol" fieldPosition="0">
        <references count="1">
          <reference field="4294967294" count="1" selected="0">
            <x v="1"/>
          </reference>
        </references>
      </pivotArea>
    </format>
    <format dxfId="6181">
      <pivotArea dataOnly="0" labelOnly="1" outline="0" fieldPosition="0">
        <references count="2">
          <reference field="4294967294" count="2">
            <x v="0"/>
            <x v="1"/>
          </reference>
          <reference field="12" count="1" selected="0">
            <x v="0"/>
          </reference>
        </references>
      </pivotArea>
    </format>
    <format dxfId="6180">
      <pivotArea dataOnly="0" labelOnly="1" outline="0" fieldPosition="0">
        <references count="2">
          <reference field="4294967294" count="2">
            <x v="0"/>
            <x v="1"/>
          </reference>
          <reference field="12" count="1" selected="0">
            <x v="1"/>
          </reference>
        </references>
      </pivotArea>
    </format>
    <format dxfId="6179">
      <pivotArea outline="0" collapsedLevelsAreSubtotals="1" fieldPosition="0"/>
    </format>
    <format dxfId="6178">
      <pivotArea type="origin" dataOnly="0" labelOnly="1" outline="0" offset="A2" fieldPosition="0"/>
    </format>
    <format dxfId="6177">
      <pivotArea dataOnly="0" labelOnly="1" grandRow="1" outline="0" fieldPosition="0"/>
    </format>
    <format dxfId="6176">
      <pivotArea dataOnly="0" labelOnly="1" fieldPosition="0">
        <references count="1">
          <reference field="12" count="0"/>
        </references>
      </pivotArea>
    </format>
    <format dxfId="6175">
      <pivotArea field="12" dataOnly="0" labelOnly="1" grandCol="1" outline="0" axis="axisCol" fieldPosition="0">
        <references count="1">
          <reference field="4294967294" count="1" selected="0">
            <x v="0"/>
          </reference>
        </references>
      </pivotArea>
    </format>
    <format dxfId="6174">
      <pivotArea field="12" dataOnly="0" labelOnly="1" grandCol="1" outline="0" axis="axisCol" fieldPosition="0">
        <references count="1">
          <reference field="4294967294" count="1" selected="0">
            <x v="1"/>
          </reference>
        </references>
      </pivotArea>
    </format>
    <format dxfId="6173">
      <pivotArea field="12" dataOnly="0" labelOnly="1" grandCol="1" outline="0" axis="axisCol" fieldPosition="0">
        <references count="1">
          <reference field="4294967294" count="1" selected="0">
            <x v="0"/>
          </reference>
        </references>
      </pivotArea>
    </format>
    <format dxfId="6172">
      <pivotArea field="12" dataOnly="0" labelOnly="1" grandCol="1" outline="0" axis="axisCol" fieldPosition="0">
        <references count="1">
          <reference field="4294967294" count="1" selected="0">
            <x v="1"/>
          </reference>
        </references>
      </pivotArea>
    </format>
    <format dxfId="6171">
      <pivotArea dataOnly="0" labelOnly="1" outline="0" fieldPosition="0">
        <references count="2">
          <reference field="4294967294" count="2">
            <x v="0"/>
            <x v="1"/>
          </reference>
          <reference field="12" count="1" selected="0">
            <x v="0"/>
          </reference>
        </references>
      </pivotArea>
    </format>
    <format dxfId="6170">
      <pivotArea dataOnly="0" labelOnly="1" outline="0" fieldPosition="0">
        <references count="2">
          <reference field="4294967294" count="2">
            <x v="0"/>
            <x v="1"/>
          </reference>
          <reference field="12" count="1" selected="0">
            <x v="1"/>
          </reference>
        </references>
      </pivotArea>
    </format>
    <format dxfId="6169">
      <pivotArea grandRow="1" outline="0" collapsedLevelsAreSubtotals="1" fieldPosition="0"/>
    </format>
    <format dxfId="6168">
      <pivotArea dataOnly="0" labelOnly="1" grandRow="1" outline="0" fieldPosition="0"/>
    </format>
    <format dxfId="6167">
      <pivotArea grandRow="1" outline="0" collapsedLevelsAreSubtotals="1" fieldPosition="0"/>
    </format>
    <format dxfId="6166">
      <pivotArea dataOnly="0" labelOnly="1" grandRow="1" outline="0" fieldPosition="0"/>
    </format>
    <format dxfId="6165">
      <pivotArea outline="0" collapsedLevelsAreSubtotals="1" fieldPosition="0"/>
    </format>
    <format dxfId="6164">
      <pivotArea type="origin" dataOnly="0" labelOnly="1" outline="0" offset="A2" fieldPosition="0"/>
    </format>
    <format dxfId="6163">
      <pivotArea dataOnly="0" labelOnly="1" grandRow="1" outline="0" fieldPosition="0"/>
    </format>
    <format dxfId="6162">
      <pivotArea dataOnly="0" labelOnly="1" fieldPosition="0">
        <references count="1">
          <reference field="12" count="0"/>
        </references>
      </pivotArea>
    </format>
    <format dxfId="6161">
      <pivotArea field="12" dataOnly="0" labelOnly="1" grandCol="1" outline="0" axis="axisCol" fieldPosition="0">
        <references count="1">
          <reference field="4294967294" count="1" selected="0">
            <x v="0"/>
          </reference>
        </references>
      </pivotArea>
    </format>
    <format dxfId="6160">
      <pivotArea field="12" dataOnly="0" labelOnly="1" grandCol="1" outline="0" axis="axisCol" fieldPosition="0">
        <references count="1">
          <reference field="4294967294" count="1" selected="0">
            <x v="1"/>
          </reference>
        </references>
      </pivotArea>
    </format>
    <format dxfId="6159">
      <pivotArea field="12" dataOnly="0" labelOnly="1" grandCol="1" outline="0" axis="axisCol" fieldPosition="0">
        <references count="1">
          <reference field="4294967294" count="1" selected="0">
            <x v="0"/>
          </reference>
        </references>
      </pivotArea>
    </format>
    <format dxfId="6158">
      <pivotArea field="12" dataOnly="0" labelOnly="1" grandCol="1" outline="0" axis="axisCol" fieldPosition="0">
        <references count="1">
          <reference field="4294967294" count="1" selected="0">
            <x v="1"/>
          </reference>
        </references>
      </pivotArea>
    </format>
    <format dxfId="6157">
      <pivotArea dataOnly="0" labelOnly="1" outline="0" fieldPosition="0">
        <references count="2">
          <reference field="4294967294" count="2">
            <x v="0"/>
            <x v="1"/>
          </reference>
          <reference field="12" count="1" selected="0">
            <x v="0"/>
          </reference>
        </references>
      </pivotArea>
    </format>
    <format dxfId="6156">
      <pivotArea dataOnly="0" labelOnly="1" outline="0" fieldPosition="0">
        <references count="2">
          <reference field="4294967294" count="2">
            <x v="0"/>
            <x v="1"/>
          </reference>
          <reference field="12" count="1" selected="0">
            <x v="1"/>
          </reference>
        </references>
      </pivotArea>
    </format>
    <format dxfId="6155">
      <pivotArea outline="0" collapsedLevelsAreSubtotals="1" fieldPosition="0"/>
    </format>
    <format dxfId="6154">
      <pivotArea outline="0" collapsedLevelsAreSubtotals="1" fieldPosition="0"/>
    </format>
    <format dxfId="6153">
      <pivotArea outline="0" collapsedLevelsAreSubtotals="1" fieldPosition="0"/>
    </format>
    <format dxfId="6152">
      <pivotArea type="origin" dataOnly="0" labelOnly="1" outline="0" offset="A2" fieldPosition="0"/>
    </format>
    <format dxfId="6151">
      <pivotArea field="13" type="button" dataOnly="0" labelOnly="1" outline="0" axis="axisRow" fieldPosition="0"/>
    </format>
    <format dxfId="6150">
      <pivotArea dataOnly="0" labelOnly="1" fieldPosition="0">
        <references count="1">
          <reference field="13" count="15">
            <x v="0"/>
            <x v="1"/>
            <x v="2"/>
            <x v="3"/>
            <x v="5"/>
            <x v="7"/>
            <x v="8"/>
            <x v="10"/>
            <x v="11"/>
            <x v="12"/>
            <x v="14"/>
            <x v="15"/>
            <x v="16"/>
            <x v="17"/>
            <x v="18"/>
          </reference>
        </references>
      </pivotArea>
    </format>
    <format dxfId="6149">
      <pivotArea dataOnly="0" labelOnly="1" grandRow="1" outline="0" fieldPosition="0"/>
    </format>
    <format dxfId="6148">
      <pivotArea dataOnly="0" labelOnly="1" fieldPosition="0">
        <references count="1">
          <reference field="12" count="0"/>
        </references>
      </pivotArea>
    </format>
    <format dxfId="6147">
      <pivotArea field="12" dataOnly="0" labelOnly="1" grandCol="1" outline="0" axis="axisCol" fieldPosition="0">
        <references count="1">
          <reference field="4294967294" count="1" selected="0">
            <x v="0"/>
          </reference>
        </references>
      </pivotArea>
    </format>
    <format dxfId="6146">
      <pivotArea field="12" dataOnly="0" labelOnly="1" grandCol="1" outline="0" axis="axisCol" fieldPosition="0">
        <references count="1">
          <reference field="4294967294" count="1" selected="0">
            <x v="1"/>
          </reference>
        </references>
      </pivotArea>
    </format>
    <format dxfId="6145">
      <pivotArea field="12" dataOnly="0" labelOnly="1" grandCol="1" outline="0" axis="axisCol" fieldPosition="0">
        <references count="1">
          <reference field="4294967294" count="1" selected="0">
            <x v="0"/>
          </reference>
        </references>
      </pivotArea>
    </format>
    <format dxfId="6144">
      <pivotArea field="12" dataOnly="0" labelOnly="1" grandCol="1" outline="0" axis="axisCol" fieldPosition="0">
        <references count="1">
          <reference field="4294967294" count="1" selected="0">
            <x v="1"/>
          </reference>
        </references>
      </pivotArea>
    </format>
    <format dxfId="6143">
      <pivotArea dataOnly="0" labelOnly="1" outline="0" fieldPosition="0">
        <references count="2">
          <reference field="4294967294" count="2">
            <x v="0"/>
            <x v="1"/>
          </reference>
          <reference field="12" count="1" selected="0">
            <x v="0"/>
          </reference>
        </references>
      </pivotArea>
    </format>
    <format dxfId="6142">
      <pivotArea dataOnly="0" labelOnly="1" outline="0" fieldPosition="0">
        <references count="2">
          <reference field="4294967294" count="2">
            <x v="0"/>
            <x v="1"/>
          </reference>
          <reference field="12" count="1" selected="0">
            <x v="1"/>
          </reference>
        </references>
      </pivotArea>
    </format>
    <format dxfId="6141">
      <pivotArea outline="0" collapsedLevelsAreSubtotals="1" fieldPosition="0"/>
    </format>
    <format dxfId="6140">
      <pivotArea type="origin" dataOnly="0" labelOnly="1" outline="0" offset="A2" fieldPosition="0"/>
    </format>
    <format dxfId="6139">
      <pivotArea field="13" type="button" dataOnly="0" labelOnly="1" outline="0" axis="axisRow" fieldPosition="0"/>
    </format>
    <format dxfId="6138">
      <pivotArea dataOnly="0" labelOnly="1" fieldPosition="0">
        <references count="1">
          <reference field="13" count="15">
            <x v="0"/>
            <x v="1"/>
            <x v="2"/>
            <x v="3"/>
            <x v="5"/>
            <x v="7"/>
            <x v="8"/>
            <x v="10"/>
            <x v="11"/>
            <x v="12"/>
            <x v="14"/>
            <x v="15"/>
            <x v="16"/>
            <x v="17"/>
            <x v="18"/>
          </reference>
        </references>
      </pivotArea>
    </format>
    <format dxfId="6137">
      <pivotArea dataOnly="0" labelOnly="1" grandRow="1" outline="0" fieldPosition="0"/>
    </format>
    <format dxfId="6136">
      <pivotArea dataOnly="0" labelOnly="1" fieldPosition="0">
        <references count="1">
          <reference field="12" count="0"/>
        </references>
      </pivotArea>
    </format>
    <format dxfId="6135">
      <pivotArea field="12" dataOnly="0" labelOnly="1" grandCol="1" outline="0" axis="axisCol" fieldPosition="0">
        <references count="1">
          <reference field="4294967294" count="1" selected="0">
            <x v="0"/>
          </reference>
        </references>
      </pivotArea>
    </format>
    <format dxfId="6134">
      <pivotArea field="12" dataOnly="0" labelOnly="1" grandCol="1" outline="0" axis="axisCol" fieldPosition="0">
        <references count="1">
          <reference field="4294967294" count="1" selected="0">
            <x v="1"/>
          </reference>
        </references>
      </pivotArea>
    </format>
    <format dxfId="6133">
      <pivotArea field="12" dataOnly="0" labelOnly="1" grandCol="1" outline="0" axis="axisCol" fieldPosition="0">
        <references count="1">
          <reference field="4294967294" count="1" selected="0">
            <x v="0"/>
          </reference>
        </references>
      </pivotArea>
    </format>
    <format dxfId="6132">
      <pivotArea field="12" dataOnly="0" labelOnly="1" grandCol="1" outline="0" axis="axisCol" fieldPosition="0">
        <references count="1">
          <reference field="4294967294" count="1" selected="0">
            <x v="1"/>
          </reference>
        </references>
      </pivotArea>
    </format>
    <format dxfId="6131">
      <pivotArea dataOnly="0" labelOnly="1" outline="0" fieldPosition="0">
        <references count="2">
          <reference field="4294967294" count="2">
            <x v="0"/>
            <x v="1"/>
          </reference>
          <reference field="12" count="1" selected="0">
            <x v="0"/>
          </reference>
        </references>
      </pivotArea>
    </format>
    <format dxfId="6130">
      <pivotArea dataOnly="0" labelOnly="1" outline="0" fieldPosition="0">
        <references count="2">
          <reference field="4294967294" count="2">
            <x v="0"/>
            <x v="1"/>
          </reference>
          <reference field="12" count="1" selected="0">
            <x v="1"/>
          </reference>
        </references>
      </pivotArea>
    </format>
    <format dxfId="6129">
      <pivotArea outline="0" collapsedLevelsAreSubtotals="1" fieldPosition="0"/>
    </format>
    <format dxfId="6128">
      <pivotArea field="12" type="button" dataOnly="0" labelOnly="1" outline="0" axis="axisCol" fieldPosition="0"/>
    </format>
    <format dxfId="6127">
      <pivotArea field="-2" type="button" dataOnly="0" labelOnly="1" outline="0" axis="axisCol" fieldPosition="1"/>
    </format>
    <format dxfId="6126">
      <pivotArea type="topRight" dataOnly="0" labelOnly="1" outline="0" fieldPosition="0"/>
    </format>
    <format dxfId="6125">
      <pivotArea dataOnly="0" labelOnly="1" fieldPosition="0">
        <references count="1">
          <reference field="12" count="0"/>
        </references>
      </pivotArea>
    </format>
    <format dxfId="6124">
      <pivotArea field="12" dataOnly="0" labelOnly="1" grandCol="1" outline="0" axis="axisCol" fieldPosition="0">
        <references count="1">
          <reference field="4294967294" count="1" selected="0">
            <x v="0"/>
          </reference>
        </references>
      </pivotArea>
    </format>
    <format dxfId="6123">
      <pivotArea field="12" dataOnly="0" labelOnly="1" grandCol="1" outline="0" axis="axisCol" fieldPosition="0">
        <references count="1">
          <reference field="4294967294" count="1" selected="0">
            <x v="1"/>
          </reference>
        </references>
      </pivotArea>
    </format>
    <format dxfId="6122">
      <pivotArea field="12" dataOnly="0" labelOnly="1" grandCol="1" outline="0" axis="axisCol" fieldPosition="0">
        <references count="1">
          <reference field="4294967294" count="1" selected="0">
            <x v="0"/>
          </reference>
        </references>
      </pivotArea>
    </format>
    <format dxfId="6121">
      <pivotArea field="12" dataOnly="0" labelOnly="1" grandCol="1" outline="0" axis="axisCol" fieldPosition="0">
        <references count="1">
          <reference field="4294967294" count="1" selected="0">
            <x v="1"/>
          </reference>
        </references>
      </pivotArea>
    </format>
    <format dxfId="6120">
      <pivotArea dataOnly="0" labelOnly="1" outline="0" fieldPosition="0">
        <references count="2">
          <reference field="4294967294" count="2">
            <x v="0"/>
            <x v="1"/>
          </reference>
          <reference field="12" count="1" selected="0">
            <x v="0"/>
          </reference>
        </references>
      </pivotArea>
    </format>
    <format dxfId="6119">
      <pivotArea dataOnly="0" labelOnly="1" outline="0" fieldPosition="0">
        <references count="2">
          <reference field="4294967294" count="2">
            <x v="0"/>
            <x v="1"/>
          </reference>
          <reference field="12" count="1" selected="0">
            <x v="1"/>
          </reference>
        </references>
      </pivotArea>
    </format>
    <format dxfId="6118">
      <pivotArea type="all" dataOnly="0" outline="0" fieldPosition="0"/>
    </format>
    <format dxfId="6117">
      <pivotArea outline="0" collapsedLevelsAreSubtotals="1" fieldPosition="0"/>
    </format>
    <format dxfId="6116">
      <pivotArea type="origin" dataOnly="0" labelOnly="1" outline="0" fieldPosition="0"/>
    </format>
    <format dxfId="6115">
      <pivotArea field="12" type="button" dataOnly="0" labelOnly="1" outline="0" axis="axisCol" fieldPosition="0"/>
    </format>
    <format dxfId="6114">
      <pivotArea field="-2" type="button" dataOnly="0" labelOnly="1" outline="0" axis="axisCol" fieldPosition="1"/>
    </format>
    <format dxfId="6113">
      <pivotArea type="topRight" dataOnly="0" labelOnly="1" outline="0" fieldPosition="0"/>
    </format>
    <format dxfId="6112">
      <pivotArea field="13" type="button" dataOnly="0" labelOnly="1" outline="0" axis="axisRow" fieldPosition="0"/>
    </format>
    <format dxfId="6111">
      <pivotArea dataOnly="0" labelOnly="1" fieldPosition="0">
        <references count="1">
          <reference field="13" count="15">
            <x v="0"/>
            <x v="1"/>
            <x v="2"/>
            <x v="3"/>
            <x v="6"/>
            <x v="7"/>
            <x v="8"/>
            <x v="9"/>
            <x v="10"/>
            <x v="11"/>
            <x v="13"/>
            <x v="14"/>
            <x v="16"/>
            <x v="17"/>
            <x v="18"/>
          </reference>
        </references>
      </pivotArea>
    </format>
    <format dxfId="6110">
      <pivotArea dataOnly="0" labelOnly="1" grandRow="1" outline="0" fieldPosition="0"/>
    </format>
    <format dxfId="6109">
      <pivotArea dataOnly="0" labelOnly="1" fieldPosition="0">
        <references count="1">
          <reference field="12" count="0"/>
        </references>
      </pivotArea>
    </format>
    <format dxfId="6108">
      <pivotArea field="12" dataOnly="0" labelOnly="1" grandCol="1" outline="0" axis="axisCol" fieldPosition="0">
        <references count="1">
          <reference field="4294967294" count="1" selected="0">
            <x v="0"/>
          </reference>
        </references>
      </pivotArea>
    </format>
    <format dxfId="6107">
      <pivotArea field="12" dataOnly="0" labelOnly="1" grandCol="1" outline="0" axis="axisCol" fieldPosition="0">
        <references count="1">
          <reference field="4294967294" count="1" selected="0">
            <x v="1"/>
          </reference>
        </references>
      </pivotArea>
    </format>
    <format dxfId="6106">
      <pivotArea field="12" dataOnly="0" labelOnly="1" grandCol="1" outline="0" axis="axisCol" fieldPosition="0">
        <references count="1">
          <reference field="4294967294" count="1" selected="0">
            <x v="0"/>
          </reference>
        </references>
      </pivotArea>
    </format>
    <format dxfId="6105">
      <pivotArea field="12" dataOnly="0" labelOnly="1" grandCol="1" outline="0" axis="axisCol" fieldPosition="0">
        <references count="1">
          <reference field="4294967294" count="1" selected="0">
            <x v="1"/>
          </reference>
        </references>
      </pivotArea>
    </format>
    <format dxfId="6104">
      <pivotArea dataOnly="0" labelOnly="1" outline="0" fieldPosition="0">
        <references count="2">
          <reference field="4294967294" count="2">
            <x v="0"/>
            <x v="1"/>
          </reference>
          <reference field="12" count="1" selected="0">
            <x v="0"/>
          </reference>
        </references>
      </pivotArea>
    </format>
    <format dxfId="6103">
      <pivotArea dataOnly="0" labelOnly="1" outline="0" fieldPosition="0">
        <references count="2">
          <reference field="4294967294" count="2">
            <x v="0"/>
            <x v="1"/>
          </reference>
          <reference field="12" count="1" selected="0">
            <x v="1"/>
          </reference>
        </references>
      </pivotArea>
    </format>
    <format dxfId="6102">
      <pivotArea outline="0" collapsedLevelsAreSubtotals="1" fieldPosition="0"/>
    </format>
    <format dxfId="6101">
      <pivotArea type="origin" dataOnly="0" labelOnly="1" outline="0" offset="A2" fieldPosition="0"/>
    </format>
    <format dxfId="6100">
      <pivotArea field="13" type="button" dataOnly="0" labelOnly="1" outline="0" axis="axisRow" fieldPosition="0"/>
    </format>
    <format dxfId="6099">
      <pivotArea dataOnly="0" labelOnly="1" fieldPosition="0">
        <references count="1">
          <reference field="13" count="16">
            <x v="0"/>
            <x v="1"/>
            <x v="2"/>
            <x v="3"/>
            <x v="6"/>
            <x v="7"/>
            <x v="8"/>
            <x v="9"/>
            <x v="10"/>
            <x v="11"/>
            <x v="13"/>
            <x v="14"/>
            <x v="15"/>
            <x v="16"/>
            <x v="17"/>
            <x v="18"/>
          </reference>
        </references>
      </pivotArea>
    </format>
    <format dxfId="6098">
      <pivotArea dataOnly="0" labelOnly="1" grandRow="1" outline="0" fieldPosition="0"/>
    </format>
    <format dxfId="6097">
      <pivotArea dataOnly="0" labelOnly="1" fieldPosition="0">
        <references count="1">
          <reference field="12" count="0"/>
        </references>
      </pivotArea>
    </format>
    <format dxfId="6096">
      <pivotArea field="12" dataOnly="0" labelOnly="1" grandCol="1" outline="0" axis="axisCol" fieldPosition="0">
        <references count="1">
          <reference field="4294967294" count="1" selected="0">
            <x v="0"/>
          </reference>
        </references>
      </pivotArea>
    </format>
    <format dxfId="6095">
      <pivotArea field="12" dataOnly="0" labelOnly="1" grandCol="1" outline="0" axis="axisCol" fieldPosition="0">
        <references count="1">
          <reference field="4294967294" count="1" selected="0">
            <x v="1"/>
          </reference>
        </references>
      </pivotArea>
    </format>
    <format dxfId="6094">
      <pivotArea field="12" dataOnly="0" labelOnly="1" grandCol="1" outline="0" axis="axisCol" fieldPosition="0">
        <references count="1">
          <reference field="4294967294" count="1" selected="0">
            <x v="0"/>
          </reference>
        </references>
      </pivotArea>
    </format>
    <format dxfId="6093">
      <pivotArea field="12" dataOnly="0" labelOnly="1" grandCol="1" outline="0" axis="axisCol" fieldPosition="0">
        <references count="1">
          <reference field="4294967294" count="1" selected="0">
            <x v="1"/>
          </reference>
        </references>
      </pivotArea>
    </format>
    <format dxfId="6092">
      <pivotArea dataOnly="0" labelOnly="1" outline="0" fieldPosition="0">
        <references count="2">
          <reference field="4294967294" count="2">
            <x v="0"/>
            <x v="1"/>
          </reference>
          <reference field="12" count="1" selected="0">
            <x v="0"/>
          </reference>
        </references>
      </pivotArea>
    </format>
    <format dxfId="6091">
      <pivotArea dataOnly="0" labelOnly="1" outline="0" fieldPosition="0">
        <references count="2">
          <reference field="4294967294" count="2">
            <x v="0"/>
            <x v="1"/>
          </reference>
          <reference field="12" count="1" selected="0">
            <x v="1"/>
          </reference>
        </references>
      </pivotArea>
    </format>
    <format dxfId="6090">
      <pivotArea outline="0" collapsedLevelsAreSubtotals="1" fieldPosition="0"/>
    </format>
    <format dxfId="6089">
      <pivotArea type="origin" dataOnly="0" labelOnly="1" outline="0" offset="A2" fieldPosition="0"/>
    </format>
    <format dxfId="6088">
      <pivotArea field="13" type="button" dataOnly="0" labelOnly="1" outline="0" axis="axisRow" fieldPosition="0"/>
    </format>
    <format dxfId="6087">
      <pivotArea dataOnly="0" labelOnly="1" fieldPosition="0">
        <references count="1">
          <reference field="13" count="16">
            <x v="0"/>
            <x v="1"/>
            <x v="2"/>
            <x v="3"/>
            <x v="6"/>
            <x v="7"/>
            <x v="8"/>
            <x v="9"/>
            <x v="10"/>
            <x v="11"/>
            <x v="13"/>
            <x v="14"/>
            <x v="15"/>
            <x v="16"/>
            <x v="17"/>
            <x v="18"/>
          </reference>
        </references>
      </pivotArea>
    </format>
    <format dxfId="6086">
      <pivotArea dataOnly="0" labelOnly="1" grandRow="1" outline="0" fieldPosition="0"/>
    </format>
    <format dxfId="6085">
      <pivotArea dataOnly="0" labelOnly="1" fieldPosition="0">
        <references count="1">
          <reference field="12" count="0"/>
        </references>
      </pivotArea>
    </format>
    <format dxfId="6084">
      <pivotArea field="12" dataOnly="0" labelOnly="1" grandCol="1" outline="0" axis="axisCol" fieldPosition="0">
        <references count="1">
          <reference field="4294967294" count="1" selected="0">
            <x v="0"/>
          </reference>
        </references>
      </pivotArea>
    </format>
    <format dxfId="6083">
      <pivotArea field="12" dataOnly="0" labelOnly="1" grandCol="1" outline="0" axis="axisCol" fieldPosition="0">
        <references count="1">
          <reference field="4294967294" count="1" selected="0">
            <x v="1"/>
          </reference>
        </references>
      </pivotArea>
    </format>
    <format dxfId="6082">
      <pivotArea field="12" dataOnly="0" labelOnly="1" grandCol="1" outline="0" axis="axisCol" fieldPosition="0">
        <references count="1">
          <reference field="4294967294" count="1" selected="0">
            <x v="0"/>
          </reference>
        </references>
      </pivotArea>
    </format>
    <format dxfId="6081">
      <pivotArea field="12" dataOnly="0" labelOnly="1" grandCol="1" outline="0" axis="axisCol" fieldPosition="0">
        <references count="1">
          <reference field="4294967294" count="1" selected="0">
            <x v="1"/>
          </reference>
        </references>
      </pivotArea>
    </format>
    <format dxfId="6080">
      <pivotArea dataOnly="0" labelOnly="1" outline="0" fieldPosition="0">
        <references count="2">
          <reference field="4294967294" count="2">
            <x v="0"/>
            <x v="1"/>
          </reference>
          <reference field="12" count="1" selected="0">
            <x v="0"/>
          </reference>
        </references>
      </pivotArea>
    </format>
    <format dxfId="6079">
      <pivotArea dataOnly="0" labelOnly="1" outline="0" fieldPosition="0">
        <references count="2">
          <reference field="4294967294" count="2">
            <x v="0"/>
            <x v="1"/>
          </reference>
          <reference field="12" count="1" selected="0">
            <x v="1"/>
          </reference>
        </references>
      </pivotArea>
    </format>
    <format dxfId="6078">
      <pivotArea outline="0" collapsedLevelsAreSubtotals="1" fieldPosition="0"/>
    </format>
    <format dxfId="6077">
      <pivotArea type="origin" dataOnly="0" labelOnly="1" outline="0" offset="A2" fieldPosition="0"/>
    </format>
    <format dxfId="6076">
      <pivotArea field="13" type="button" dataOnly="0" labelOnly="1" outline="0" axis="axisRow" fieldPosition="0"/>
    </format>
    <format dxfId="6075">
      <pivotArea dataOnly="0" labelOnly="1" fieldPosition="0">
        <references count="1">
          <reference field="13" count="16">
            <x v="0"/>
            <x v="1"/>
            <x v="2"/>
            <x v="3"/>
            <x v="6"/>
            <x v="7"/>
            <x v="8"/>
            <x v="9"/>
            <x v="10"/>
            <x v="11"/>
            <x v="13"/>
            <x v="14"/>
            <x v="15"/>
            <x v="16"/>
            <x v="17"/>
            <x v="18"/>
          </reference>
        </references>
      </pivotArea>
    </format>
    <format dxfId="6074">
      <pivotArea dataOnly="0" labelOnly="1" grandRow="1" outline="0" fieldPosition="0"/>
    </format>
    <format dxfId="6073">
      <pivotArea dataOnly="0" labelOnly="1" fieldPosition="0">
        <references count="1">
          <reference field="12" count="0"/>
        </references>
      </pivotArea>
    </format>
    <format dxfId="6072">
      <pivotArea field="12" dataOnly="0" labelOnly="1" grandCol="1" outline="0" axis="axisCol" fieldPosition="0">
        <references count="1">
          <reference field="4294967294" count="1" selected="0">
            <x v="0"/>
          </reference>
        </references>
      </pivotArea>
    </format>
    <format dxfId="6071">
      <pivotArea field="12" dataOnly="0" labelOnly="1" grandCol="1" outline="0" axis="axisCol" fieldPosition="0">
        <references count="1">
          <reference field="4294967294" count="1" selected="0">
            <x v="1"/>
          </reference>
        </references>
      </pivotArea>
    </format>
    <format dxfId="6070">
      <pivotArea field="12" dataOnly="0" labelOnly="1" grandCol="1" outline="0" axis="axisCol" fieldPosition="0">
        <references count="1">
          <reference field="4294967294" count="1" selected="0">
            <x v="0"/>
          </reference>
        </references>
      </pivotArea>
    </format>
    <format dxfId="6069">
      <pivotArea field="12" dataOnly="0" labelOnly="1" grandCol="1" outline="0" axis="axisCol" fieldPosition="0">
        <references count="1">
          <reference field="4294967294" count="1" selected="0">
            <x v="1"/>
          </reference>
        </references>
      </pivotArea>
    </format>
    <format dxfId="6068">
      <pivotArea dataOnly="0" labelOnly="1" outline="0" fieldPosition="0">
        <references count="2">
          <reference field="4294967294" count="2">
            <x v="0"/>
            <x v="1"/>
          </reference>
          <reference field="12" count="1" selected="0">
            <x v="0"/>
          </reference>
        </references>
      </pivotArea>
    </format>
    <format dxfId="6067">
      <pivotArea dataOnly="0" labelOnly="1" outline="0" fieldPosition="0">
        <references count="2">
          <reference field="4294967294" count="2">
            <x v="0"/>
            <x v="1"/>
          </reference>
          <reference field="12" count="1" selected="0">
            <x v="1"/>
          </reference>
        </references>
      </pivotArea>
    </format>
    <format dxfId="6066">
      <pivotArea outline="0" collapsedLevelsAreSubtotals="1" fieldPosition="0">
        <references count="2">
          <reference field="4294967294" count="2" selected="0">
            <x v="0"/>
            <x v="1"/>
          </reference>
          <reference field="12" count="1" selected="0">
            <x v="0"/>
          </reference>
        </references>
      </pivotArea>
    </format>
    <format dxfId="6065">
      <pivotArea type="origin" dataOnly="0" labelOnly="1" outline="0" offset="A2" fieldPosition="0"/>
    </format>
    <format dxfId="6064">
      <pivotArea field="13" type="button" dataOnly="0" labelOnly="1" outline="0" axis="axisRow" fieldPosition="0"/>
    </format>
    <format dxfId="6063">
      <pivotArea dataOnly="0" labelOnly="1" fieldPosition="0">
        <references count="1">
          <reference field="13" count="16">
            <x v="0"/>
            <x v="1"/>
            <x v="2"/>
            <x v="3"/>
            <x v="6"/>
            <x v="7"/>
            <x v="8"/>
            <x v="9"/>
            <x v="10"/>
            <x v="11"/>
            <x v="13"/>
            <x v="14"/>
            <x v="15"/>
            <x v="16"/>
            <x v="17"/>
            <x v="18"/>
          </reference>
        </references>
      </pivotArea>
    </format>
    <format dxfId="6062">
      <pivotArea dataOnly="0" labelOnly="1" grandRow="1" outline="0" fieldPosition="0"/>
    </format>
    <format dxfId="6061">
      <pivotArea dataOnly="0" labelOnly="1" fieldPosition="0">
        <references count="1">
          <reference field="12" count="1">
            <x v="0"/>
          </reference>
        </references>
      </pivotArea>
    </format>
    <format dxfId="6060">
      <pivotArea dataOnly="0" labelOnly="1" outline="0" fieldPosition="0">
        <references count="2">
          <reference field="4294967294" count="2">
            <x v="0"/>
            <x v="1"/>
          </reference>
          <reference field="12" count="1" selected="0">
            <x v="0"/>
          </reference>
        </references>
      </pivotArea>
    </format>
    <format dxfId="6059">
      <pivotArea outline="0" collapsedLevelsAreSubtotals="1" fieldPosition="0">
        <references count="2">
          <reference field="4294967294" count="2" selected="0">
            <x v="0"/>
            <x v="1"/>
          </reference>
          <reference field="12" count="1" selected="0">
            <x v="1"/>
          </reference>
        </references>
      </pivotArea>
    </format>
    <format dxfId="6058">
      <pivotArea field="12" grandCol="1" outline="0" collapsedLevelsAreSubtotals="1" axis="axisCol" fieldPosition="0">
        <references count="1">
          <reference field="4294967294" count="1" selected="0">
            <x v="0"/>
          </reference>
        </references>
      </pivotArea>
    </format>
    <format dxfId="6057">
      <pivotArea dataOnly="0" labelOnly="1" fieldPosition="0">
        <references count="1">
          <reference field="12" count="1">
            <x v="1"/>
          </reference>
        </references>
      </pivotArea>
    </format>
    <format dxfId="6056">
      <pivotArea field="12" dataOnly="0" labelOnly="1" grandCol="1" outline="0" axis="axisCol" fieldPosition="0">
        <references count="1">
          <reference field="4294967294" count="1" selected="0">
            <x v="0"/>
          </reference>
        </references>
      </pivotArea>
    </format>
    <format dxfId="6055">
      <pivotArea field="12" dataOnly="0" labelOnly="1" grandCol="1" outline="0" axis="axisCol" fieldPosition="0">
        <references count="1">
          <reference field="4294967294" count="1" selected="0">
            <x v="1"/>
          </reference>
        </references>
      </pivotArea>
    </format>
    <format dxfId="6054">
      <pivotArea dataOnly="0" labelOnly="1" outline="0" fieldPosition="0">
        <references count="2">
          <reference field="4294967294" count="2">
            <x v="0"/>
            <x v="1"/>
          </reference>
          <reference field="12" count="1" selected="0">
            <x v="1"/>
          </reference>
        </references>
      </pivotArea>
    </format>
    <format dxfId="6053">
      <pivotArea field="12" grandCol="1" outline="0" collapsedLevelsAreSubtotals="1" axis="axisCol" fieldPosition="0">
        <references count="1">
          <reference field="4294967294" count="1" selected="0">
            <x v="1"/>
          </reference>
        </references>
      </pivotArea>
    </format>
    <format dxfId="6052">
      <pivotArea field="12" dataOnly="0" labelOnly="1" grandCol="1" outline="0" axis="axisCol" fieldPosition="0">
        <references count="1">
          <reference field="4294967294" count="1" selected="0">
            <x v="0"/>
          </reference>
        </references>
      </pivotArea>
    </format>
    <format dxfId="6051">
      <pivotArea field="12" dataOnly="0" labelOnly="1" grandCol="1" outline="0" axis="axisCol" fieldPosition="0">
        <references count="1">
          <reference field="4294967294" count="1" selected="0">
            <x v="1"/>
          </reference>
        </references>
      </pivotArea>
    </format>
    <format dxfId="605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049">
      <pivotArea type="origin" dataOnly="0" labelOnly="1" outline="0" offset="A2" fieldPosition="0"/>
    </format>
    <format dxfId="6048">
      <pivotArea field="13" type="button" dataOnly="0" labelOnly="1" outline="0" axis="axisRow" fieldPosition="0"/>
    </format>
    <format dxfId="6047">
      <pivotArea dataOnly="0" labelOnly="1" fieldPosition="0">
        <references count="1">
          <reference field="13" count="16">
            <x v="0"/>
            <x v="1"/>
            <x v="2"/>
            <x v="3"/>
            <x v="6"/>
            <x v="7"/>
            <x v="8"/>
            <x v="9"/>
            <x v="10"/>
            <x v="11"/>
            <x v="13"/>
            <x v="14"/>
            <x v="15"/>
            <x v="16"/>
            <x v="17"/>
            <x v="18"/>
          </reference>
        </references>
      </pivotArea>
    </format>
    <format dxfId="6046">
      <pivotArea dataOnly="0" labelOnly="1" fieldPosition="0">
        <references count="1">
          <reference field="12" count="1">
            <x v="0"/>
          </reference>
        </references>
      </pivotArea>
    </format>
    <format dxfId="6045">
      <pivotArea dataOnly="0" labelOnly="1" outline="0" fieldPosition="0">
        <references count="2">
          <reference field="4294967294" count="2">
            <x v="0"/>
            <x v="1"/>
          </reference>
          <reference field="12" count="1" selected="0">
            <x v="0"/>
          </reference>
        </references>
      </pivotArea>
    </format>
    <format dxfId="604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043">
      <pivotArea type="origin" dataOnly="0" labelOnly="1" outline="0" offset="A2" fieldPosition="0"/>
    </format>
    <format dxfId="6042">
      <pivotArea field="13" type="button" dataOnly="0" labelOnly="1" outline="0" axis="axisRow" fieldPosition="0"/>
    </format>
    <format dxfId="6041">
      <pivotArea dataOnly="0" labelOnly="1" fieldPosition="0">
        <references count="1">
          <reference field="13" count="16">
            <x v="0"/>
            <x v="1"/>
            <x v="2"/>
            <x v="3"/>
            <x v="6"/>
            <x v="7"/>
            <x v="8"/>
            <x v="9"/>
            <x v="10"/>
            <x v="11"/>
            <x v="13"/>
            <x v="14"/>
            <x v="15"/>
            <x v="16"/>
            <x v="17"/>
            <x v="18"/>
          </reference>
        </references>
      </pivotArea>
    </format>
    <format dxfId="6040">
      <pivotArea dataOnly="0" labelOnly="1" fieldPosition="0">
        <references count="1">
          <reference field="12" count="1">
            <x v="0"/>
          </reference>
        </references>
      </pivotArea>
    </format>
    <format dxfId="6039">
      <pivotArea dataOnly="0" labelOnly="1" outline="0" fieldPosition="0">
        <references count="2">
          <reference field="4294967294" count="2">
            <x v="0"/>
            <x v="1"/>
          </reference>
          <reference field="12" count="1" selected="0">
            <x v="0"/>
          </reference>
        </references>
      </pivotArea>
    </format>
    <format dxfId="6038">
      <pivotArea outline="0" collapsedLevelsAreSubtotals="1" fieldPosition="0">
        <references count="2">
          <reference field="4294967294" count="2" selected="0">
            <x v="0"/>
            <x v="1"/>
          </reference>
          <reference field="12" count="1" selected="0">
            <x v="1"/>
          </reference>
        </references>
      </pivotArea>
    </format>
    <format dxfId="6037">
      <pivotArea field="12" grandCol="1" outline="0" collapsedLevelsAreSubtotals="1" axis="axisCol" fieldPosition="0">
        <references count="1">
          <reference field="4294967294" count="1" selected="0">
            <x v="0"/>
          </reference>
        </references>
      </pivotArea>
    </format>
    <format dxfId="6036">
      <pivotArea dataOnly="0" labelOnly="1" fieldPosition="0">
        <references count="1">
          <reference field="12" count="1">
            <x v="1"/>
          </reference>
        </references>
      </pivotArea>
    </format>
    <format dxfId="6035">
      <pivotArea field="12" dataOnly="0" labelOnly="1" grandCol="1" outline="0" axis="axisCol" fieldPosition="0">
        <references count="1">
          <reference field="4294967294" count="1" selected="0">
            <x v="0"/>
          </reference>
        </references>
      </pivotArea>
    </format>
    <format dxfId="6034">
      <pivotArea field="12" dataOnly="0" labelOnly="1" grandCol="1" outline="0" axis="axisCol" fieldPosition="0">
        <references count="1">
          <reference field="4294967294" count="1" selected="0">
            <x v="1"/>
          </reference>
        </references>
      </pivotArea>
    </format>
    <format dxfId="6033">
      <pivotArea dataOnly="0" labelOnly="1" outline="0" fieldPosition="0">
        <references count="2">
          <reference field="4294967294" count="2">
            <x v="0"/>
            <x v="1"/>
          </reference>
          <reference field="12" count="1" selected="0">
            <x v="1"/>
          </reference>
        </references>
      </pivotArea>
    </format>
    <format dxfId="6032">
      <pivotArea field="12" grandCol="1" outline="0" collapsedLevelsAreSubtotals="1" axis="axisCol" fieldPosition="0">
        <references count="1">
          <reference field="4294967294" count="1" selected="0">
            <x v="1"/>
          </reference>
        </references>
      </pivotArea>
    </format>
    <format dxfId="6031">
      <pivotArea field="12" dataOnly="0" labelOnly="1" grandCol="1" outline="0" axis="axisCol" fieldPosition="0">
        <references count="1">
          <reference field="4294967294" count="1" selected="0">
            <x v="0"/>
          </reference>
        </references>
      </pivotArea>
    </format>
    <format dxfId="6030">
      <pivotArea field="12" dataOnly="0" labelOnly="1" grandCol="1" outline="0" axis="axisCol" fieldPosition="0">
        <references count="1">
          <reference field="4294967294" count="1" selected="0">
            <x v="1"/>
          </reference>
        </references>
      </pivotArea>
    </format>
    <format dxfId="6029">
      <pivotArea grandRow="1" outline="0" collapsedLevelsAreSubtotals="1" fieldPosition="0"/>
    </format>
    <format dxfId="6028">
      <pivotArea dataOnly="0" labelOnly="1" grandRow="1" outline="0" fieldPosition="0"/>
    </format>
    <format dxfId="6027">
      <pivotArea collapsedLevelsAreSubtotals="1" fieldPosition="0">
        <references count="3">
          <reference field="4294967294" count="2" selected="0">
            <x v="0"/>
            <x v="1"/>
          </reference>
          <reference field="12" count="1" selected="0">
            <x v="0"/>
          </reference>
          <reference field="13" count="1">
            <x v="5"/>
          </reference>
        </references>
      </pivotArea>
    </format>
    <format dxfId="6026">
      <pivotArea dataOnly="0" labelOnly="1" fieldPosition="0">
        <references count="1">
          <reference field="13" count="1">
            <x v="5"/>
          </reference>
        </references>
      </pivotArea>
    </format>
    <format dxfId="6025">
      <pivotArea dataOnly="0" labelOnly="1" fieldPosition="0">
        <references count="1">
          <reference field="13" count="1">
            <x v="12"/>
          </reference>
        </references>
      </pivotArea>
    </format>
    <format dxfId="6024">
      <pivotArea collapsedLevelsAreSubtotals="1" fieldPosition="0">
        <references count="1">
          <reference field="13" count="12">
            <x v="3"/>
            <x v="5"/>
            <x v="6"/>
            <x v="7"/>
            <x v="8"/>
            <x v="10"/>
            <x v="11"/>
            <x v="12"/>
            <x v="14"/>
            <x v="16"/>
            <x v="17"/>
            <x v="18"/>
          </reference>
        </references>
      </pivotArea>
    </format>
    <format dxfId="6023">
      <pivotArea type="origin" dataOnly="0" labelOnly="1" outline="0" offset="A2" fieldPosition="0"/>
    </format>
    <format dxfId="6022">
      <pivotArea field="13" type="button" dataOnly="0" labelOnly="1" outline="0" axis="axisRow" fieldPosition="0"/>
    </format>
    <format dxfId="6021">
      <pivotArea dataOnly="0" labelOnly="1" fieldPosition="0">
        <references count="1">
          <reference field="13" count="12">
            <x v="3"/>
            <x v="5"/>
            <x v="6"/>
            <x v="7"/>
            <x v="8"/>
            <x v="10"/>
            <x v="11"/>
            <x v="12"/>
            <x v="14"/>
            <x v="16"/>
            <x v="17"/>
            <x v="18"/>
          </reference>
        </references>
      </pivotArea>
    </format>
    <format dxfId="6020">
      <pivotArea dataOnly="0" labelOnly="1" fieldPosition="0">
        <references count="1">
          <reference field="12" count="0"/>
        </references>
      </pivotArea>
    </format>
    <format dxfId="6019">
      <pivotArea field="12" dataOnly="0" labelOnly="1" grandCol="1" outline="0" axis="axisCol" fieldPosition="0">
        <references count="1">
          <reference field="4294967294" count="1" selected="0">
            <x v="0"/>
          </reference>
        </references>
      </pivotArea>
    </format>
    <format dxfId="6018">
      <pivotArea field="12" dataOnly="0" labelOnly="1" grandCol="1" outline="0" axis="axisCol" fieldPosition="0">
        <references count="1">
          <reference field="4294967294" count="1" selected="0">
            <x v="1"/>
          </reference>
        </references>
      </pivotArea>
    </format>
    <format dxfId="6017">
      <pivotArea field="12" dataOnly="0" labelOnly="1" grandCol="1" outline="0" axis="axisCol" fieldPosition="0">
        <references count="1">
          <reference field="4294967294" count="1" selected="0">
            <x v="0"/>
          </reference>
        </references>
      </pivotArea>
    </format>
    <format dxfId="6016">
      <pivotArea field="12" dataOnly="0" labelOnly="1" grandCol="1" outline="0" axis="axisCol" fieldPosition="0">
        <references count="1">
          <reference field="4294967294" count="1" selected="0">
            <x v="1"/>
          </reference>
        </references>
      </pivotArea>
    </format>
    <format dxfId="6015">
      <pivotArea dataOnly="0" labelOnly="1" outline="0" fieldPosition="0">
        <references count="2">
          <reference field="4294967294" count="2">
            <x v="0"/>
            <x v="1"/>
          </reference>
          <reference field="12" count="1" selected="0">
            <x v="0"/>
          </reference>
        </references>
      </pivotArea>
    </format>
    <format dxfId="6014">
      <pivotArea dataOnly="0" labelOnly="1" outline="0" fieldPosition="0">
        <references count="2">
          <reference field="4294967294" count="2">
            <x v="0"/>
            <x v="1"/>
          </reference>
          <reference field="12" count="1" selected="0">
            <x v="1"/>
          </reference>
        </references>
      </pivotArea>
    </format>
    <format dxfId="6013">
      <pivotArea collapsedLevelsAreSubtotals="1" fieldPosition="0">
        <references count="1">
          <reference field="13" count="12">
            <x v="3"/>
            <x v="5"/>
            <x v="6"/>
            <x v="7"/>
            <x v="8"/>
            <x v="10"/>
            <x v="11"/>
            <x v="12"/>
            <x v="14"/>
            <x v="16"/>
            <x v="17"/>
            <x v="18"/>
          </reference>
        </references>
      </pivotArea>
    </format>
    <format dxfId="6012">
      <pivotArea type="origin" dataOnly="0" labelOnly="1" outline="0" offset="A2" fieldPosition="0"/>
    </format>
    <format dxfId="6011">
      <pivotArea field="13" type="button" dataOnly="0" labelOnly="1" outline="0" axis="axisRow" fieldPosition="0"/>
    </format>
    <format dxfId="6010">
      <pivotArea dataOnly="0" labelOnly="1" fieldPosition="0">
        <references count="1">
          <reference field="13" count="12">
            <x v="3"/>
            <x v="5"/>
            <x v="6"/>
            <x v="7"/>
            <x v="8"/>
            <x v="10"/>
            <x v="11"/>
            <x v="12"/>
            <x v="14"/>
            <x v="16"/>
            <x v="17"/>
            <x v="18"/>
          </reference>
        </references>
      </pivotArea>
    </format>
    <format dxfId="6009">
      <pivotArea dataOnly="0" labelOnly="1" fieldPosition="0">
        <references count="1">
          <reference field="12" count="0"/>
        </references>
      </pivotArea>
    </format>
    <format dxfId="6008">
      <pivotArea field="12" dataOnly="0" labelOnly="1" grandCol="1" outline="0" axis="axisCol" fieldPosition="0">
        <references count="1">
          <reference field="4294967294" count="1" selected="0">
            <x v="0"/>
          </reference>
        </references>
      </pivotArea>
    </format>
    <format dxfId="6007">
      <pivotArea field="12" dataOnly="0" labelOnly="1" grandCol="1" outline="0" axis="axisCol" fieldPosition="0">
        <references count="1">
          <reference field="4294967294" count="1" selected="0">
            <x v="1"/>
          </reference>
        </references>
      </pivotArea>
    </format>
    <format dxfId="6006">
      <pivotArea field="12" dataOnly="0" labelOnly="1" grandCol="1" outline="0" axis="axisCol" fieldPosition="0">
        <references count="1">
          <reference field="4294967294" count="1" selected="0">
            <x v="0"/>
          </reference>
        </references>
      </pivotArea>
    </format>
    <format dxfId="6005">
      <pivotArea field="12" dataOnly="0" labelOnly="1" grandCol="1" outline="0" axis="axisCol" fieldPosition="0">
        <references count="1">
          <reference field="4294967294" count="1" selected="0">
            <x v="1"/>
          </reference>
        </references>
      </pivotArea>
    </format>
    <format dxfId="6004">
      <pivotArea dataOnly="0" labelOnly="1" outline="0" fieldPosition="0">
        <references count="2">
          <reference field="4294967294" count="2">
            <x v="0"/>
            <x v="1"/>
          </reference>
          <reference field="12" count="1" selected="0">
            <x v="0"/>
          </reference>
        </references>
      </pivotArea>
    </format>
    <format dxfId="6003">
      <pivotArea dataOnly="0" labelOnly="1" outline="0" fieldPosition="0">
        <references count="2">
          <reference field="4294967294" count="2">
            <x v="0"/>
            <x v="1"/>
          </reference>
          <reference field="12" count="1" selected="0">
            <x v="1"/>
          </reference>
        </references>
      </pivotArea>
    </format>
    <format dxfId="6002">
      <pivotArea type="origin" dataOnly="0" labelOnly="1" outline="0" offset="A2" fieldPosition="0"/>
    </format>
    <format dxfId="6001">
      <pivotArea dataOnly="0" labelOnly="1" fieldPosition="0">
        <references count="1">
          <reference field="12" count="0"/>
        </references>
      </pivotArea>
    </format>
    <format dxfId="6000">
      <pivotArea field="12" dataOnly="0" labelOnly="1" grandCol="1" outline="0" offset="IV1" axis="axisCol" fieldPosition="0">
        <references count="1">
          <reference field="4294967294" count="1" selected="0">
            <x v="0"/>
          </reference>
        </references>
      </pivotArea>
    </format>
    <format dxfId="5999">
      <pivotArea field="12" dataOnly="0" labelOnly="1" grandCol="1" outline="0" offset="IV1" axis="axisCol" fieldPosition="0">
        <references count="1">
          <reference field="4294967294" count="1" selected="0">
            <x v="1"/>
          </reference>
        </references>
      </pivotArea>
    </format>
    <format dxfId="5998">
      <pivotArea field="12" dataOnly="0" labelOnly="1" grandCol="1" outline="0" offset="IV1" axis="axisCol" fieldPosition="0">
        <references count="1">
          <reference field="4294967294" count="1" selected="0">
            <x v="0"/>
          </reference>
        </references>
      </pivotArea>
    </format>
    <format dxfId="5997">
      <pivotArea field="12" dataOnly="0" labelOnly="1" grandCol="1" outline="0" offset="IV1" axis="axisCol" fieldPosition="0">
        <references count="1">
          <reference field="4294967294" count="1" selected="0">
            <x v="1"/>
          </reference>
        </references>
      </pivotArea>
    </format>
    <format dxfId="5996">
      <pivotArea field="12" dataOnly="0" grandCol="1" outline="0" axis="axisCol" fieldPosition="0">
        <references count="1">
          <reference field="4294967294" count="1" selected="0">
            <x v="1"/>
          </reference>
        </references>
      </pivotArea>
    </format>
    <format dxfId="5995">
      <pivotArea field="12" dataOnly="0" labelOnly="1" grandCol="1" outline="0" offset="IV1" axis="axisCol" fieldPosition="0">
        <references count="1">
          <reference field="4294967294" count="1" selected="0">
            <x v="0"/>
          </reference>
        </references>
      </pivotArea>
    </format>
    <format dxfId="5994">
      <pivotArea field="12" dataOnly="0" labelOnly="1" grandCol="1" outline="0" offset="IV1" axis="axisCol" fieldPosition="0">
        <references count="1">
          <reference field="4294967294" count="1" selected="0">
            <x v="1"/>
          </reference>
        </references>
      </pivotArea>
    </format>
    <format dxfId="5993">
      <pivotArea field="12" dataOnly="0" labelOnly="1" grandCol="1" outline="0" offset="IV1" axis="axisCol" fieldPosition="0">
        <references count="1">
          <reference field="4294967294" count="1" selected="0">
            <x v="0"/>
          </reference>
        </references>
      </pivotArea>
    </format>
    <format dxfId="5992">
      <pivotArea field="12" dataOnly="0" labelOnly="1" grandCol="1" outline="0" offset="IV1" axis="axisCol" fieldPosition="0">
        <references count="1">
          <reference field="4294967294" count="1" selected="0">
            <x v="1"/>
          </reference>
        </references>
      </pivotArea>
    </format>
    <format dxfId="5991">
      <pivotArea field="12" dataOnly="0" labelOnly="1" grandCol="1" outline="0" offset="IV1" axis="axisCol" fieldPosition="0">
        <references count="1">
          <reference field="4294967294" count="1" selected="0">
            <x v="0"/>
          </reference>
        </references>
      </pivotArea>
    </format>
    <format dxfId="5990">
      <pivotArea field="12" dataOnly="0" labelOnly="1" grandCol="1" outline="0" offset="IV1" axis="axisCol" fieldPosition="0">
        <references count="1">
          <reference field="4294967294" count="1" selected="0">
            <x v="1"/>
          </reference>
        </references>
      </pivotArea>
    </format>
    <format dxfId="5989">
      <pivotArea type="all" dataOnly="0" outline="0" fieldPosition="0"/>
    </format>
    <format dxfId="5988">
      <pivotArea outline="0" collapsedLevelsAreSubtotals="1" fieldPosition="0"/>
    </format>
    <format dxfId="5987">
      <pivotArea type="origin" dataOnly="0" labelOnly="1" outline="0" fieldPosition="0"/>
    </format>
    <format dxfId="5986">
      <pivotArea field="12" type="button" dataOnly="0" labelOnly="1" outline="0" axis="axisCol" fieldPosition="0"/>
    </format>
    <format dxfId="5985">
      <pivotArea field="-2" type="button" dataOnly="0" labelOnly="1" outline="0" axis="axisCol" fieldPosition="1"/>
    </format>
    <format dxfId="5984">
      <pivotArea type="topRight" dataOnly="0" labelOnly="1" outline="0" fieldPosition="0"/>
    </format>
    <format dxfId="5983">
      <pivotArea field="13" type="button" dataOnly="0" labelOnly="1" outline="0" axis="axisRow" fieldPosition="0"/>
    </format>
    <format dxfId="5982">
      <pivotArea dataOnly="0" labelOnly="1" fieldPosition="0">
        <references count="1">
          <reference field="13" count="12">
            <x v="3"/>
            <x v="5"/>
            <x v="6"/>
            <x v="7"/>
            <x v="8"/>
            <x v="10"/>
            <x v="11"/>
            <x v="12"/>
            <x v="14"/>
            <x v="16"/>
            <x v="17"/>
            <x v="18"/>
          </reference>
        </references>
      </pivotArea>
    </format>
    <format dxfId="5981">
      <pivotArea dataOnly="0" labelOnly="1" grandRow="1" outline="0" fieldPosition="0"/>
    </format>
    <format dxfId="5980">
      <pivotArea dataOnly="0" labelOnly="1" fieldPosition="0">
        <references count="1">
          <reference field="12" count="0"/>
        </references>
      </pivotArea>
    </format>
    <format dxfId="5979">
      <pivotArea field="12" dataOnly="0" labelOnly="1" grandCol="1" outline="0" axis="axisCol" fieldPosition="0">
        <references count="1">
          <reference field="4294967294" count="1" selected="0">
            <x v="0"/>
          </reference>
        </references>
      </pivotArea>
    </format>
    <format dxfId="5978">
      <pivotArea field="12" dataOnly="0" labelOnly="1" grandCol="1" outline="0" axis="axisCol" fieldPosition="0">
        <references count="1">
          <reference field="4294967294" count="1" selected="0">
            <x v="1"/>
          </reference>
        </references>
      </pivotArea>
    </format>
    <format dxfId="5977">
      <pivotArea field="12" dataOnly="0" labelOnly="1" grandCol="1" outline="0" axis="axisCol" fieldPosition="0">
        <references count="1">
          <reference field="4294967294" count="1" selected="0">
            <x v="0"/>
          </reference>
        </references>
      </pivotArea>
    </format>
    <format dxfId="5976">
      <pivotArea field="12" dataOnly="0" labelOnly="1" grandCol="1" outline="0" axis="axisCol" fieldPosition="0">
        <references count="1">
          <reference field="4294967294" count="1" selected="0">
            <x v="1"/>
          </reference>
        </references>
      </pivotArea>
    </format>
    <format dxfId="5975">
      <pivotArea dataOnly="0" labelOnly="1" outline="0" fieldPosition="0">
        <references count="2">
          <reference field="4294967294" count="2">
            <x v="0"/>
            <x v="1"/>
          </reference>
          <reference field="12" count="1" selected="0">
            <x v="0"/>
          </reference>
        </references>
      </pivotArea>
    </format>
    <format dxfId="5974">
      <pivotArea dataOnly="0" labelOnly="1" outline="0" fieldPosition="0">
        <references count="2">
          <reference field="4294967294" count="2">
            <x v="0"/>
            <x v="1"/>
          </reference>
          <reference field="12" count="1" selected="0">
            <x v="1"/>
          </reference>
        </references>
      </pivotArea>
    </format>
    <format dxfId="5973">
      <pivotArea type="all" dataOnly="0" outline="0" fieldPosition="0"/>
    </format>
    <format dxfId="5972">
      <pivotArea outline="0" collapsedLevelsAreSubtotals="1" fieldPosition="0"/>
    </format>
    <format dxfId="5971">
      <pivotArea type="origin" dataOnly="0" labelOnly="1" outline="0" fieldPosition="0"/>
    </format>
    <format dxfId="5970">
      <pivotArea field="12" type="button" dataOnly="0" labelOnly="1" outline="0" axis="axisCol" fieldPosition="0"/>
    </format>
    <format dxfId="5969">
      <pivotArea field="-2" type="button" dataOnly="0" labelOnly="1" outline="0" axis="axisCol" fieldPosition="1"/>
    </format>
    <format dxfId="5968">
      <pivotArea type="topRight" dataOnly="0" labelOnly="1" outline="0" fieldPosition="0"/>
    </format>
    <format dxfId="5967">
      <pivotArea field="13" type="button" dataOnly="0" labelOnly="1" outline="0" axis="axisRow" fieldPosition="0"/>
    </format>
    <format dxfId="5966">
      <pivotArea dataOnly="0" labelOnly="1" fieldPosition="0">
        <references count="1">
          <reference field="13" count="12">
            <x v="3"/>
            <x v="5"/>
            <x v="6"/>
            <x v="7"/>
            <x v="8"/>
            <x v="10"/>
            <x v="11"/>
            <x v="12"/>
            <x v="14"/>
            <x v="16"/>
            <x v="17"/>
            <x v="18"/>
          </reference>
        </references>
      </pivotArea>
    </format>
    <format dxfId="5965">
      <pivotArea dataOnly="0" labelOnly="1" grandRow="1" outline="0" fieldPosition="0"/>
    </format>
    <format dxfId="5964">
      <pivotArea dataOnly="0" labelOnly="1" fieldPosition="0">
        <references count="1">
          <reference field="12" count="0"/>
        </references>
      </pivotArea>
    </format>
    <format dxfId="5963">
      <pivotArea field="12" dataOnly="0" labelOnly="1" grandCol="1" outline="0" axis="axisCol" fieldPosition="0">
        <references count="1">
          <reference field="4294967294" count="1" selected="0">
            <x v="0"/>
          </reference>
        </references>
      </pivotArea>
    </format>
    <format dxfId="5962">
      <pivotArea field="12" dataOnly="0" labelOnly="1" grandCol="1" outline="0" axis="axisCol" fieldPosition="0">
        <references count="1">
          <reference field="4294967294" count="1" selected="0">
            <x v="1"/>
          </reference>
        </references>
      </pivotArea>
    </format>
    <format dxfId="5961">
      <pivotArea field="12" dataOnly="0" labelOnly="1" grandCol="1" outline="0" axis="axisCol" fieldPosition="0">
        <references count="1">
          <reference field="4294967294" count="1" selected="0">
            <x v="0"/>
          </reference>
        </references>
      </pivotArea>
    </format>
    <format dxfId="5960">
      <pivotArea field="12" dataOnly="0" labelOnly="1" grandCol="1" outline="0" axis="axisCol" fieldPosition="0">
        <references count="1">
          <reference field="4294967294" count="1" selected="0">
            <x v="1"/>
          </reference>
        </references>
      </pivotArea>
    </format>
    <format dxfId="5959">
      <pivotArea dataOnly="0" labelOnly="1" outline="0" fieldPosition="0">
        <references count="2">
          <reference field="4294967294" count="2">
            <x v="0"/>
            <x v="1"/>
          </reference>
          <reference field="12" count="1" selected="0">
            <x v="0"/>
          </reference>
        </references>
      </pivotArea>
    </format>
    <format dxfId="5958">
      <pivotArea dataOnly="0" labelOnly="1" outline="0" fieldPosition="0">
        <references count="2">
          <reference field="4294967294" count="2">
            <x v="0"/>
            <x v="1"/>
          </reference>
          <reference field="12" count="1" selected="0">
            <x v="1"/>
          </reference>
        </references>
      </pivotArea>
    </format>
    <format dxfId="5957">
      <pivotArea outline="0" collapsedLevelsAreSubtotals="1" fieldPosition="0"/>
    </format>
    <format dxfId="5956">
      <pivotArea type="origin" dataOnly="0" labelOnly="1" outline="0" offset="A2" fieldPosition="0"/>
    </format>
    <format dxfId="5955">
      <pivotArea field="13" type="button" dataOnly="0" labelOnly="1" outline="0" axis="axisRow" fieldPosition="0"/>
    </format>
    <format dxfId="5954">
      <pivotArea dataOnly="0" labelOnly="1" fieldPosition="0">
        <references count="1">
          <reference field="13" count="12">
            <x v="3"/>
            <x v="5"/>
            <x v="6"/>
            <x v="7"/>
            <x v="8"/>
            <x v="10"/>
            <x v="11"/>
            <x v="12"/>
            <x v="14"/>
            <x v="16"/>
            <x v="17"/>
            <x v="18"/>
          </reference>
        </references>
      </pivotArea>
    </format>
    <format dxfId="5953">
      <pivotArea dataOnly="0" labelOnly="1" grandRow="1" outline="0" fieldPosition="0"/>
    </format>
    <format dxfId="5952">
      <pivotArea dataOnly="0" labelOnly="1" fieldPosition="0">
        <references count="1">
          <reference field="12" count="0"/>
        </references>
      </pivotArea>
    </format>
    <format dxfId="5951">
      <pivotArea field="12" dataOnly="0" labelOnly="1" grandCol="1" outline="0" axis="axisCol" fieldPosition="0">
        <references count="1">
          <reference field="4294967294" count="1" selected="0">
            <x v="0"/>
          </reference>
        </references>
      </pivotArea>
    </format>
    <format dxfId="5950">
      <pivotArea field="12" dataOnly="0" labelOnly="1" grandCol="1" outline="0" axis="axisCol" fieldPosition="0">
        <references count="1">
          <reference field="4294967294" count="1" selected="0">
            <x v="1"/>
          </reference>
        </references>
      </pivotArea>
    </format>
    <format dxfId="5949">
      <pivotArea field="12" dataOnly="0" labelOnly="1" grandCol="1" outline="0" axis="axisCol" fieldPosition="0">
        <references count="1">
          <reference field="4294967294" count="1" selected="0">
            <x v="0"/>
          </reference>
        </references>
      </pivotArea>
    </format>
    <format dxfId="5948">
      <pivotArea field="12" dataOnly="0" labelOnly="1" grandCol="1" outline="0" axis="axisCol" fieldPosition="0">
        <references count="1">
          <reference field="4294967294" count="1" selected="0">
            <x v="1"/>
          </reference>
        </references>
      </pivotArea>
    </format>
    <format dxfId="5947">
      <pivotArea dataOnly="0" labelOnly="1" outline="0" fieldPosition="0">
        <references count="2">
          <reference field="4294967294" count="2">
            <x v="0"/>
            <x v="1"/>
          </reference>
          <reference field="12" count="1" selected="0">
            <x v="0"/>
          </reference>
        </references>
      </pivotArea>
    </format>
    <format dxfId="5946">
      <pivotArea dataOnly="0" labelOnly="1" outline="0" fieldPosition="0">
        <references count="2">
          <reference field="4294967294" count="2">
            <x v="0"/>
            <x v="1"/>
          </reference>
          <reference field="12" count="1" selected="0">
            <x v="1"/>
          </reference>
        </references>
      </pivotArea>
    </format>
    <format dxfId="5945">
      <pivotArea outline="0" collapsedLevelsAreSubtotals="1" fieldPosition="0"/>
    </format>
    <format dxfId="5944">
      <pivotArea type="origin" dataOnly="0" labelOnly="1" outline="0" offset="A2" fieldPosition="0"/>
    </format>
    <format dxfId="5943">
      <pivotArea field="13" type="button" dataOnly="0" labelOnly="1" outline="0" axis="axisRow" fieldPosition="0"/>
    </format>
    <format dxfId="5942">
      <pivotArea dataOnly="0" labelOnly="1" fieldPosition="0">
        <references count="1">
          <reference field="13" count="12">
            <x v="3"/>
            <x v="5"/>
            <x v="6"/>
            <x v="7"/>
            <x v="8"/>
            <x v="10"/>
            <x v="11"/>
            <x v="12"/>
            <x v="14"/>
            <x v="16"/>
            <x v="17"/>
            <x v="18"/>
          </reference>
        </references>
      </pivotArea>
    </format>
    <format dxfId="5941">
      <pivotArea dataOnly="0" labelOnly="1" grandRow="1" outline="0" fieldPosition="0"/>
    </format>
    <format dxfId="5940">
      <pivotArea dataOnly="0" labelOnly="1" fieldPosition="0">
        <references count="1">
          <reference field="12" count="0"/>
        </references>
      </pivotArea>
    </format>
    <format dxfId="5939">
      <pivotArea field="12" dataOnly="0" labelOnly="1" grandCol="1" outline="0" axis="axisCol" fieldPosition="0">
        <references count="1">
          <reference field="4294967294" count="1" selected="0">
            <x v="0"/>
          </reference>
        </references>
      </pivotArea>
    </format>
    <format dxfId="5938">
      <pivotArea field="12" dataOnly="0" labelOnly="1" grandCol="1" outline="0" axis="axisCol" fieldPosition="0">
        <references count="1">
          <reference field="4294967294" count="1" selected="0">
            <x v="1"/>
          </reference>
        </references>
      </pivotArea>
    </format>
    <format dxfId="5937">
      <pivotArea field="12" dataOnly="0" labelOnly="1" grandCol="1" outline="0" axis="axisCol" fieldPosition="0">
        <references count="1">
          <reference field="4294967294" count="1" selected="0">
            <x v="0"/>
          </reference>
        </references>
      </pivotArea>
    </format>
    <format dxfId="5936">
      <pivotArea field="12" dataOnly="0" labelOnly="1" grandCol="1" outline="0" axis="axisCol" fieldPosition="0">
        <references count="1">
          <reference field="4294967294" count="1" selected="0">
            <x v="1"/>
          </reference>
        </references>
      </pivotArea>
    </format>
    <format dxfId="5935">
      <pivotArea dataOnly="0" labelOnly="1" outline="0" fieldPosition="0">
        <references count="2">
          <reference field="4294967294" count="2">
            <x v="0"/>
            <x v="1"/>
          </reference>
          <reference field="12" count="1" selected="0">
            <x v="0"/>
          </reference>
        </references>
      </pivotArea>
    </format>
    <format dxfId="5934">
      <pivotArea dataOnly="0" labelOnly="1" outline="0" fieldPosition="0">
        <references count="2">
          <reference field="4294967294" count="2">
            <x v="0"/>
            <x v="1"/>
          </reference>
          <reference field="12" count="1" selected="0">
            <x v="1"/>
          </reference>
        </references>
      </pivotArea>
    </format>
    <format dxfId="5933">
      <pivotArea type="origin" dataOnly="0" labelOnly="1" outline="0" offset="A2" fieldPosition="0"/>
    </format>
    <format dxfId="5932">
      <pivotArea dataOnly="0" labelOnly="1" fieldPosition="0">
        <references count="1">
          <reference field="12" count="0"/>
        </references>
      </pivotArea>
    </format>
    <format dxfId="5931">
      <pivotArea field="12" dataOnly="0" labelOnly="1" grandCol="1" outline="0" offset="IV1" axis="axisCol" fieldPosition="0">
        <references count="1">
          <reference field="4294967294" count="1" selected="0">
            <x v="0"/>
          </reference>
        </references>
      </pivotArea>
    </format>
    <format dxfId="5930">
      <pivotArea field="12" dataOnly="0" labelOnly="1" grandCol="1" outline="0" offset="IV1" axis="axisCol" fieldPosition="0">
        <references count="1">
          <reference field="4294967294" count="1" selected="0">
            <x v="1"/>
          </reference>
        </references>
      </pivotArea>
    </format>
    <format dxfId="5929">
      <pivotArea field="12" dataOnly="0" labelOnly="1" grandCol="1" outline="0" offset="IV1" axis="axisCol" fieldPosition="0">
        <references count="1">
          <reference field="4294967294" count="1" selected="0">
            <x v="0"/>
          </reference>
        </references>
      </pivotArea>
    </format>
    <format dxfId="5928">
      <pivotArea field="12" dataOnly="0" labelOnly="1" grandCol="1" outline="0" offset="IV1" axis="axisCol" fieldPosition="0">
        <references count="1">
          <reference field="4294967294" count="1" selected="0">
            <x v="1"/>
          </reference>
        </references>
      </pivotArea>
    </format>
    <format dxfId="5927">
      <pivotArea grandRow="1" outline="0" collapsedLevelsAreSubtotals="1" fieldPosition="0"/>
    </format>
    <format dxfId="5926">
      <pivotArea dataOnly="0" labelOnly="1" grandRow="1" outline="0" fieldPosition="0"/>
    </format>
    <format dxfId="5925">
      <pivotArea field="12" grandCol="1" outline="0" collapsedLevelsAreSubtotals="1" axis="axisCol" fieldPosition="0">
        <references count="1">
          <reference field="4294967294" count="1" selected="0">
            <x v="1"/>
          </reference>
        </references>
      </pivotArea>
    </format>
    <format dxfId="5924">
      <pivotArea field="12" dataOnly="0" labelOnly="1" grandCol="1" outline="0" axis="axisCol" fieldPosition="0">
        <references count="1">
          <reference field="4294967294" count="1" selected="0">
            <x v="0"/>
          </reference>
        </references>
      </pivotArea>
    </format>
    <format dxfId="5923">
      <pivotArea field="12" dataOnly="0" labelOnly="1" grandCol="1" outline="0" axis="axisCol" fieldPosition="0">
        <references count="1">
          <reference field="4294967294" count="1" selected="0">
            <x v="1"/>
          </reference>
        </references>
      </pivotArea>
    </format>
    <format dxfId="592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592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5920">
      <pivotArea dataOnly="0" labelOnly="1" fieldPosition="0">
        <references count="1">
          <reference field="12" count="1">
            <x v="1"/>
          </reference>
        </references>
      </pivotArea>
    </format>
    <format dxfId="5919">
      <pivotArea field="12" dataOnly="0" labelOnly="1" grandCol="1" outline="0" axis="axisCol" fieldPosition="0">
        <references count="1">
          <reference field="4294967294" count="1" selected="0">
            <x v="0"/>
          </reference>
        </references>
      </pivotArea>
    </format>
    <format dxfId="5918">
      <pivotArea field="12" dataOnly="0" labelOnly="1" grandCol="1" outline="0" axis="axisCol" fieldPosition="0">
        <references count="1">
          <reference field="4294967294" count="1" selected="0">
            <x v="1"/>
          </reference>
        </references>
      </pivotArea>
    </format>
    <format dxfId="5917">
      <pivotArea field="12" dataOnly="0" labelOnly="1" grandCol="1" outline="0" axis="axisCol" fieldPosition="0">
        <references count="1">
          <reference field="4294967294" count="1" selected="0">
            <x v="0"/>
          </reference>
        </references>
      </pivotArea>
    </format>
    <format dxfId="5916">
      <pivotArea field="12" dataOnly="0" labelOnly="1" grandCol="1" outline="0" axis="axisCol" fieldPosition="0">
        <references count="1">
          <reference field="4294967294" count="1" selected="0">
            <x v="1"/>
          </reference>
        </references>
      </pivotArea>
    </format>
    <format dxfId="5915">
      <pivotArea dataOnly="0" labelOnly="1" outline="0" fieldPosition="0">
        <references count="2">
          <reference field="4294967294" count="2">
            <x v="0"/>
            <x v="1"/>
          </reference>
          <reference field="12" count="1" selected="0">
            <x v="1"/>
          </reference>
        </references>
      </pivotArea>
    </format>
    <format dxfId="591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5913">
      <pivotArea type="origin" dataOnly="0" labelOnly="1" outline="0" offset="A2" fieldPosition="0"/>
    </format>
    <format dxfId="5912">
      <pivotArea field="13" type="button" dataOnly="0" labelOnly="1" outline="0" axis="axisRow" fieldPosition="0"/>
    </format>
    <format dxfId="5911">
      <pivotArea dataOnly="0" labelOnly="1" fieldPosition="0">
        <references count="1">
          <reference field="13" count="12">
            <x v="3"/>
            <x v="5"/>
            <x v="6"/>
            <x v="7"/>
            <x v="8"/>
            <x v="10"/>
            <x v="11"/>
            <x v="12"/>
            <x v="14"/>
            <x v="16"/>
            <x v="17"/>
            <x v="18"/>
          </reference>
        </references>
      </pivotArea>
    </format>
    <format dxfId="5910">
      <pivotArea dataOnly="0" labelOnly="1" fieldPosition="0">
        <references count="1">
          <reference field="12" count="1">
            <x v="0"/>
          </reference>
        </references>
      </pivotArea>
    </format>
    <format dxfId="5909">
      <pivotArea dataOnly="0" labelOnly="1" outline="0" fieldPosition="0">
        <references count="2">
          <reference field="4294967294" count="2">
            <x v="0"/>
            <x v="1"/>
          </reference>
          <reference field="12" count="1" selected="0">
            <x v="0"/>
          </reference>
        </references>
      </pivotArea>
    </format>
    <format dxfId="5908">
      <pivotArea type="all" dataOnly="0" outline="0" fieldPosition="0"/>
    </format>
    <format dxfId="5907">
      <pivotArea outline="0" collapsedLevelsAreSubtotals="1" fieldPosition="0"/>
    </format>
    <format dxfId="5906">
      <pivotArea type="origin" dataOnly="0" labelOnly="1" outline="0" fieldPosition="0"/>
    </format>
    <format dxfId="5905">
      <pivotArea field="12" type="button" dataOnly="0" labelOnly="1" outline="0" axis="axisCol" fieldPosition="0"/>
    </format>
    <format dxfId="5904">
      <pivotArea field="-2" type="button" dataOnly="0" labelOnly="1" outline="0" axis="axisCol" fieldPosition="1"/>
    </format>
    <format dxfId="5903">
      <pivotArea type="topRight" dataOnly="0" labelOnly="1" outline="0" fieldPosition="0"/>
    </format>
    <format dxfId="5902">
      <pivotArea field="13" type="button" dataOnly="0" labelOnly="1" outline="0" axis="axisRow" fieldPosition="0"/>
    </format>
    <format dxfId="5901">
      <pivotArea dataOnly="0" labelOnly="1" fieldPosition="0">
        <references count="1">
          <reference field="13" count="14">
            <x v="1"/>
            <x v="2"/>
            <x v="3"/>
            <x v="6"/>
            <x v="7"/>
            <x v="8"/>
            <x v="9"/>
            <x v="10"/>
            <x v="11"/>
            <x v="14"/>
            <x v="15"/>
            <x v="16"/>
            <x v="17"/>
            <x v="18"/>
          </reference>
        </references>
      </pivotArea>
    </format>
    <format dxfId="5900">
      <pivotArea dataOnly="0" labelOnly="1" grandRow="1" outline="0" fieldPosition="0"/>
    </format>
    <format dxfId="5899">
      <pivotArea dataOnly="0" labelOnly="1" fieldPosition="0">
        <references count="1">
          <reference field="12" count="0"/>
        </references>
      </pivotArea>
    </format>
    <format dxfId="5898">
      <pivotArea field="12" dataOnly="0" labelOnly="1" grandCol="1" outline="0" axis="axisCol" fieldPosition="0">
        <references count="1">
          <reference field="4294967294" count="1" selected="0">
            <x v="0"/>
          </reference>
        </references>
      </pivotArea>
    </format>
    <format dxfId="5897">
      <pivotArea field="12" dataOnly="0" labelOnly="1" grandCol="1" outline="0" axis="axisCol" fieldPosition="0">
        <references count="1">
          <reference field="4294967294" count="1" selected="0">
            <x v="1"/>
          </reference>
        </references>
      </pivotArea>
    </format>
    <format dxfId="5896">
      <pivotArea field="12" dataOnly="0" labelOnly="1" grandCol="1" outline="0" axis="axisCol" fieldPosition="0">
        <references count="1">
          <reference field="4294967294" count="1" selected="0">
            <x v="0"/>
          </reference>
        </references>
      </pivotArea>
    </format>
    <format dxfId="5895">
      <pivotArea field="12" dataOnly="0" labelOnly="1" grandCol="1" outline="0" axis="axisCol" fieldPosition="0">
        <references count="1">
          <reference field="4294967294" count="1" selected="0">
            <x v="1"/>
          </reference>
        </references>
      </pivotArea>
    </format>
    <format dxfId="5894">
      <pivotArea dataOnly="0" labelOnly="1" outline="0" fieldPosition="0">
        <references count="2">
          <reference field="4294967294" count="2">
            <x v="0"/>
            <x v="1"/>
          </reference>
          <reference field="12" count="1" selected="0">
            <x v="0"/>
          </reference>
        </references>
      </pivotArea>
    </format>
    <format dxfId="5893">
      <pivotArea dataOnly="0" labelOnly="1" outline="0" fieldPosition="0">
        <references count="2">
          <reference field="4294967294" count="2">
            <x v="0"/>
            <x v="1"/>
          </reference>
          <reference field="12" count="1" selected="0">
            <x v="1"/>
          </reference>
        </references>
      </pivotArea>
    </format>
    <format dxfId="5892">
      <pivotArea type="all" dataOnly="0" outline="0" fieldPosition="0"/>
    </format>
    <format dxfId="5891">
      <pivotArea outline="0" collapsedLevelsAreSubtotals="1" fieldPosition="0"/>
    </format>
    <format dxfId="5890">
      <pivotArea type="origin" dataOnly="0" labelOnly="1" outline="0" fieldPosition="0"/>
    </format>
    <format dxfId="5889">
      <pivotArea field="12" type="button" dataOnly="0" labelOnly="1" outline="0" axis="axisCol" fieldPosition="0"/>
    </format>
    <format dxfId="5888">
      <pivotArea field="-2" type="button" dataOnly="0" labelOnly="1" outline="0" axis="axisCol" fieldPosition="1"/>
    </format>
    <format dxfId="5887">
      <pivotArea type="topRight" dataOnly="0" labelOnly="1" outline="0" fieldPosition="0"/>
    </format>
    <format dxfId="5886">
      <pivotArea field="13" type="button" dataOnly="0" labelOnly="1" outline="0" axis="axisRow" fieldPosition="0"/>
    </format>
    <format dxfId="5885">
      <pivotArea dataOnly="0" labelOnly="1" fieldPosition="0">
        <references count="1">
          <reference field="13" count="14">
            <x v="1"/>
            <x v="2"/>
            <x v="3"/>
            <x v="6"/>
            <x v="7"/>
            <x v="8"/>
            <x v="9"/>
            <x v="10"/>
            <x v="11"/>
            <x v="14"/>
            <x v="15"/>
            <x v="16"/>
            <x v="17"/>
            <x v="18"/>
          </reference>
        </references>
      </pivotArea>
    </format>
    <format dxfId="5884">
      <pivotArea dataOnly="0" labelOnly="1" grandRow="1" outline="0" fieldPosition="0"/>
    </format>
    <format dxfId="5883">
      <pivotArea dataOnly="0" labelOnly="1" fieldPosition="0">
        <references count="1">
          <reference field="12" count="0"/>
        </references>
      </pivotArea>
    </format>
    <format dxfId="5882">
      <pivotArea field="12" dataOnly="0" labelOnly="1" grandCol="1" outline="0" axis="axisCol" fieldPosition="0">
        <references count="1">
          <reference field="4294967294" count="1" selected="0">
            <x v="0"/>
          </reference>
        </references>
      </pivotArea>
    </format>
    <format dxfId="5881">
      <pivotArea field="12" dataOnly="0" labelOnly="1" grandCol="1" outline="0" axis="axisCol" fieldPosition="0">
        <references count="1">
          <reference field="4294967294" count="1" selected="0">
            <x v="1"/>
          </reference>
        </references>
      </pivotArea>
    </format>
    <format dxfId="5880">
      <pivotArea field="12" dataOnly="0" labelOnly="1" grandCol="1" outline="0" axis="axisCol" fieldPosition="0">
        <references count="1">
          <reference field="4294967294" count="1" selected="0">
            <x v="0"/>
          </reference>
        </references>
      </pivotArea>
    </format>
    <format dxfId="5879">
      <pivotArea field="12" dataOnly="0" labelOnly="1" grandCol="1" outline="0" axis="axisCol" fieldPosition="0">
        <references count="1">
          <reference field="4294967294" count="1" selected="0">
            <x v="1"/>
          </reference>
        </references>
      </pivotArea>
    </format>
    <format dxfId="5878">
      <pivotArea dataOnly="0" labelOnly="1" outline="0" fieldPosition="0">
        <references count="2">
          <reference field="4294967294" count="2">
            <x v="0"/>
            <x v="1"/>
          </reference>
          <reference field="12" count="1" selected="0">
            <x v="0"/>
          </reference>
        </references>
      </pivotArea>
    </format>
    <format dxfId="5877">
      <pivotArea dataOnly="0" labelOnly="1" outline="0" fieldPosition="0">
        <references count="2">
          <reference field="4294967294" count="2">
            <x v="0"/>
            <x v="1"/>
          </reference>
          <reference field="12" count="1" selected="0">
            <x v="1"/>
          </reference>
        </references>
      </pivotArea>
    </format>
    <format dxfId="5876">
      <pivotArea type="all" dataOnly="0" outline="0" fieldPosition="0"/>
    </format>
    <format dxfId="5875">
      <pivotArea outline="0" collapsedLevelsAreSubtotals="1" fieldPosition="0"/>
    </format>
    <format dxfId="5874">
      <pivotArea type="origin" dataOnly="0" labelOnly="1" outline="0" fieldPosition="0"/>
    </format>
    <format dxfId="5873">
      <pivotArea field="12" type="button" dataOnly="0" labelOnly="1" outline="0" axis="axisCol" fieldPosition="0"/>
    </format>
    <format dxfId="5872">
      <pivotArea field="-2" type="button" dataOnly="0" labelOnly="1" outline="0" axis="axisCol" fieldPosition="1"/>
    </format>
    <format dxfId="5871">
      <pivotArea type="topRight" dataOnly="0" labelOnly="1" outline="0" fieldPosition="0"/>
    </format>
    <format dxfId="5870">
      <pivotArea field="13" type="button" dataOnly="0" labelOnly="1" outline="0" axis="axisRow" fieldPosition="0"/>
    </format>
    <format dxfId="5869">
      <pivotArea dataOnly="0" labelOnly="1" fieldPosition="0">
        <references count="1">
          <reference field="13" count="14">
            <x v="1"/>
            <x v="2"/>
            <x v="3"/>
            <x v="6"/>
            <x v="7"/>
            <x v="8"/>
            <x v="9"/>
            <x v="10"/>
            <x v="11"/>
            <x v="14"/>
            <x v="15"/>
            <x v="16"/>
            <x v="17"/>
            <x v="18"/>
          </reference>
        </references>
      </pivotArea>
    </format>
    <format dxfId="5868">
      <pivotArea dataOnly="0" labelOnly="1" grandRow="1" outline="0" fieldPosition="0"/>
    </format>
    <format dxfId="5867">
      <pivotArea dataOnly="0" labelOnly="1" fieldPosition="0">
        <references count="1">
          <reference field="12" count="0"/>
        </references>
      </pivotArea>
    </format>
    <format dxfId="5866">
      <pivotArea field="12" dataOnly="0" labelOnly="1" grandCol="1" outline="0" axis="axisCol" fieldPosition="0">
        <references count="1">
          <reference field="4294967294" count="1" selected="0">
            <x v="0"/>
          </reference>
        </references>
      </pivotArea>
    </format>
    <format dxfId="5865">
      <pivotArea field="12" dataOnly="0" labelOnly="1" grandCol="1" outline="0" axis="axisCol" fieldPosition="0">
        <references count="1">
          <reference field="4294967294" count="1" selected="0">
            <x v="1"/>
          </reference>
        </references>
      </pivotArea>
    </format>
    <format dxfId="5864">
      <pivotArea field="12" dataOnly="0" labelOnly="1" grandCol="1" outline="0" axis="axisCol" fieldPosition="0">
        <references count="1">
          <reference field="4294967294" count="1" selected="0">
            <x v="0"/>
          </reference>
        </references>
      </pivotArea>
    </format>
    <format dxfId="5863">
      <pivotArea field="12" dataOnly="0" labelOnly="1" grandCol="1" outline="0" axis="axisCol" fieldPosition="0">
        <references count="1">
          <reference field="4294967294" count="1" selected="0">
            <x v="1"/>
          </reference>
        </references>
      </pivotArea>
    </format>
    <format dxfId="5862">
      <pivotArea dataOnly="0" labelOnly="1" outline="0" fieldPosition="0">
        <references count="2">
          <reference field="4294967294" count="2">
            <x v="0"/>
            <x v="1"/>
          </reference>
          <reference field="12" count="1" selected="0">
            <x v="0"/>
          </reference>
        </references>
      </pivotArea>
    </format>
    <format dxfId="5861">
      <pivotArea dataOnly="0" labelOnly="1" outline="0" fieldPosition="0">
        <references count="2">
          <reference field="4294967294" count="2">
            <x v="0"/>
            <x v="1"/>
          </reference>
          <reference field="12" count="1" selected="0">
            <x v="1"/>
          </reference>
        </references>
      </pivotArea>
    </format>
    <format dxfId="5860">
      <pivotArea outline="0" collapsedLevelsAreSubtotals="1" fieldPosition="0"/>
    </format>
    <format dxfId="5859">
      <pivotArea type="origin" dataOnly="0" labelOnly="1" outline="0" offset="A2" fieldPosition="0"/>
    </format>
    <format dxfId="5858">
      <pivotArea field="13" type="button" dataOnly="0" labelOnly="1" outline="0" axis="axisRow" fieldPosition="0"/>
    </format>
    <format dxfId="5857">
      <pivotArea dataOnly="0" labelOnly="1" fieldPosition="0">
        <references count="1">
          <reference field="13" count="14">
            <x v="1"/>
            <x v="2"/>
            <x v="3"/>
            <x v="6"/>
            <x v="7"/>
            <x v="8"/>
            <x v="9"/>
            <x v="10"/>
            <x v="11"/>
            <x v="14"/>
            <x v="15"/>
            <x v="16"/>
            <x v="17"/>
            <x v="18"/>
          </reference>
        </references>
      </pivotArea>
    </format>
    <format dxfId="5856">
      <pivotArea dataOnly="0" labelOnly="1" grandRow="1" outline="0" fieldPosition="0"/>
    </format>
    <format dxfId="5855">
      <pivotArea dataOnly="0" labelOnly="1" fieldPosition="0">
        <references count="1">
          <reference field="12" count="0"/>
        </references>
      </pivotArea>
    </format>
    <format dxfId="5854">
      <pivotArea field="12" dataOnly="0" labelOnly="1" grandCol="1" outline="0" axis="axisCol" fieldPosition="0">
        <references count="1">
          <reference field="4294967294" count="1" selected="0">
            <x v="0"/>
          </reference>
        </references>
      </pivotArea>
    </format>
    <format dxfId="5853">
      <pivotArea field="12" dataOnly="0" labelOnly="1" grandCol="1" outline="0" axis="axisCol" fieldPosition="0">
        <references count="1">
          <reference field="4294967294" count="1" selected="0">
            <x v="1"/>
          </reference>
        </references>
      </pivotArea>
    </format>
    <format dxfId="5852">
      <pivotArea field="12" dataOnly="0" labelOnly="1" grandCol="1" outline="0" axis="axisCol" fieldPosition="0">
        <references count="1">
          <reference field="4294967294" count="1" selected="0">
            <x v="0"/>
          </reference>
        </references>
      </pivotArea>
    </format>
    <format dxfId="5851">
      <pivotArea field="12" dataOnly="0" labelOnly="1" grandCol="1" outline="0" axis="axisCol" fieldPosition="0">
        <references count="1">
          <reference field="4294967294" count="1" selected="0">
            <x v="1"/>
          </reference>
        </references>
      </pivotArea>
    </format>
    <format dxfId="5850">
      <pivotArea dataOnly="0" labelOnly="1" outline="0" fieldPosition="0">
        <references count="2">
          <reference field="4294967294" count="2">
            <x v="0"/>
            <x v="1"/>
          </reference>
          <reference field="12" count="1" selected="0">
            <x v="0"/>
          </reference>
        </references>
      </pivotArea>
    </format>
    <format dxfId="5849">
      <pivotArea dataOnly="0" labelOnly="1" outline="0" fieldPosition="0">
        <references count="2">
          <reference field="4294967294" count="2">
            <x v="0"/>
            <x v="1"/>
          </reference>
          <reference field="12" count="1" selected="0">
            <x v="1"/>
          </reference>
        </references>
      </pivotArea>
    </format>
    <format dxfId="5848">
      <pivotArea collapsedLevelsAreSubtotals="1" fieldPosition="0">
        <references count="3">
          <reference field="4294967294" count="2" selected="0">
            <x v="0"/>
            <x v="1"/>
          </reference>
          <reference field="12" count="1" selected="0">
            <x v="1"/>
          </reference>
          <reference field="13" count="3">
            <x v="1"/>
            <x v="2"/>
            <x v="3"/>
          </reference>
        </references>
      </pivotArea>
    </format>
    <format dxfId="5847">
      <pivotArea field="13" grandCol="1" collapsedLevelsAreSubtotals="1" axis="axisRow" fieldPosition="0">
        <references count="2">
          <reference field="4294967294" count="2" selected="0">
            <x v="0"/>
            <x v="1"/>
          </reference>
          <reference field="13" count="3">
            <x v="1"/>
            <x v="2"/>
            <x v="3"/>
          </reference>
        </references>
      </pivotArea>
    </format>
    <format dxfId="584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5845">
      <pivotArea dataOnly="0" labelOnly="1" fieldPosition="0">
        <references count="1">
          <reference field="13" count="4">
            <x v="1"/>
            <x v="2"/>
            <x v="3"/>
            <x v="6"/>
          </reference>
        </references>
      </pivotArea>
    </format>
    <format dxfId="5844">
      <pivotArea outline="0" collapsedLevelsAreSubtotals="1" fieldPosition="0"/>
    </format>
    <format dxfId="5843">
      <pivotArea type="origin" dataOnly="0" labelOnly="1" outline="0" offset="A2" fieldPosition="0"/>
    </format>
    <format dxfId="5842">
      <pivotArea field="13" type="button" dataOnly="0" labelOnly="1" outline="0" axis="axisRow" fieldPosition="0"/>
    </format>
    <format dxfId="5841">
      <pivotArea dataOnly="0" labelOnly="1" fieldPosition="0">
        <references count="1">
          <reference field="13" count="14">
            <x v="1"/>
            <x v="2"/>
            <x v="3"/>
            <x v="6"/>
            <x v="7"/>
            <x v="8"/>
            <x v="9"/>
            <x v="10"/>
            <x v="11"/>
            <x v="14"/>
            <x v="15"/>
            <x v="16"/>
            <x v="17"/>
            <x v="18"/>
          </reference>
        </references>
      </pivotArea>
    </format>
    <format dxfId="5840">
      <pivotArea dataOnly="0" labelOnly="1" grandRow="1" outline="0" fieldPosition="0"/>
    </format>
    <format dxfId="5839">
      <pivotArea dataOnly="0" labelOnly="1" fieldPosition="0">
        <references count="1">
          <reference field="12" count="0"/>
        </references>
      </pivotArea>
    </format>
    <format dxfId="5838">
      <pivotArea field="12" dataOnly="0" labelOnly="1" grandCol="1" outline="0" axis="axisCol" fieldPosition="0">
        <references count="1">
          <reference field="4294967294" count="1" selected="0">
            <x v="0"/>
          </reference>
        </references>
      </pivotArea>
    </format>
    <format dxfId="5837">
      <pivotArea field="12" dataOnly="0" labelOnly="1" grandCol="1" outline="0" axis="axisCol" fieldPosition="0">
        <references count="1">
          <reference field="4294967294" count="1" selected="0">
            <x v="1"/>
          </reference>
        </references>
      </pivotArea>
    </format>
    <format dxfId="5836">
      <pivotArea field="12" dataOnly="0" labelOnly="1" grandCol="1" outline="0" axis="axisCol" fieldPosition="0">
        <references count="1">
          <reference field="4294967294" count="1" selected="0">
            <x v="0"/>
          </reference>
        </references>
      </pivotArea>
    </format>
    <format dxfId="5835">
      <pivotArea field="12" dataOnly="0" labelOnly="1" grandCol="1" outline="0" axis="axisCol" fieldPosition="0">
        <references count="1">
          <reference field="4294967294" count="1" selected="0">
            <x v="1"/>
          </reference>
        </references>
      </pivotArea>
    </format>
    <format dxfId="5834">
      <pivotArea dataOnly="0" labelOnly="1" outline="0" fieldPosition="0">
        <references count="2">
          <reference field="4294967294" count="2">
            <x v="0"/>
            <x v="1"/>
          </reference>
          <reference field="12" count="1" selected="0">
            <x v="0"/>
          </reference>
        </references>
      </pivotArea>
    </format>
    <format dxfId="5833">
      <pivotArea dataOnly="0" labelOnly="1" outline="0" fieldPosition="0">
        <references count="2">
          <reference field="4294967294" count="2">
            <x v="0"/>
            <x v="1"/>
          </reference>
          <reference field="12" count="1" selected="0">
            <x v="1"/>
          </reference>
        </references>
      </pivotArea>
    </format>
    <format dxfId="5832">
      <pivotArea grandRow="1" outline="0" collapsedLevelsAreSubtotals="1" fieldPosition="0"/>
    </format>
    <format dxfId="5831">
      <pivotArea dataOnly="0" labelOnly="1" grandRow="1" outline="0" fieldPosition="0"/>
    </format>
    <format dxfId="5830">
      <pivotArea type="origin" dataOnly="0" labelOnly="1" outline="0" offset="A2" fieldPosition="0"/>
    </format>
    <format dxfId="5829">
      <pivotArea dataOnly="0" labelOnly="1" fieldPosition="0">
        <references count="1">
          <reference field="12" count="0"/>
        </references>
      </pivotArea>
    </format>
    <format dxfId="5828">
      <pivotArea field="12" dataOnly="0" labelOnly="1" grandCol="1" outline="0" offset="IV1" axis="axisCol" fieldPosition="0">
        <references count="1">
          <reference field="4294967294" count="1" selected="0">
            <x v="0"/>
          </reference>
        </references>
      </pivotArea>
    </format>
    <format dxfId="5827">
      <pivotArea field="12" dataOnly="0" labelOnly="1" grandCol="1" outline="0" offset="IV1" axis="axisCol" fieldPosition="0">
        <references count="1">
          <reference field="4294967294" count="1" selected="0">
            <x v="1"/>
          </reference>
        </references>
      </pivotArea>
    </format>
    <format dxfId="5826">
      <pivotArea field="12" dataOnly="0" labelOnly="1" grandCol="1" outline="0" offset="IV1" axis="axisCol" fieldPosition="0">
        <references count="1">
          <reference field="4294967294" count="1" selected="0">
            <x v="0"/>
          </reference>
        </references>
      </pivotArea>
    </format>
    <format dxfId="5825">
      <pivotArea field="12" dataOnly="0" labelOnly="1" grandCol="1" outline="0" offset="IV1" axis="axisCol" fieldPosition="0">
        <references count="1">
          <reference field="4294967294" count="1" selected="0">
            <x v="1"/>
          </reference>
        </references>
      </pivotArea>
    </format>
    <format dxfId="5824">
      <pivotArea field="12" dataOnly="0" grandCol="1" outline="0" axis="axisCol" fieldPosition="0">
        <references count="1">
          <reference field="4294967294" count="1" selected="0">
            <x v="1"/>
          </reference>
        </references>
      </pivotArea>
    </format>
    <format dxfId="5823">
      <pivotArea collapsedLevelsAreSubtotals="1" fieldPosition="0">
        <references count="1">
          <reference field="13" count="14">
            <x v="1"/>
            <x v="2"/>
            <x v="3"/>
            <x v="6"/>
            <x v="7"/>
            <x v="8"/>
            <x v="9"/>
            <x v="10"/>
            <x v="11"/>
            <x v="14"/>
            <x v="15"/>
            <x v="16"/>
            <x v="17"/>
            <x v="18"/>
          </reference>
        </references>
      </pivotArea>
    </format>
    <format dxfId="5822">
      <pivotArea type="origin" dataOnly="0" labelOnly="1" outline="0" offset="A2" fieldPosition="0"/>
    </format>
    <format dxfId="5821">
      <pivotArea field="13" type="button" dataOnly="0" labelOnly="1" outline="0" axis="axisRow" fieldPosition="0"/>
    </format>
    <format dxfId="5820">
      <pivotArea dataOnly="0" labelOnly="1" fieldPosition="0">
        <references count="1">
          <reference field="13" count="14">
            <x v="1"/>
            <x v="2"/>
            <x v="3"/>
            <x v="6"/>
            <x v="7"/>
            <x v="8"/>
            <x v="9"/>
            <x v="10"/>
            <x v="11"/>
            <x v="14"/>
            <x v="15"/>
            <x v="16"/>
            <x v="17"/>
            <x v="18"/>
          </reference>
        </references>
      </pivotArea>
    </format>
    <format dxfId="5819">
      <pivotArea dataOnly="0" labelOnly="1" fieldPosition="0">
        <references count="1">
          <reference field="12" count="0"/>
        </references>
      </pivotArea>
    </format>
    <format dxfId="5818">
      <pivotArea field="12" dataOnly="0" labelOnly="1" grandCol="1" outline="0" axis="axisCol" fieldPosition="0">
        <references count="1">
          <reference field="4294967294" count="1" selected="0">
            <x v="0"/>
          </reference>
        </references>
      </pivotArea>
    </format>
    <format dxfId="5817">
      <pivotArea field="12" dataOnly="0" labelOnly="1" grandCol="1" outline="0" axis="axisCol" fieldPosition="0">
        <references count="1">
          <reference field="4294967294" count="1" selected="0">
            <x v="1"/>
          </reference>
        </references>
      </pivotArea>
    </format>
    <format dxfId="5816">
      <pivotArea field="12" dataOnly="0" labelOnly="1" grandCol="1" outline="0" axis="axisCol" fieldPosition="0">
        <references count="1">
          <reference field="4294967294" count="1" selected="0">
            <x v="0"/>
          </reference>
        </references>
      </pivotArea>
    </format>
    <format dxfId="5815">
      <pivotArea field="12" dataOnly="0" labelOnly="1" grandCol="1" outline="0" axis="axisCol" fieldPosition="0">
        <references count="1">
          <reference field="4294967294" count="1" selected="0">
            <x v="1"/>
          </reference>
        </references>
      </pivotArea>
    </format>
    <format dxfId="5814">
      <pivotArea dataOnly="0" labelOnly="1" outline="0" fieldPosition="0">
        <references count="2">
          <reference field="4294967294" count="2">
            <x v="0"/>
            <x v="1"/>
          </reference>
          <reference field="12" count="1" selected="0">
            <x v="0"/>
          </reference>
        </references>
      </pivotArea>
    </format>
    <format dxfId="5813">
      <pivotArea dataOnly="0" labelOnly="1" outline="0" fieldPosition="0">
        <references count="2">
          <reference field="4294967294" count="2">
            <x v="0"/>
            <x v="1"/>
          </reference>
          <reference field="12" count="1" selected="0">
            <x v="1"/>
          </reference>
        </references>
      </pivotArea>
    </format>
    <format dxfId="5812">
      <pivotArea collapsedLevelsAreSubtotals="1" fieldPosition="0">
        <references count="1">
          <reference field="13" count="14">
            <x v="1"/>
            <x v="2"/>
            <x v="3"/>
            <x v="6"/>
            <x v="7"/>
            <x v="8"/>
            <x v="9"/>
            <x v="10"/>
            <x v="11"/>
            <x v="14"/>
            <x v="15"/>
            <x v="16"/>
            <x v="17"/>
            <x v="18"/>
          </reference>
        </references>
      </pivotArea>
    </format>
    <format dxfId="5811">
      <pivotArea type="origin" dataOnly="0" labelOnly="1" outline="0" offset="A2" fieldPosition="0"/>
    </format>
    <format dxfId="5810">
      <pivotArea field="13" type="button" dataOnly="0" labelOnly="1" outline="0" axis="axisRow" fieldPosition="0"/>
    </format>
    <format dxfId="5809">
      <pivotArea dataOnly="0" labelOnly="1" fieldPosition="0">
        <references count="1">
          <reference field="13" count="14">
            <x v="1"/>
            <x v="2"/>
            <x v="3"/>
            <x v="6"/>
            <x v="7"/>
            <x v="8"/>
            <x v="9"/>
            <x v="10"/>
            <x v="11"/>
            <x v="14"/>
            <x v="15"/>
            <x v="16"/>
            <x v="17"/>
            <x v="18"/>
          </reference>
        </references>
      </pivotArea>
    </format>
    <format dxfId="5808">
      <pivotArea dataOnly="0" labelOnly="1" fieldPosition="0">
        <references count="1">
          <reference field="12" count="0"/>
        </references>
      </pivotArea>
    </format>
    <format dxfId="5807">
      <pivotArea field="12" dataOnly="0" labelOnly="1" grandCol="1" outline="0" axis="axisCol" fieldPosition="0">
        <references count="1">
          <reference field="4294967294" count="1" selected="0">
            <x v="0"/>
          </reference>
        </references>
      </pivotArea>
    </format>
    <format dxfId="5806">
      <pivotArea field="12" dataOnly="0" labelOnly="1" grandCol="1" outline="0" axis="axisCol" fieldPosition="0">
        <references count="1">
          <reference field="4294967294" count="1" selected="0">
            <x v="1"/>
          </reference>
        </references>
      </pivotArea>
    </format>
    <format dxfId="5805">
      <pivotArea field="12" dataOnly="0" labelOnly="1" grandCol="1" outline="0" axis="axisCol" fieldPosition="0">
        <references count="1">
          <reference field="4294967294" count="1" selected="0">
            <x v="0"/>
          </reference>
        </references>
      </pivotArea>
    </format>
    <format dxfId="5804">
      <pivotArea field="12" dataOnly="0" labelOnly="1" grandCol="1" outline="0" axis="axisCol" fieldPosition="0">
        <references count="1">
          <reference field="4294967294" count="1" selected="0">
            <x v="1"/>
          </reference>
        </references>
      </pivotArea>
    </format>
    <format dxfId="5803">
      <pivotArea dataOnly="0" labelOnly="1" outline="0" fieldPosition="0">
        <references count="2">
          <reference field="4294967294" count="2">
            <x v="0"/>
            <x v="1"/>
          </reference>
          <reference field="12" count="1" selected="0">
            <x v="0"/>
          </reference>
        </references>
      </pivotArea>
    </format>
    <format dxfId="5802">
      <pivotArea dataOnly="0" labelOnly="1" outline="0" fieldPosition="0">
        <references count="2">
          <reference field="4294967294" count="2">
            <x v="0"/>
            <x v="1"/>
          </reference>
          <reference field="12" count="1" selected="0">
            <x v="1"/>
          </reference>
        </references>
      </pivotArea>
    </format>
    <format dxfId="580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580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579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579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5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61">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0"/>
        <item m="1" x="2"/>
        <item m="1" x="1"/>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1"/>
        <item m="1"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3" hier="-1"/>
    <pageField fld="54" hier="-1"/>
  </pageFields>
  <dataFields count="1">
    <dataField name="Sum of POS" fld="38" baseField="13" baseItem="2"/>
  </dataFields>
  <formats count="122">
    <format dxfId="6557">
      <pivotArea dataOnly="0" labelOnly="1" grandCol="1" outline="0" fieldPosition="0"/>
    </format>
    <format dxfId="6556">
      <pivotArea dataOnly="0" labelOnly="1" grandCol="1" outline="0" fieldPosition="0"/>
    </format>
    <format dxfId="6555">
      <pivotArea dataOnly="0" labelOnly="1" grandCol="1" outline="0" fieldPosition="0"/>
    </format>
    <format dxfId="6554">
      <pivotArea outline="0" collapsedLevelsAreSubtotals="1" fieldPosition="0"/>
    </format>
    <format dxfId="6553">
      <pivotArea dataOnly="0" labelOnly="1" grandRow="1" outline="0" fieldPosition="0"/>
    </format>
    <format dxfId="6552">
      <pivotArea outline="0" collapsedLevelsAreSubtotals="1" fieldPosition="0"/>
    </format>
    <format dxfId="6551">
      <pivotArea dataOnly="0" labelOnly="1" grandRow="1" outline="0" fieldPosition="0"/>
    </format>
    <format dxfId="6550">
      <pivotArea type="all" dataOnly="0" outline="0" fieldPosition="0"/>
    </format>
    <format dxfId="6549">
      <pivotArea dataOnly="0" labelOnly="1" outline="0" fieldPosition="0">
        <references count="1">
          <reference field="12" count="0"/>
        </references>
      </pivotArea>
    </format>
    <format dxfId="6548">
      <pivotArea dataOnly="0" labelOnly="1" outline="0" fieldPosition="0">
        <references count="1">
          <reference field="12" count="0"/>
        </references>
      </pivotArea>
    </format>
    <format dxfId="6547">
      <pivotArea type="all" dataOnly="0" outline="0" fieldPosition="0"/>
    </format>
    <format dxfId="6546">
      <pivotArea grandCol="1" outline="0" collapsedLevelsAreSubtotals="1" fieldPosition="0"/>
    </format>
    <format dxfId="6545">
      <pivotArea grandRow="1" grandCol="1" outline="0" collapsedLevelsAreSubtotals="1" fieldPosition="0"/>
    </format>
    <format dxfId="6544">
      <pivotArea dataOnly="0" labelOnly="1" grandRow="1" outline="0" fieldPosition="0"/>
    </format>
    <format dxfId="6543">
      <pivotArea dataOnly="0" labelOnly="1" grandRow="1" outline="0" fieldPosition="0"/>
    </format>
    <format dxfId="6542">
      <pivotArea dataOnly="0" labelOnly="1" grandRow="1" outline="0" fieldPosition="0"/>
    </format>
    <format dxfId="6541">
      <pivotArea dataOnly="0" labelOnly="1" grandRow="1" outline="0" fieldPosition="0"/>
    </format>
    <format dxfId="6540">
      <pivotArea dataOnly="0" labelOnly="1" grandRow="1" outline="0" fieldPosition="0"/>
    </format>
    <format dxfId="6539">
      <pivotArea dataOnly="0" labelOnly="1" grandRow="1" outline="0" fieldPosition="0"/>
    </format>
    <format dxfId="6538">
      <pivotArea dataOnly="0" labelOnly="1" grandRow="1" outline="0" fieldPosition="0"/>
    </format>
    <format dxfId="6537">
      <pivotArea dataOnly="0" labelOnly="1" grandRow="1" outline="0" fieldPosition="0"/>
    </format>
    <format dxfId="6536">
      <pivotArea dataOnly="0" labelOnly="1" grandCol="1" outline="0" fieldPosition="0"/>
    </format>
    <format dxfId="6535">
      <pivotArea dataOnly="0" labelOnly="1" grandCol="1" outline="0" fieldPosition="0"/>
    </format>
    <format dxfId="6534">
      <pivotArea dataOnly="0" labelOnly="1" outline="0" fieldPosition="0">
        <references count="1">
          <reference field="23" count="0"/>
        </references>
      </pivotArea>
    </format>
    <format dxfId="6533">
      <pivotArea dataOnly="0" labelOnly="1" grandCol="1" outline="0" fieldPosition="0"/>
    </format>
    <format dxfId="6532">
      <pivotArea dataOnly="0" labelOnly="1" outline="0" fieldPosition="0">
        <references count="1">
          <reference field="23" count="0"/>
        </references>
      </pivotArea>
    </format>
    <format dxfId="6531">
      <pivotArea dataOnly="0" labelOnly="1" grandCol="1" outline="0" fieldPosition="0"/>
    </format>
    <format dxfId="6530">
      <pivotArea field="23" grandRow="1" outline="0" axis="axisCol" fieldPosition="0">
        <references count="1">
          <reference field="23" count="0" selected="0"/>
        </references>
      </pivotArea>
    </format>
    <format dxfId="6529">
      <pivotArea grandCol="1" outline="0" collapsedLevelsAreSubtotals="1" fieldPosition="0"/>
    </format>
    <format dxfId="6528">
      <pivotArea dataOnly="0" labelOnly="1" outline="0" fieldPosition="0">
        <references count="1">
          <reference field="23" count="0"/>
        </references>
      </pivotArea>
    </format>
    <format dxfId="6527">
      <pivotArea dataOnly="0" labelOnly="1" grandCol="1" outline="0" fieldPosition="0"/>
    </format>
    <format dxfId="6526">
      <pivotArea dataOnly="0" labelOnly="1" outline="0" fieldPosition="0">
        <references count="1">
          <reference field="23" count="0"/>
        </references>
      </pivotArea>
    </format>
    <format dxfId="6525">
      <pivotArea dataOnly="0" labelOnly="1" grandCol="1" outline="0" fieldPosition="0"/>
    </format>
    <format dxfId="6524">
      <pivotArea dataOnly="0" labelOnly="1" outline="0" fieldPosition="0">
        <references count="1">
          <reference field="23" count="0"/>
        </references>
      </pivotArea>
    </format>
    <format dxfId="6523">
      <pivotArea dataOnly="0" labelOnly="1" grandCol="1" outline="0" fieldPosition="0"/>
    </format>
    <format dxfId="6522">
      <pivotArea dataOnly="0" labelOnly="1" outline="0" fieldPosition="0">
        <references count="1">
          <reference field="23" count="0"/>
        </references>
      </pivotArea>
    </format>
    <format dxfId="6521">
      <pivotArea dataOnly="0" labelOnly="1" grandCol="1" outline="0" fieldPosition="0"/>
    </format>
    <format dxfId="6520">
      <pivotArea outline="0" collapsedLevelsAreSubtotals="1" fieldPosition="0"/>
    </format>
    <format dxfId="6519">
      <pivotArea dataOnly="0" labelOnly="1" grandRow="1" outline="0" fieldPosition="0"/>
    </format>
    <format dxfId="6518">
      <pivotArea dataOnly="0" labelOnly="1" outline="0" fieldPosition="0">
        <references count="1">
          <reference field="23" count="0"/>
        </references>
      </pivotArea>
    </format>
    <format dxfId="6517">
      <pivotArea dataOnly="0" labelOnly="1" grandCol="1" outline="0" fieldPosition="0"/>
    </format>
    <format dxfId="6516">
      <pivotArea outline="0" collapsedLevelsAreSubtotals="1" fieldPosition="0"/>
    </format>
    <format dxfId="6515">
      <pivotArea dataOnly="0" labelOnly="1" grandRow="1" outline="0" fieldPosition="0"/>
    </format>
    <format dxfId="6514">
      <pivotArea dataOnly="0" labelOnly="1" outline="0" fieldPosition="0">
        <references count="1">
          <reference field="23" count="0"/>
        </references>
      </pivotArea>
    </format>
    <format dxfId="6513">
      <pivotArea dataOnly="0" labelOnly="1" grandCol="1" outline="0" fieldPosition="0"/>
    </format>
    <format dxfId="6512">
      <pivotArea outline="0" collapsedLevelsAreSubtotals="1" fieldPosition="0"/>
    </format>
    <format dxfId="6511">
      <pivotArea dataOnly="0" labelOnly="1" grandRow="1" outline="0" fieldPosition="0"/>
    </format>
    <format dxfId="6510">
      <pivotArea dataOnly="0" labelOnly="1" outline="0" fieldPosition="0">
        <references count="1">
          <reference field="23" count="0"/>
        </references>
      </pivotArea>
    </format>
    <format dxfId="6509">
      <pivotArea dataOnly="0" labelOnly="1" grandCol="1" outline="0" fieldPosition="0"/>
    </format>
    <format dxfId="6508">
      <pivotArea outline="0" collapsedLevelsAreSubtotals="1" fieldPosition="0"/>
    </format>
    <format dxfId="6507">
      <pivotArea dataOnly="0" labelOnly="1" outline="0" fieldPosition="0">
        <references count="1">
          <reference field="23" count="0"/>
        </references>
      </pivotArea>
    </format>
    <format dxfId="6506">
      <pivotArea dataOnly="0" labelOnly="1" grandCol="1" outline="0" fieldPosition="0"/>
    </format>
    <format dxfId="6505">
      <pivotArea dataOnly="0" labelOnly="1" grandRow="1" outline="0" fieldPosition="0"/>
    </format>
    <format dxfId="6504">
      <pivotArea outline="0" collapsedLevelsAreSubtotals="1" fieldPosition="0"/>
    </format>
    <format dxfId="6503">
      <pivotArea dataOnly="0" labelOnly="1" grandRow="1" outline="0" fieldPosition="0"/>
    </format>
    <format dxfId="6502">
      <pivotArea dataOnly="0" labelOnly="1" outline="0" fieldPosition="0">
        <references count="1">
          <reference field="23" count="0"/>
        </references>
      </pivotArea>
    </format>
    <format dxfId="6501">
      <pivotArea dataOnly="0" labelOnly="1" grandCol="1" outline="0" fieldPosition="0"/>
    </format>
    <format dxfId="6500">
      <pivotArea dataOnly="0" labelOnly="1" outline="0" fieldPosition="0">
        <references count="1">
          <reference field="23" count="0"/>
        </references>
      </pivotArea>
    </format>
    <format dxfId="6499">
      <pivotArea dataOnly="0" labelOnly="1" grandCol="1" outline="0" fieldPosition="0"/>
    </format>
    <format dxfId="6498">
      <pivotArea dataOnly="0" labelOnly="1" grandRow="1" outline="0" fieldPosition="0"/>
    </format>
    <format dxfId="6497">
      <pivotArea outline="0" collapsedLevelsAreSubtotals="1" fieldPosition="0"/>
    </format>
    <format dxfId="6496">
      <pivotArea dataOnly="0" labelOnly="1" grandRow="1" outline="0" fieldPosition="0"/>
    </format>
    <format dxfId="6495">
      <pivotArea dataOnly="0" labelOnly="1" outline="0" fieldPosition="0">
        <references count="1">
          <reference field="23" count="0"/>
        </references>
      </pivotArea>
    </format>
    <format dxfId="6494">
      <pivotArea dataOnly="0" labelOnly="1" grandCol="1" outline="0" fieldPosition="0"/>
    </format>
    <format dxfId="6493">
      <pivotArea dataOnly="0" labelOnly="1" grandRow="1" outline="0" fieldPosition="0"/>
    </format>
    <format dxfId="6492">
      <pivotArea type="origin" dataOnly="0" labelOnly="1" outline="0" fieldPosition="0"/>
    </format>
    <format dxfId="6491">
      <pivotArea dataOnly="0" labelOnly="1" grandRow="1" outline="0" fieldPosition="0"/>
    </format>
    <format dxfId="6490">
      <pivotArea type="origin" dataOnly="0" labelOnly="1" outline="0" fieldPosition="0"/>
    </format>
    <format dxfId="6489">
      <pivotArea dataOnly="0" labelOnly="1" grandRow="1" outline="0" fieldPosition="0"/>
    </format>
    <format dxfId="6488">
      <pivotArea type="origin" dataOnly="0" labelOnly="1" outline="0" fieldPosition="0"/>
    </format>
    <format dxfId="6487">
      <pivotArea dataOnly="0" labelOnly="1" grandRow="1" outline="0" fieldPosition="0"/>
    </format>
    <format dxfId="6486">
      <pivotArea type="origin" dataOnly="0" labelOnly="1" outline="0" fieldPosition="0"/>
    </format>
    <format dxfId="6485">
      <pivotArea dataOnly="0" labelOnly="1" grandRow="1" outline="0" fieldPosition="0"/>
    </format>
    <format dxfId="6484">
      <pivotArea outline="0" collapsedLevelsAreSubtotals="1" fieldPosition="0"/>
    </format>
    <format dxfId="6483">
      <pivotArea dataOnly="0" labelOnly="1" grandRow="1" outline="0" fieldPosition="0"/>
    </format>
    <format dxfId="6482">
      <pivotArea dataOnly="0" labelOnly="1" outline="0" fieldPosition="0">
        <references count="1">
          <reference field="23" count="0"/>
        </references>
      </pivotArea>
    </format>
    <format dxfId="6481">
      <pivotArea dataOnly="0" labelOnly="1" grandCol="1" outline="0" fieldPosition="0"/>
    </format>
    <format dxfId="6480">
      <pivotArea outline="0" collapsedLevelsAreSubtotals="1" fieldPosition="0"/>
    </format>
    <format dxfId="6479">
      <pivotArea dataOnly="0" labelOnly="1" grandRow="1" outline="0" fieldPosition="0"/>
    </format>
    <format dxfId="6478">
      <pivotArea dataOnly="0" labelOnly="1" outline="0" fieldPosition="0">
        <references count="1">
          <reference field="23" count="0"/>
        </references>
      </pivotArea>
    </format>
    <format dxfId="6477">
      <pivotArea dataOnly="0" labelOnly="1" grandCol="1" outline="0" fieldPosition="0"/>
    </format>
    <format dxfId="6476">
      <pivotArea outline="0" collapsedLevelsAreSubtotals="1" fieldPosition="0"/>
    </format>
    <format dxfId="6475">
      <pivotArea dataOnly="0" labelOnly="1" grandRow="1" outline="0" fieldPosition="0"/>
    </format>
    <format dxfId="6474">
      <pivotArea dataOnly="0" labelOnly="1" outline="0" fieldPosition="0">
        <references count="1">
          <reference field="23" count="0"/>
        </references>
      </pivotArea>
    </format>
    <format dxfId="6473">
      <pivotArea dataOnly="0" labelOnly="1" grandCol="1" outline="0" fieldPosition="0"/>
    </format>
    <format dxfId="6472">
      <pivotArea dataOnly="0" labelOnly="1" outline="0" fieldPosition="0">
        <references count="1">
          <reference field="23" count="0"/>
        </references>
      </pivotArea>
    </format>
    <format dxfId="6471">
      <pivotArea dataOnly="0" labelOnly="1" grandCol="1" outline="0" fieldPosition="0"/>
    </format>
    <format dxfId="6470">
      <pivotArea outline="0" collapsedLevelsAreSubtotals="1" fieldPosition="0"/>
    </format>
    <format dxfId="6469">
      <pivotArea dataOnly="0" labelOnly="1" grandRow="1" outline="0" fieldPosition="0"/>
    </format>
    <format dxfId="6468">
      <pivotArea dataOnly="0" labelOnly="1" outline="0" fieldPosition="0">
        <references count="1">
          <reference field="23" count="0"/>
        </references>
      </pivotArea>
    </format>
    <format dxfId="6467">
      <pivotArea dataOnly="0" labelOnly="1" grandCol="1" outline="0" fieldPosition="0"/>
    </format>
    <format dxfId="6466">
      <pivotArea outline="0" collapsedLevelsAreSubtotals="1" fieldPosition="0"/>
    </format>
    <format dxfId="6465">
      <pivotArea dataOnly="0" labelOnly="1" grandRow="1" outline="0" fieldPosition="0"/>
    </format>
    <format dxfId="6464">
      <pivotArea dataOnly="0" labelOnly="1" outline="0" fieldPosition="0">
        <references count="1">
          <reference field="23" count="0"/>
        </references>
      </pivotArea>
    </format>
    <format dxfId="6463">
      <pivotArea dataOnly="0" labelOnly="1" grandCol="1" outline="0" fieldPosition="0"/>
    </format>
    <format dxfId="6462">
      <pivotArea dataOnly="0" labelOnly="1" outline="0" fieldPosition="0">
        <references count="1">
          <reference field="23" count="0"/>
        </references>
      </pivotArea>
    </format>
    <format dxfId="6461">
      <pivotArea dataOnly="0" labelOnly="1" grandCol="1" outline="0" fieldPosition="0"/>
    </format>
    <format dxfId="6460">
      <pivotArea type="all" dataOnly="0" outline="0" fieldPosition="0"/>
    </format>
    <format dxfId="6459">
      <pivotArea outline="0" collapsedLevelsAreSubtotals="1" fieldPosition="0"/>
    </format>
    <format dxfId="6458">
      <pivotArea type="origin" dataOnly="0" labelOnly="1" outline="0" fieldPosition="0"/>
    </format>
    <format dxfId="6457">
      <pivotArea field="23" type="button" dataOnly="0" labelOnly="1" outline="0" axis="axisCol" fieldPosition="0"/>
    </format>
    <format dxfId="6456">
      <pivotArea type="topRight" dataOnly="0" labelOnly="1" outline="0" fieldPosition="0"/>
    </format>
    <format dxfId="6455">
      <pivotArea dataOnly="0" labelOnly="1" grandRow="1" outline="0" fieldPosition="0"/>
    </format>
    <format dxfId="6454">
      <pivotArea dataOnly="0" labelOnly="1" outline="0" fieldPosition="0">
        <references count="1">
          <reference field="23" count="0"/>
        </references>
      </pivotArea>
    </format>
    <format dxfId="6453">
      <pivotArea dataOnly="0" labelOnly="1" grandCol="1" outline="0" fieldPosition="0"/>
    </format>
    <format dxfId="6452">
      <pivotArea type="all" dataOnly="0" outline="0" fieldPosition="0"/>
    </format>
    <format dxfId="6451">
      <pivotArea outline="0" collapsedLevelsAreSubtotals="1" fieldPosition="0"/>
    </format>
    <format dxfId="6450">
      <pivotArea type="origin" dataOnly="0" labelOnly="1" outline="0" fieldPosition="0"/>
    </format>
    <format dxfId="6449">
      <pivotArea field="23" type="button" dataOnly="0" labelOnly="1" outline="0" axis="axisCol" fieldPosition="0"/>
    </format>
    <format dxfId="6448">
      <pivotArea type="topRight" dataOnly="0" labelOnly="1" outline="0" fieldPosition="0"/>
    </format>
    <format dxfId="6447">
      <pivotArea dataOnly="0" labelOnly="1" grandRow="1" outline="0" fieldPosition="0"/>
    </format>
    <format dxfId="6446">
      <pivotArea dataOnly="0" labelOnly="1" outline="0" fieldPosition="0">
        <references count="1">
          <reference field="23" count="0"/>
        </references>
      </pivotArea>
    </format>
    <format dxfId="6445">
      <pivotArea dataOnly="0" labelOnly="1" grandCol="1" outline="0" fieldPosition="0"/>
    </format>
    <format dxfId="6444">
      <pivotArea field="23" type="button" dataOnly="0" labelOnly="1" outline="0" axis="axisCol" fieldPosition="0"/>
    </format>
    <format dxfId="6443">
      <pivotArea type="topRight" dataOnly="0" labelOnly="1" outline="0" fieldPosition="0"/>
    </format>
    <format dxfId="6442">
      <pivotArea grandRow="1" outline="0" collapsedLevelsAreSubtotals="1" fieldPosition="0"/>
    </format>
    <format dxfId="6441">
      <pivotArea outline="0" collapsedLevelsAreSubtotals="1" fieldPosition="0"/>
    </format>
    <format dxfId="6440">
      <pivotArea field="15" type="button" dataOnly="0" labelOnly="1" outline="0" axis="axisRow" fieldPosition="0"/>
    </format>
    <format dxfId="6439">
      <pivotArea dataOnly="0" labelOnly="1" outline="0" fieldPosition="0">
        <references count="1">
          <reference field="15" count="0"/>
        </references>
      </pivotArea>
    </format>
    <format dxfId="6438">
      <pivotArea dataOnly="0" labelOnly="1" grandRow="1" outline="0" fieldPosition="0"/>
    </format>
    <format dxfId="6437">
      <pivotArea dataOnly="0" labelOnly="1" outline="0" fieldPosition="0">
        <references count="1">
          <reference field="23" count="0"/>
        </references>
      </pivotArea>
    </format>
    <format dxfId="643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5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6915">
      <pivotArea type="all" dataOnly="0" outline="0" fieldPosition="0"/>
    </format>
    <format dxfId="6914">
      <pivotArea outline="0" collapsedLevelsAreSubtotals="1" fieldPosition="0"/>
    </format>
    <format dxfId="6913">
      <pivotArea dataOnly="0" labelOnly="1" grandRow="1" outline="0" fieldPosition="0"/>
    </format>
    <format dxfId="6912">
      <pivotArea type="all" dataOnly="0" outline="0" fieldPosition="0"/>
    </format>
    <format dxfId="6911">
      <pivotArea outline="0" collapsedLevelsAreSubtotals="1" fieldPosition="0"/>
    </format>
    <format dxfId="6910">
      <pivotArea dataOnly="0" labelOnly="1" grandRow="1" outline="0" fieldPosition="0"/>
    </format>
    <format dxfId="6909">
      <pivotArea type="all" dataOnly="0" outline="0" fieldPosition="0"/>
    </format>
    <format dxfId="6908">
      <pivotArea type="all" dataOnly="0" outline="0" fieldPosition="0"/>
    </format>
    <format dxfId="6907">
      <pivotArea outline="0" collapsedLevelsAreSubtotals="1" fieldPosition="0"/>
    </format>
    <format dxfId="6906">
      <pivotArea grandRow="1" outline="0" collapsedLevelsAreSubtotals="1" fieldPosition="0"/>
    </format>
    <format dxfId="6905">
      <pivotArea dataOnly="0" labelOnly="1" grandRow="1" outline="0" fieldPosition="0"/>
    </format>
    <format dxfId="6904">
      <pivotArea type="all" dataOnly="0" outline="0" fieldPosition="0"/>
    </format>
    <format dxfId="6903">
      <pivotArea outline="0" collapsedLevelsAreSubtotals="1" fieldPosition="0"/>
    </format>
    <format dxfId="6902">
      <pivotArea dataOnly="0" labelOnly="1" grandRow="1" outline="0" fieldPosition="0"/>
    </format>
    <format dxfId="6901">
      <pivotArea type="all" dataOnly="0" outline="0" fieldPosition="0"/>
    </format>
    <format dxfId="6900">
      <pivotArea outline="0" collapsedLevelsAreSubtotals="1" fieldPosition="0"/>
    </format>
    <format dxfId="6899">
      <pivotArea type="all" dataOnly="0" outline="0" fieldPosition="0"/>
    </format>
    <format dxfId="6898">
      <pivotArea outline="0" collapsedLevelsAreSubtotals="1" fieldPosition="0"/>
    </format>
    <format dxfId="6897">
      <pivotArea grandRow="1" outline="0" collapsedLevelsAreSubtotals="1" fieldPosition="0"/>
    </format>
    <format dxfId="6896">
      <pivotArea dataOnly="0" labelOnly="1" grandRow="1" outline="0" fieldPosition="0"/>
    </format>
    <format dxfId="6895">
      <pivotArea grandRow="1" outline="0" collapsedLevelsAreSubtotals="1" fieldPosition="0"/>
    </format>
    <format dxfId="6894">
      <pivotArea dataOnly="0" labelOnly="1" grandRow="1" outline="0" fieldPosition="0"/>
    </format>
    <format dxfId="6893">
      <pivotArea outline="0" collapsedLevelsAreSubtotals="1" fieldPosition="0"/>
    </format>
    <format dxfId="6892">
      <pivotArea dataOnly="0" labelOnly="1" grandRow="1" outline="0" fieldPosition="0"/>
    </format>
    <format dxfId="6891">
      <pivotArea type="all" dataOnly="0" outline="0" fieldPosition="0"/>
    </format>
    <format dxfId="6890">
      <pivotArea outline="0" collapsedLevelsAreSubtotals="1" fieldPosition="0"/>
    </format>
    <format dxfId="6889">
      <pivotArea dataOnly="0" labelOnly="1" grandRow="1" outline="0" fieldPosition="0"/>
    </format>
    <format dxfId="6888">
      <pivotArea type="all" dataOnly="0" outline="0" fieldPosition="0"/>
    </format>
    <format dxfId="6887">
      <pivotArea outline="0" collapsedLevelsAreSubtotals="1" fieldPosition="0"/>
    </format>
    <format dxfId="6886">
      <pivotArea dataOnly="0" labelOnly="1" grandRow="1" outline="0" fieldPosition="0"/>
    </format>
    <format dxfId="6885">
      <pivotArea grandRow="1" outline="0" collapsedLevelsAreSubtotals="1" fieldPosition="0"/>
    </format>
    <format dxfId="6884">
      <pivotArea dataOnly="0" labelOnly="1" grandRow="1" outline="0" fieldPosition="0"/>
    </format>
    <format dxfId="6883">
      <pivotArea type="all" dataOnly="0" outline="0" fieldPosition="0"/>
    </format>
    <format dxfId="6882">
      <pivotArea outline="0" collapsedLevelsAreSubtotals="1" fieldPosition="0"/>
    </format>
    <format dxfId="6881">
      <pivotArea dataOnly="0" labelOnly="1" grandRow="1" outline="0" fieldPosition="0"/>
    </format>
    <format dxfId="6880">
      <pivotArea type="all" dataOnly="0" outline="0" fieldPosition="0"/>
    </format>
    <format dxfId="6879">
      <pivotArea outline="0" collapsedLevelsAreSubtotals="1" fieldPosition="0"/>
    </format>
    <format dxfId="6878">
      <pivotArea dataOnly="0" labelOnly="1" grandRow="1" outline="0" fieldPosition="0"/>
    </format>
    <format dxfId="6877">
      <pivotArea grandRow="1" outline="0" collapsedLevelsAreSubtotals="1" fieldPosition="0"/>
    </format>
    <format dxfId="6876">
      <pivotArea dataOnly="0" labelOnly="1" grandRow="1" outline="0" fieldPosition="0"/>
    </format>
    <format dxfId="6875">
      <pivotArea grandRow="1" outline="0" collapsedLevelsAreSubtotals="1" fieldPosition="0"/>
    </format>
    <format dxfId="6874">
      <pivotArea dataOnly="0" labelOnly="1" grandRow="1" outline="0" fieldPosition="0"/>
    </format>
    <format dxfId="6873">
      <pivotArea type="all" dataOnly="0" outline="0" fieldPosition="0"/>
    </format>
    <format dxfId="6872">
      <pivotArea outline="0" collapsedLevelsAreSubtotals="1" fieldPosition="0"/>
    </format>
    <format dxfId="6871">
      <pivotArea dataOnly="0" labelOnly="1" grandRow="1" outline="0" fieldPosition="0"/>
    </format>
    <format dxfId="6870">
      <pivotArea type="all" dataOnly="0" outline="0" fieldPosition="0"/>
    </format>
    <format dxfId="6869">
      <pivotArea outline="0" collapsedLevelsAreSubtotals="1" fieldPosition="0"/>
    </format>
    <format dxfId="6868">
      <pivotArea dataOnly="0" labelOnly="1" grandRow="1" outline="0" fieldPosition="0"/>
    </format>
    <format dxfId="6867">
      <pivotArea grandRow="1" outline="0" collapsedLevelsAreSubtotals="1" fieldPosition="0"/>
    </format>
    <format dxfId="6866">
      <pivotArea dataOnly="0" labelOnly="1" grandRow="1" outline="0" fieldPosition="0"/>
    </format>
    <format dxfId="6865">
      <pivotArea type="all" dataOnly="0" outline="0" fieldPosition="0"/>
    </format>
    <format dxfId="6864">
      <pivotArea outline="0" collapsedLevelsAreSubtotals="1" fieldPosition="0"/>
    </format>
    <format dxfId="6863">
      <pivotArea dataOnly="0" labelOnly="1" grandRow="1" outline="0" fieldPosition="0"/>
    </format>
    <format dxfId="6862">
      <pivotArea type="all" dataOnly="0" outline="0" fieldPosition="0"/>
    </format>
    <format dxfId="6861">
      <pivotArea outline="0" collapsedLevelsAreSubtotals="1" fieldPosition="0"/>
    </format>
    <format dxfId="6860">
      <pivotArea dataOnly="0" labelOnly="1" grandRow="1" outline="0" fieldPosition="0"/>
    </format>
    <format dxfId="6859">
      <pivotArea type="all" dataOnly="0" outline="0" fieldPosition="0"/>
    </format>
    <format dxfId="6858">
      <pivotArea outline="0" collapsedLevelsAreSubtotals="1" fieldPosition="0"/>
    </format>
    <format dxfId="6857">
      <pivotArea dataOnly="0" labelOnly="1" grandRow="1" outline="0" fieldPosition="0"/>
    </format>
    <format dxfId="6856">
      <pivotArea grandRow="1" outline="0" collapsedLevelsAreSubtotals="1" fieldPosition="0"/>
    </format>
    <format dxfId="6855">
      <pivotArea dataOnly="0" labelOnly="1" grandRow="1" outline="0" fieldPosition="0"/>
    </format>
    <format dxfId="6854">
      <pivotArea type="all" dataOnly="0" outline="0" fieldPosition="0"/>
    </format>
    <format dxfId="6853">
      <pivotArea outline="0" collapsedLevelsAreSubtotals="1" fieldPosition="0"/>
    </format>
    <format dxfId="6852">
      <pivotArea dataOnly="0" labelOnly="1" grandRow="1" outline="0" fieldPosition="0"/>
    </format>
    <format dxfId="6851">
      <pivotArea grandRow="1" outline="0" collapsedLevelsAreSubtotals="1" fieldPosition="0"/>
    </format>
    <format dxfId="6850">
      <pivotArea dataOnly="0" labelOnly="1" grandRow="1" outline="0" fieldPosition="0"/>
    </format>
    <format dxfId="6849">
      <pivotArea type="all" dataOnly="0" outline="0" fieldPosition="0"/>
    </format>
    <format dxfId="6848">
      <pivotArea outline="0" collapsedLevelsAreSubtotals="1" fieldPosition="0"/>
    </format>
    <format dxfId="6847">
      <pivotArea dataOnly="0" labelOnly="1" grandRow="1" outline="0" fieldPosition="0"/>
    </format>
    <format dxfId="6846">
      <pivotArea grandRow="1" outline="0" collapsedLevelsAreSubtotals="1" fieldPosition="0"/>
    </format>
    <format dxfId="6845">
      <pivotArea dataOnly="0" labelOnly="1" grandRow="1" outline="0" fieldPosition="0"/>
    </format>
    <format dxfId="6844">
      <pivotArea type="all" dataOnly="0" outline="0" fieldPosition="0"/>
    </format>
    <format dxfId="6843">
      <pivotArea outline="0" collapsedLevelsAreSubtotals="1" fieldPosition="0"/>
    </format>
    <format dxfId="6842">
      <pivotArea dataOnly="0" labelOnly="1" grandRow="1" outline="0" fieldPosition="0"/>
    </format>
    <format dxfId="6841">
      <pivotArea type="all" dataOnly="0" outline="0" fieldPosition="0"/>
    </format>
    <format dxfId="6840">
      <pivotArea outline="0" collapsedLevelsAreSubtotals="1" fieldPosition="0"/>
    </format>
    <format dxfId="6839">
      <pivotArea dataOnly="0" labelOnly="1" grandRow="1" outline="0" fieldPosition="0"/>
    </format>
    <format dxfId="6838">
      <pivotArea type="all" dataOnly="0" outline="0" fieldPosition="0"/>
    </format>
    <format dxfId="6837">
      <pivotArea outline="0" collapsedLevelsAreSubtotals="1" fieldPosition="0"/>
    </format>
    <format dxfId="6836">
      <pivotArea dataOnly="0" labelOnly="1" grandRow="1" outline="0" fieldPosition="0"/>
    </format>
    <format dxfId="6835">
      <pivotArea type="all" dataOnly="0" outline="0" fieldPosition="0"/>
    </format>
    <format dxfId="6834">
      <pivotArea outline="0" collapsedLevelsAreSubtotals="1" fieldPosition="0"/>
    </format>
    <format dxfId="6833">
      <pivotArea dataOnly="0" labelOnly="1" grandRow="1" outline="0" fieldPosition="0"/>
    </format>
    <format dxfId="6832">
      <pivotArea type="all" dataOnly="0" outline="0" fieldPosition="0"/>
    </format>
    <format dxfId="6831">
      <pivotArea outline="0" collapsedLevelsAreSubtotals="1" fieldPosition="0"/>
    </format>
    <format dxfId="6830">
      <pivotArea dataOnly="0" labelOnly="1" grandRow="1" outline="0" fieldPosition="0"/>
    </format>
    <format dxfId="6829">
      <pivotArea type="all" dataOnly="0" outline="0" fieldPosition="0"/>
    </format>
    <format dxfId="6828">
      <pivotArea outline="0" collapsedLevelsAreSubtotals="1" fieldPosition="0"/>
    </format>
    <format dxfId="6827">
      <pivotArea dataOnly="0" labelOnly="1" grandRow="1" outline="0" fieldPosition="0"/>
    </format>
    <format dxfId="6826">
      <pivotArea type="all" dataOnly="0" outline="0" fieldPosition="0"/>
    </format>
    <format dxfId="6825">
      <pivotArea outline="0" collapsedLevelsAreSubtotals="1" fieldPosition="0"/>
    </format>
    <format dxfId="6824">
      <pivotArea dataOnly="0" labelOnly="1" grandRow="1" outline="0" fieldPosition="0"/>
    </format>
    <format dxfId="6823">
      <pivotArea type="all" dataOnly="0" outline="0" fieldPosition="0"/>
    </format>
    <format dxfId="6822">
      <pivotArea outline="0" collapsedLevelsAreSubtotals="1" fieldPosition="0"/>
    </format>
    <format dxfId="6821">
      <pivotArea dataOnly="0" labelOnly="1" grandRow="1" outline="0" fieldPosition="0"/>
    </format>
    <format dxfId="6820">
      <pivotArea type="all" dataOnly="0" outline="0" fieldPosition="0"/>
    </format>
    <format dxfId="6819">
      <pivotArea outline="0" collapsedLevelsAreSubtotals="1" fieldPosition="0"/>
    </format>
    <format dxfId="6818">
      <pivotArea dataOnly="0" labelOnly="1" grandRow="1" outline="0" fieldPosition="0"/>
    </format>
    <format dxfId="6817">
      <pivotArea grandRow="1" outline="0" collapsedLevelsAreSubtotals="1" fieldPosition="0"/>
    </format>
    <format dxfId="6816">
      <pivotArea dataOnly="0" labelOnly="1" grandRow="1" outline="0" fieldPosition="0"/>
    </format>
    <format dxfId="6815">
      <pivotArea type="all" dataOnly="0" outline="0" fieldPosition="0"/>
    </format>
    <format dxfId="6814">
      <pivotArea outline="0" collapsedLevelsAreSubtotals="1" fieldPosition="0"/>
    </format>
    <format dxfId="6813">
      <pivotArea dataOnly="0" labelOnly="1" grandRow="1" outline="0" fieldPosition="0"/>
    </format>
    <format dxfId="6812">
      <pivotArea type="all" dataOnly="0" outline="0" fieldPosition="0"/>
    </format>
    <format dxfId="6811">
      <pivotArea outline="0" collapsedLevelsAreSubtotals="1" fieldPosition="0"/>
    </format>
    <format dxfId="6810">
      <pivotArea dataOnly="0" labelOnly="1" grandRow="1" outline="0" fieldPosition="0"/>
    </format>
    <format dxfId="6809">
      <pivotArea type="all" dataOnly="0" outline="0" fieldPosition="0"/>
    </format>
    <format dxfId="6808">
      <pivotArea outline="0" collapsedLevelsAreSubtotals="1" fieldPosition="0"/>
    </format>
    <format dxfId="6807">
      <pivotArea dataOnly="0" labelOnly="1" grandRow="1" outline="0" fieldPosition="0"/>
    </format>
    <format dxfId="6806">
      <pivotArea type="all" dataOnly="0" outline="0" fieldPosition="0"/>
    </format>
    <format dxfId="6805">
      <pivotArea outline="0" collapsedLevelsAreSubtotals="1" fieldPosition="0"/>
    </format>
    <format dxfId="6804">
      <pivotArea dataOnly="0" labelOnly="1" grandRow="1" outline="0" fieldPosition="0"/>
    </format>
    <format dxfId="6803">
      <pivotArea type="all" dataOnly="0" outline="0" fieldPosition="0"/>
    </format>
    <format dxfId="6802">
      <pivotArea outline="0" collapsedLevelsAreSubtotals="1" fieldPosition="0"/>
    </format>
    <format dxfId="6801">
      <pivotArea dataOnly="0" labelOnly="1" grandRow="1" outline="0" fieldPosition="0"/>
    </format>
    <format dxfId="6800">
      <pivotArea outline="0" fieldPosition="0">
        <references count="1">
          <reference field="4294967294" count="1">
            <x v="1"/>
          </reference>
        </references>
      </pivotArea>
    </format>
    <format dxfId="6799">
      <pivotArea type="all" dataOnly="0" outline="0" fieldPosition="0"/>
    </format>
    <format dxfId="6798">
      <pivotArea outline="0" collapsedLevelsAreSubtotals="1" fieldPosition="0"/>
    </format>
    <format dxfId="6797">
      <pivotArea field="23" type="button" dataOnly="0" labelOnly="1" outline="0" axis="axisRow" fieldPosition="0"/>
    </format>
    <format dxfId="6796">
      <pivotArea dataOnly="0" labelOnly="1" grandRow="1" outline="0" fieldPosition="0"/>
    </format>
    <format dxfId="6795">
      <pivotArea dataOnly="0" labelOnly="1" outline="0" fieldPosition="0">
        <references count="1">
          <reference field="4294967294" count="2">
            <x v="0"/>
            <x v="1"/>
          </reference>
        </references>
      </pivotArea>
    </format>
    <format dxfId="6794">
      <pivotArea type="all" dataOnly="0" outline="0" fieldPosition="0"/>
    </format>
    <format dxfId="6793">
      <pivotArea outline="0" collapsedLevelsAreSubtotals="1" fieldPosition="0"/>
    </format>
    <format dxfId="6792">
      <pivotArea field="23" type="button" dataOnly="0" labelOnly="1" outline="0" axis="axisRow" fieldPosition="0"/>
    </format>
    <format dxfId="6791">
      <pivotArea dataOnly="0" labelOnly="1" grandRow="1" outline="0" fieldPosition="0"/>
    </format>
    <format dxfId="6790">
      <pivotArea dataOnly="0" labelOnly="1" outline="0" fieldPosition="0">
        <references count="1">
          <reference field="4294967294" count="2">
            <x v="0"/>
            <x v="1"/>
          </reference>
        </references>
      </pivotArea>
    </format>
    <format dxfId="6789">
      <pivotArea type="all" dataOnly="0" outline="0" fieldPosition="0"/>
    </format>
    <format dxfId="6788">
      <pivotArea outline="0" collapsedLevelsAreSubtotals="1" fieldPosition="0"/>
    </format>
    <format dxfId="6787">
      <pivotArea field="23" type="button" dataOnly="0" labelOnly="1" outline="0" axis="axisRow" fieldPosition="0"/>
    </format>
    <format dxfId="6786">
      <pivotArea dataOnly="0" labelOnly="1" grandRow="1" outline="0" fieldPosition="0"/>
    </format>
    <format dxfId="6785">
      <pivotArea dataOnly="0" labelOnly="1" outline="0" fieldPosition="0">
        <references count="1">
          <reference field="4294967294" count="2">
            <x v="0"/>
            <x v="1"/>
          </reference>
        </references>
      </pivotArea>
    </format>
    <format dxfId="6784">
      <pivotArea type="all" dataOnly="0" outline="0" fieldPosition="0"/>
    </format>
    <format dxfId="6783">
      <pivotArea outline="0" collapsedLevelsAreSubtotals="1" fieldPosition="0"/>
    </format>
    <format dxfId="6782">
      <pivotArea field="23" type="button" dataOnly="0" labelOnly="1" outline="0" axis="axisRow" fieldPosition="0"/>
    </format>
    <format dxfId="6781">
      <pivotArea dataOnly="0" labelOnly="1" grandRow="1" outline="0" fieldPosition="0"/>
    </format>
    <format dxfId="6780">
      <pivotArea dataOnly="0" labelOnly="1" outline="0" fieldPosition="0">
        <references count="1">
          <reference field="4294967294" count="2">
            <x v="0"/>
            <x v="1"/>
          </reference>
        </references>
      </pivotArea>
    </format>
    <format dxfId="6779">
      <pivotArea type="all" dataOnly="0" outline="0" fieldPosition="0"/>
    </format>
    <format dxfId="6778">
      <pivotArea outline="0" collapsedLevelsAreSubtotals="1" fieldPosition="0"/>
    </format>
    <format dxfId="6777">
      <pivotArea field="23" type="button" dataOnly="0" labelOnly="1" outline="0" axis="axisRow" fieldPosition="0"/>
    </format>
    <format dxfId="6776">
      <pivotArea dataOnly="0" labelOnly="1" grandRow="1" outline="0" fieldPosition="0"/>
    </format>
    <format dxfId="6775">
      <pivotArea dataOnly="0" labelOnly="1" outline="0" fieldPosition="0">
        <references count="1">
          <reference field="4294967294" count="2">
            <x v="0"/>
            <x v="1"/>
          </reference>
        </references>
      </pivotArea>
    </format>
    <format dxfId="6774">
      <pivotArea type="all" dataOnly="0" outline="0" fieldPosition="0"/>
    </format>
    <format dxfId="6773">
      <pivotArea outline="0" collapsedLevelsAreSubtotals="1" fieldPosition="0"/>
    </format>
    <format dxfId="6772">
      <pivotArea field="23" type="button" dataOnly="0" labelOnly="1" outline="0" axis="axisRow" fieldPosition="0"/>
    </format>
    <format dxfId="6771">
      <pivotArea dataOnly="0" labelOnly="1" grandRow="1" outline="0" fieldPosition="0"/>
    </format>
    <format dxfId="6770">
      <pivotArea dataOnly="0" labelOnly="1" outline="0" fieldPosition="0">
        <references count="1">
          <reference field="4294967294" count="2">
            <x v="0"/>
            <x v="1"/>
          </reference>
        </references>
      </pivotArea>
    </format>
    <format dxfId="6769">
      <pivotArea type="all" dataOnly="0" outline="0" fieldPosition="0"/>
    </format>
    <format dxfId="6768">
      <pivotArea outline="0" collapsedLevelsAreSubtotals="1" fieldPosition="0"/>
    </format>
    <format dxfId="6767">
      <pivotArea field="23" type="button" dataOnly="0" labelOnly="1" outline="0" axis="axisRow" fieldPosition="0"/>
    </format>
    <format dxfId="6766">
      <pivotArea dataOnly="0" labelOnly="1" grandRow="1" outline="0" fieldPosition="0"/>
    </format>
    <format dxfId="6765">
      <pivotArea dataOnly="0" labelOnly="1" outline="0" fieldPosition="0">
        <references count="1">
          <reference field="4294967294" count="2">
            <x v="0"/>
            <x v="1"/>
          </reference>
        </references>
      </pivotArea>
    </format>
    <format dxfId="6764">
      <pivotArea type="all" dataOnly="0" outline="0" fieldPosition="0"/>
    </format>
    <format dxfId="6763">
      <pivotArea outline="0" collapsedLevelsAreSubtotals="1" fieldPosition="0"/>
    </format>
    <format dxfId="6762">
      <pivotArea field="23" type="button" dataOnly="0" labelOnly="1" outline="0" axis="axisRow" fieldPosition="0"/>
    </format>
    <format dxfId="6761">
      <pivotArea dataOnly="0" labelOnly="1" grandRow="1" outline="0" fieldPosition="0"/>
    </format>
    <format dxfId="6760">
      <pivotArea dataOnly="0" labelOnly="1" outline="0" fieldPosition="0">
        <references count="1">
          <reference field="4294967294" count="2">
            <x v="0"/>
            <x v="1"/>
          </reference>
        </references>
      </pivotArea>
    </format>
    <format dxfId="6759">
      <pivotArea field="23" type="button" dataOnly="0" labelOnly="1" outline="0" axis="axisRow" fieldPosition="0"/>
    </format>
    <format dxfId="6758">
      <pivotArea dataOnly="0" labelOnly="1" outline="0" fieldPosition="0">
        <references count="1">
          <reference field="4294967294" count="2">
            <x v="0"/>
            <x v="1"/>
          </reference>
        </references>
      </pivotArea>
    </format>
    <format dxfId="6757">
      <pivotArea grandRow="1" outline="0" collapsedLevelsAreSubtotals="1" fieldPosition="0"/>
    </format>
    <format dxfId="6756">
      <pivotArea dataOnly="0" labelOnly="1" grandRow="1" outline="0" fieldPosition="0"/>
    </format>
    <format dxfId="6755">
      <pivotArea dataOnly="0" labelOnly="1" outline="0" fieldPosition="0">
        <references count="1">
          <reference field="4294967294" count="1">
            <x v="1"/>
          </reference>
        </references>
      </pivotArea>
    </format>
    <format dxfId="6754">
      <pivotArea type="all" dataOnly="0" outline="0" fieldPosition="0"/>
    </format>
    <format dxfId="6753">
      <pivotArea outline="0" collapsedLevelsAreSubtotals="1" fieldPosition="0"/>
    </format>
    <format dxfId="6752">
      <pivotArea field="23" type="button" dataOnly="0" labelOnly="1" outline="0" axis="axisRow" fieldPosition="0"/>
    </format>
    <format dxfId="6751">
      <pivotArea dataOnly="0" labelOnly="1" grandRow="1" outline="0" fieldPosition="0"/>
    </format>
    <format dxfId="6750">
      <pivotArea dataOnly="0" labelOnly="1" outline="0" fieldPosition="0">
        <references count="1">
          <reference field="4294967294" count="2">
            <x v="0"/>
            <x v="1"/>
          </reference>
        </references>
      </pivotArea>
    </format>
    <format dxfId="6749">
      <pivotArea type="all" dataOnly="0" outline="0" fieldPosition="0"/>
    </format>
    <format dxfId="6748">
      <pivotArea outline="0" collapsedLevelsAreSubtotals="1" fieldPosition="0"/>
    </format>
    <format dxfId="6747">
      <pivotArea field="23" type="button" dataOnly="0" labelOnly="1" outline="0" axis="axisRow" fieldPosition="0"/>
    </format>
    <format dxfId="6746">
      <pivotArea dataOnly="0" labelOnly="1" grandRow="1" outline="0" fieldPosition="0"/>
    </format>
    <format dxfId="6745">
      <pivotArea dataOnly="0" labelOnly="1" outline="0" fieldPosition="0">
        <references count="1">
          <reference field="4294967294" count="2">
            <x v="0"/>
            <x v="1"/>
          </reference>
        </references>
      </pivotArea>
    </format>
    <format dxfId="6744">
      <pivotArea type="all" dataOnly="0" outline="0" fieldPosition="0"/>
    </format>
    <format dxfId="6743">
      <pivotArea outline="0" collapsedLevelsAreSubtotals="1" fieldPosition="0"/>
    </format>
    <format dxfId="6742">
      <pivotArea field="23" type="button" dataOnly="0" labelOnly="1" outline="0" axis="axisRow" fieldPosition="0"/>
    </format>
    <format dxfId="6741">
      <pivotArea dataOnly="0" labelOnly="1" grandRow="1" outline="0" fieldPosition="0"/>
    </format>
    <format dxfId="6740">
      <pivotArea dataOnly="0" labelOnly="1" outline="0" fieldPosition="0">
        <references count="1">
          <reference field="4294967294" count="2">
            <x v="0"/>
            <x v="1"/>
          </reference>
        </references>
      </pivotArea>
    </format>
    <format dxfId="6739">
      <pivotArea type="all" dataOnly="0" outline="0" fieldPosition="0"/>
    </format>
    <format dxfId="6738">
      <pivotArea outline="0" collapsedLevelsAreSubtotals="1" fieldPosition="0"/>
    </format>
    <format dxfId="6737">
      <pivotArea field="23" type="button" dataOnly="0" labelOnly="1" outline="0" axis="axisRow" fieldPosition="0"/>
    </format>
    <format dxfId="6736">
      <pivotArea dataOnly="0" labelOnly="1" grandRow="1" outline="0" fieldPosition="0"/>
    </format>
    <format dxfId="6735">
      <pivotArea dataOnly="0" labelOnly="1" outline="0" fieldPosition="0">
        <references count="1">
          <reference field="4294967294" count="2">
            <x v="0"/>
            <x v="1"/>
          </reference>
        </references>
      </pivotArea>
    </format>
    <format dxfId="6734">
      <pivotArea type="all" dataOnly="0" outline="0" fieldPosition="0"/>
    </format>
    <format dxfId="6733">
      <pivotArea outline="0" collapsedLevelsAreSubtotals="1" fieldPosition="0"/>
    </format>
    <format dxfId="6732">
      <pivotArea field="23" type="button" dataOnly="0" labelOnly="1" outline="0" axis="axisRow" fieldPosition="0"/>
    </format>
    <format dxfId="6731">
      <pivotArea dataOnly="0" labelOnly="1" grandRow="1" outline="0" fieldPosition="0"/>
    </format>
    <format dxfId="6730">
      <pivotArea dataOnly="0" labelOnly="1" outline="0" fieldPosition="0">
        <references count="1">
          <reference field="4294967294" count="2">
            <x v="0"/>
            <x v="1"/>
          </reference>
        </references>
      </pivotArea>
    </format>
    <format dxfId="6729">
      <pivotArea type="all" dataOnly="0" outline="0" fieldPosition="0"/>
    </format>
    <format dxfId="6728">
      <pivotArea outline="0" collapsedLevelsAreSubtotals="1" fieldPosition="0"/>
    </format>
    <format dxfId="6727">
      <pivotArea field="23" type="button" dataOnly="0" labelOnly="1" outline="0" axis="axisRow" fieldPosition="0"/>
    </format>
    <format dxfId="6726">
      <pivotArea dataOnly="0" labelOnly="1" grandRow="1" outline="0" fieldPosition="0"/>
    </format>
    <format dxfId="6725">
      <pivotArea dataOnly="0" labelOnly="1" outline="0" fieldPosition="0">
        <references count="1">
          <reference field="4294967294" count="2">
            <x v="0"/>
            <x v="1"/>
          </reference>
        </references>
      </pivotArea>
    </format>
    <format dxfId="6724">
      <pivotArea type="all" dataOnly="0" outline="0" fieldPosition="0"/>
    </format>
    <format dxfId="6723">
      <pivotArea outline="0" collapsedLevelsAreSubtotals="1" fieldPosition="0"/>
    </format>
    <format dxfId="6722">
      <pivotArea field="23" type="button" dataOnly="0" labelOnly="1" outline="0" axis="axisRow" fieldPosition="0"/>
    </format>
    <format dxfId="6721">
      <pivotArea dataOnly="0" labelOnly="1" grandRow="1" outline="0" fieldPosition="0"/>
    </format>
    <format dxfId="6720">
      <pivotArea dataOnly="0" labelOnly="1" outline="0" fieldPosition="0">
        <references count="1">
          <reference field="4294967294" count="2">
            <x v="0"/>
            <x v="1"/>
          </reference>
        </references>
      </pivotArea>
    </format>
    <format dxfId="6719">
      <pivotArea type="all" dataOnly="0" outline="0" fieldPosition="0"/>
    </format>
    <format dxfId="6718">
      <pivotArea outline="0" collapsedLevelsAreSubtotals="1" fieldPosition="0"/>
    </format>
    <format dxfId="6717">
      <pivotArea field="23" type="button" dataOnly="0" labelOnly="1" outline="0" axis="axisRow" fieldPosition="0"/>
    </format>
    <format dxfId="6716">
      <pivotArea dataOnly="0" labelOnly="1" grandRow="1" outline="0" fieldPosition="0"/>
    </format>
    <format dxfId="6715">
      <pivotArea dataOnly="0" labelOnly="1" outline="0" fieldPosition="0">
        <references count="1">
          <reference field="4294967294" count="2">
            <x v="0"/>
            <x v="1"/>
          </reference>
        </references>
      </pivotArea>
    </format>
    <format dxfId="6714">
      <pivotArea field="23" type="button" dataOnly="0" labelOnly="1" outline="0" axis="axisRow" fieldPosition="0"/>
    </format>
    <format dxfId="6713">
      <pivotArea dataOnly="0" labelOnly="1" outline="0" fieldPosition="0">
        <references count="1">
          <reference field="4294967294" count="2">
            <x v="0"/>
            <x v="1"/>
          </reference>
        </references>
      </pivotArea>
    </format>
    <format dxfId="6712">
      <pivotArea type="all" dataOnly="0" outline="0" fieldPosition="0"/>
    </format>
    <format dxfId="6711">
      <pivotArea outline="0" collapsedLevelsAreSubtotals="1" fieldPosition="0"/>
    </format>
    <format dxfId="6710">
      <pivotArea field="23" type="button" dataOnly="0" labelOnly="1" outline="0" axis="axisRow" fieldPosition="0"/>
    </format>
    <format dxfId="6709">
      <pivotArea dataOnly="0" labelOnly="1" grandRow="1" outline="0" fieldPosition="0"/>
    </format>
    <format dxfId="6708">
      <pivotArea dataOnly="0" labelOnly="1" outline="0" fieldPosition="0">
        <references count="1">
          <reference field="4294967294" count="2">
            <x v="0"/>
            <x v="1"/>
          </reference>
        </references>
      </pivotArea>
    </format>
    <format dxfId="6707">
      <pivotArea type="all" dataOnly="0" outline="0" fieldPosition="0"/>
    </format>
    <format dxfId="6706">
      <pivotArea outline="0" collapsedLevelsAreSubtotals="1" fieldPosition="0"/>
    </format>
    <format dxfId="6705">
      <pivotArea field="23" type="button" dataOnly="0" labelOnly="1" outline="0" axis="axisRow" fieldPosition="0"/>
    </format>
    <format dxfId="6704">
      <pivotArea dataOnly="0" labelOnly="1" grandRow="1" outline="0" fieldPosition="0"/>
    </format>
    <format dxfId="6703">
      <pivotArea dataOnly="0" labelOnly="1" outline="0" fieldPosition="0">
        <references count="1">
          <reference field="4294967294" count="2">
            <x v="0"/>
            <x v="1"/>
          </reference>
        </references>
      </pivotArea>
    </format>
    <format dxfId="6702">
      <pivotArea type="all" dataOnly="0" outline="0" fieldPosition="0"/>
    </format>
    <format dxfId="6701">
      <pivotArea outline="0" collapsedLevelsAreSubtotals="1" fieldPosition="0"/>
    </format>
    <format dxfId="6700">
      <pivotArea field="23" type="button" dataOnly="0" labelOnly="1" outline="0" axis="axisRow" fieldPosition="0"/>
    </format>
    <format dxfId="6699">
      <pivotArea dataOnly="0" labelOnly="1" grandRow="1" outline="0" fieldPosition="0"/>
    </format>
    <format dxfId="6698">
      <pivotArea dataOnly="0" labelOnly="1" outline="0" fieldPosition="0">
        <references count="1">
          <reference field="4294967294" count="2">
            <x v="0"/>
            <x v="1"/>
          </reference>
        </references>
      </pivotArea>
    </format>
    <format dxfId="6697">
      <pivotArea grandRow="1" outline="0" collapsedLevelsAreSubtotals="1" fieldPosition="0"/>
    </format>
    <format dxfId="6696">
      <pivotArea dataOnly="0" labelOnly="1" grandRow="1" outline="0" fieldPosition="0"/>
    </format>
    <format dxfId="6695">
      <pivotArea grandRow="1" outline="0" collapsedLevelsAreSubtotals="1" fieldPosition="0"/>
    </format>
    <format dxfId="6694">
      <pivotArea dataOnly="0" labelOnly="1" grandRow="1" outline="0" fieldPosition="0"/>
    </format>
    <format dxfId="6693">
      <pivotArea type="all" dataOnly="0" outline="0" fieldPosition="0"/>
    </format>
    <format dxfId="6692">
      <pivotArea outline="0" collapsedLevelsAreSubtotals="1" fieldPosition="0"/>
    </format>
    <format dxfId="6691">
      <pivotArea field="23" type="button" dataOnly="0" labelOnly="1" outline="0" axis="axisRow" fieldPosition="0"/>
    </format>
    <format dxfId="6690">
      <pivotArea dataOnly="0" labelOnly="1" grandRow="1" outline="0" fieldPosition="0"/>
    </format>
    <format dxfId="6689">
      <pivotArea dataOnly="0" labelOnly="1" outline="0" fieldPosition="0">
        <references count="1">
          <reference field="4294967294" count="2">
            <x v="0"/>
            <x v="1"/>
          </reference>
        </references>
      </pivotArea>
    </format>
    <format dxfId="6688">
      <pivotArea type="all" dataOnly="0" outline="0" fieldPosition="0"/>
    </format>
    <format dxfId="6687">
      <pivotArea outline="0" collapsedLevelsAreSubtotals="1" fieldPosition="0"/>
    </format>
    <format dxfId="6686">
      <pivotArea field="23" type="button" dataOnly="0" labelOnly="1" outline="0" axis="axisRow" fieldPosition="0"/>
    </format>
    <format dxfId="6685">
      <pivotArea dataOnly="0" labelOnly="1" grandRow="1" outline="0" fieldPosition="0"/>
    </format>
    <format dxfId="6684">
      <pivotArea dataOnly="0" labelOnly="1" outline="0" fieldPosition="0">
        <references count="1">
          <reference field="4294967294" count="2">
            <x v="0"/>
            <x v="1"/>
          </reference>
        </references>
      </pivotArea>
    </format>
    <format dxfId="6683">
      <pivotArea type="all" dataOnly="0" outline="0" fieldPosition="0"/>
    </format>
    <format dxfId="6682">
      <pivotArea outline="0" collapsedLevelsAreSubtotals="1" fieldPosition="0"/>
    </format>
    <format dxfId="6681">
      <pivotArea field="23" type="button" dataOnly="0" labelOnly="1" outline="0" axis="axisRow" fieldPosition="0"/>
    </format>
    <format dxfId="6680">
      <pivotArea dataOnly="0" labelOnly="1" grandRow="1" outline="0" fieldPosition="0"/>
    </format>
    <format dxfId="6679">
      <pivotArea dataOnly="0" labelOnly="1" outline="0" fieldPosition="0">
        <references count="1">
          <reference field="4294967294" count="2">
            <x v="0"/>
            <x v="1"/>
          </reference>
        </references>
      </pivotArea>
    </format>
    <format dxfId="6678">
      <pivotArea type="all" dataOnly="0" outline="0" fieldPosition="0"/>
    </format>
    <format dxfId="6677">
      <pivotArea outline="0" collapsedLevelsAreSubtotals="1" fieldPosition="0"/>
    </format>
    <format dxfId="6676">
      <pivotArea field="23" type="button" dataOnly="0" labelOnly="1" outline="0" axis="axisRow" fieldPosition="0"/>
    </format>
    <format dxfId="6675">
      <pivotArea dataOnly="0" labelOnly="1" grandRow="1" outline="0" fieldPosition="0"/>
    </format>
    <format dxfId="6674">
      <pivotArea dataOnly="0" labelOnly="1" outline="0" fieldPosition="0">
        <references count="1">
          <reference field="4294967294" count="2">
            <x v="0"/>
            <x v="1"/>
          </reference>
        </references>
      </pivotArea>
    </format>
    <format dxfId="6673">
      <pivotArea type="all" dataOnly="0" outline="0" fieldPosition="0"/>
    </format>
    <format dxfId="6672">
      <pivotArea outline="0" collapsedLevelsAreSubtotals="1" fieldPosition="0"/>
    </format>
    <format dxfId="6671">
      <pivotArea field="23" type="button" dataOnly="0" labelOnly="1" outline="0" axis="axisRow" fieldPosition="0"/>
    </format>
    <format dxfId="6670">
      <pivotArea dataOnly="0" labelOnly="1" grandRow="1" outline="0" fieldPosition="0"/>
    </format>
    <format dxfId="6669">
      <pivotArea dataOnly="0" labelOnly="1" outline="0" fieldPosition="0">
        <references count="1">
          <reference field="4294967294" count="2">
            <x v="0"/>
            <x v="1"/>
          </reference>
        </references>
      </pivotArea>
    </format>
    <format dxfId="6668">
      <pivotArea type="all" dataOnly="0" outline="0" fieldPosition="0"/>
    </format>
    <format dxfId="6667">
      <pivotArea outline="0" collapsedLevelsAreSubtotals="1" fieldPosition="0"/>
    </format>
    <format dxfId="6666">
      <pivotArea field="23" type="button" dataOnly="0" labelOnly="1" outline="0" axis="axisRow" fieldPosition="0"/>
    </format>
    <format dxfId="6665">
      <pivotArea dataOnly="0" labelOnly="1" grandRow="1" outline="0" fieldPosition="0"/>
    </format>
    <format dxfId="6664">
      <pivotArea dataOnly="0" labelOnly="1" outline="0" fieldPosition="0">
        <references count="1">
          <reference field="4294967294" count="2">
            <x v="0"/>
            <x v="1"/>
          </reference>
        </references>
      </pivotArea>
    </format>
    <format dxfId="6663">
      <pivotArea type="all" dataOnly="0" outline="0" fieldPosition="0"/>
    </format>
    <format dxfId="6662">
      <pivotArea outline="0" collapsedLevelsAreSubtotals="1" fieldPosition="0"/>
    </format>
    <format dxfId="6661">
      <pivotArea field="23" type="button" dataOnly="0" labelOnly="1" outline="0" axis="axisRow" fieldPosition="0"/>
    </format>
    <format dxfId="6660">
      <pivotArea dataOnly="0" labelOnly="1" grandRow="1" outline="0" fieldPosition="0"/>
    </format>
    <format dxfId="6659">
      <pivotArea dataOnly="0" labelOnly="1" outline="0" fieldPosition="0">
        <references count="1">
          <reference field="4294967294" count="2">
            <x v="0"/>
            <x v="1"/>
          </reference>
        </references>
      </pivotArea>
    </format>
    <format dxfId="6658">
      <pivotArea type="all" dataOnly="0" outline="0" fieldPosition="0"/>
    </format>
    <format dxfId="6657">
      <pivotArea outline="0" collapsedLevelsAreSubtotals="1" fieldPosition="0"/>
    </format>
    <format dxfId="6656">
      <pivotArea field="23" type="button" dataOnly="0" labelOnly="1" outline="0" axis="axisRow" fieldPosition="0"/>
    </format>
    <format dxfId="6655">
      <pivotArea dataOnly="0" labelOnly="1" grandRow="1" outline="0" fieldPosition="0"/>
    </format>
    <format dxfId="6654">
      <pivotArea dataOnly="0" labelOnly="1" outline="0" fieldPosition="0">
        <references count="1">
          <reference field="4294967294" count="2">
            <x v="0"/>
            <x v="1"/>
          </reference>
        </references>
      </pivotArea>
    </format>
    <format dxfId="6653">
      <pivotArea type="all" dataOnly="0" outline="0" fieldPosition="0"/>
    </format>
    <format dxfId="6652">
      <pivotArea outline="0" collapsedLevelsAreSubtotals="1" fieldPosition="0"/>
    </format>
    <format dxfId="6651">
      <pivotArea field="23" type="button" dataOnly="0" labelOnly="1" outline="0" axis="axisRow" fieldPosition="0"/>
    </format>
    <format dxfId="6650">
      <pivotArea dataOnly="0" labelOnly="1" grandRow="1" outline="0" fieldPosition="0"/>
    </format>
    <format dxfId="6649">
      <pivotArea dataOnly="0" labelOnly="1" outline="0" fieldPosition="0">
        <references count="1">
          <reference field="4294967294" count="2">
            <x v="0"/>
            <x v="1"/>
          </reference>
        </references>
      </pivotArea>
    </format>
    <format dxfId="6648">
      <pivotArea type="all" dataOnly="0" outline="0" fieldPosition="0"/>
    </format>
    <format dxfId="6647">
      <pivotArea outline="0" collapsedLevelsAreSubtotals="1" fieldPosition="0"/>
    </format>
    <format dxfId="6646">
      <pivotArea field="23" type="button" dataOnly="0" labelOnly="1" outline="0" axis="axisRow" fieldPosition="0"/>
    </format>
    <format dxfId="6645">
      <pivotArea dataOnly="0" labelOnly="1" grandRow="1" outline="0" fieldPosition="0"/>
    </format>
    <format dxfId="6644">
      <pivotArea dataOnly="0" labelOnly="1" outline="0" fieldPosition="0">
        <references count="1">
          <reference field="4294967294" count="2">
            <x v="0"/>
            <x v="1"/>
          </reference>
        </references>
      </pivotArea>
    </format>
    <format dxfId="6643">
      <pivotArea type="all" dataOnly="0" outline="0" fieldPosition="0"/>
    </format>
    <format dxfId="6642">
      <pivotArea outline="0" collapsedLevelsAreSubtotals="1" fieldPosition="0"/>
    </format>
    <format dxfId="6641">
      <pivotArea field="23" type="button" dataOnly="0" labelOnly="1" outline="0" axis="axisRow" fieldPosition="0"/>
    </format>
    <format dxfId="6640">
      <pivotArea dataOnly="0" labelOnly="1" grandRow="1" outline="0" fieldPosition="0"/>
    </format>
    <format dxfId="6639">
      <pivotArea dataOnly="0" labelOnly="1" outline="0" fieldPosition="0">
        <references count="1">
          <reference field="4294967294" count="2">
            <x v="0"/>
            <x v="1"/>
          </reference>
        </references>
      </pivotArea>
    </format>
    <format dxfId="6638">
      <pivotArea type="all" dataOnly="0" outline="0" fieldPosition="0"/>
    </format>
    <format dxfId="6637">
      <pivotArea outline="0" collapsedLevelsAreSubtotals="1" fieldPosition="0"/>
    </format>
    <format dxfId="6636">
      <pivotArea field="23" type="button" dataOnly="0" labelOnly="1" outline="0" axis="axisRow" fieldPosition="0"/>
    </format>
    <format dxfId="6635">
      <pivotArea dataOnly="0" labelOnly="1" grandRow="1" outline="0" fieldPosition="0"/>
    </format>
    <format dxfId="6634">
      <pivotArea dataOnly="0" labelOnly="1" outline="0" fieldPosition="0">
        <references count="1">
          <reference field="4294967294" count="2">
            <x v="0"/>
            <x v="1"/>
          </reference>
        </references>
      </pivotArea>
    </format>
    <format dxfId="6633">
      <pivotArea type="all" dataOnly="0" outline="0" fieldPosition="0"/>
    </format>
    <format dxfId="6632">
      <pivotArea outline="0" collapsedLevelsAreSubtotals="1" fieldPosition="0"/>
    </format>
    <format dxfId="6631">
      <pivotArea field="23" type="button" dataOnly="0" labelOnly="1" outline="0" axis="axisRow" fieldPosition="0"/>
    </format>
    <format dxfId="6630">
      <pivotArea dataOnly="0" labelOnly="1" grandRow="1" outline="0" fieldPosition="0"/>
    </format>
    <format dxfId="6629">
      <pivotArea dataOnly="0" labelOnly="1" outline="0" fieldPosition="0">
        <references count="1">
          <reference field="4294967294" count="2">
            <x v="0"/>
            <x v="1"/>
          </reference>
        </references>
      </pivotArea>
    </format>
    <format dxfId="6628">
      <pivotArea type="all" dataOnly="0" outline="0" fieldPosition="0"/>
    </format>
    <format dxfId="6627">
      <pivotArea outline="0" collapsedLevelsAreSubtotals="1" fieldPosition="0"/>
    </format>
    <format dxfId="6626">
      <pivotArea field="23" type="button" dataOnly="0" labelOnly="1" outline="0" axis="axisRow" fieldPosition="0"/>
    </format>
    <format dxfId="6625">
      <pivotArea dataOnly="0" labelOnly="1" grandRow="1" outline="0" fieldPosition="0"/>
    </format>
    <format dxfId="6624">
      <pivotArea dataOnly="0" labelOnly="1" outline="0" fieldPosition="0">
        <references count="1">
          <reference field="4294967294" count="2">
            <x v="0"/>
            <x v="1"/>
          </reference>
        </references>
      </pivotArea>
    </format>
    <format dxfId="6623">
      <pivotArea type="all" dataOnly="0" outline="0" fieldPosition="0"/>
    </format>
    <format dxfId="6622">
      <pivotArea outline="0" collapsedLevelsAreSubtotals="1" fieldPosition="0"/>
    </format>
    <format dxfId="6621">
      <pivotArea field="23" type="button" dataOnly="0" labelOnly="1" outline="0" axis="axisRow" fieldPosition="0"/>
    </format>
    <format dxfId="6620">
      <pivotArea dataOnly="0" labelOnly="1" grandRow="1" outline="0" fieldPosition="0"/>
    </format>
    <format dxfId="6619">
      <pivotArea dataOnly="0" labelOnly="1" outline="0" fieldPosition="0">
        <references count="1">
          <reference field="4294967294" count="2">
            <x v="0"/>
            <x v="1"/>
          </reference>
        </references>
      </pivotArea>
    </format>
    <format dxfId="6618">
      <pivotArea type="all" dataOnly="0" outline="0" fieldPosition="0"/>
    </format>
    <format dxfId="6617">
      <pivotArea outline="0" collapsedLevelsAreSubtotals="1" fieldPosition="0"/>
    </format>
    <format dxfId="6616">
      <pivotArea field="23" type="button" dataOnly="0" labelOnly="1" outline="0" axis="axisRow" fieldPosition="0"/>
    </format>
    <format dxfId="6615">
      <pivotArea dataOnly="0" labelOnly="1" grandRow="1" outline="0" fieldPosition="0"/>
    </format>
    <format dxfId="6614">
      <pivotArea dataOnly="0" labelOnly="1" outline="0" fieldPosition="0">
        <references count="1">
          <reference field="4294967294" count="2">
            <x v="0"/>
            <x v="1"/>
          </reference>
        </references>
      </pivotArea>
    </format>
    <format dxfId="6613">
      <pivotArea type="all" dataOnly="0" outline="0" fieldPosition="0"/>
    </format>
    <format dxfId="6612">
      <pivotArea outline="0" collapsedLevelsAreSubtotals="1" fieldPosition="0"/>
    </format>
    <format dxfId="6611">
      <pivotArea field="23" type="button" dataOnly="0" labelOnly="1" outline="0" axis="axisRow" fieldPosition="0"/>
    </format>
    <format dxfId="6610">
      <pivotArea dataOnly="0" labelOnly="1" grandRow="1" outline="0" fieldPosition="0"/>
    </format>
    <format dxfId="6609">
      <pivotArea dataOnly="0" labelOnly="1" outline="0" fieldPosition="0">
        <references count="1">
          <reference field="4294967294" count="2">
            <x v="0"/>
            <x v="1"/>
          </reference>
        </references>
      </pivotArea>
    </format>
    <format dxfId="6608">
      <pivotArea type="all" dataOnly="0" outline="0" fieldPosition="0"/>
    </format>
    <format dxfId="6607">
      <pivotArea outline="0" collapsedLevelsAreSubtotals="1" fieldPosition="0"/>
    </format>
    <format dxfId="6606">
      <pivotArea field="23" type="button" dataOnly="0" labelOnly="1" outline="0" axis="axisRow" fieldPosition="0"/>
    </format>
    <format dxfId="6605">
      <pivotArea dataOnly="0" labelOnly="1" grandRow="1" outline="0" fieldPosition="0"/>
    </format>
    <format dxfId="6604">
      <pivotArea dataOnly="0" labelOnly="1" outline="0" fieldPosition="0">
        <references count="1">
          <reference field="4294967294" count="2">
            <x v="0"/>
            <x v="1"/>
          </reference>
        </references>
      </pivotArea>
    </format>
    <format dxfId="6603">
      <pivotArea type="all" dataOnly="0" outline="0" fieldPosition="0"/>
    </format>
    <format dxfId="6602">
      <pivotArea outline="0" collapsedLevelsAreSubtotals="1" fieldPosition="0"/>
    </format>
    <format dxfId="6601">
      <pivotArea field="23" type="button" dataOnly="0" labelOnly="1" outline="0" axis="axisRow" fieldPosition="0"/>
    </format>
    <format dxfId="6600">
      <pivotArea dataOnly="0" labelOnly="1" grandRow="1" outline="0" fieldPosition="0"/>
    </format>
    <format dxfId="6599">
      <pivotArea dataOnly="0" labelOnly="1" outline="0" fieldPosition="0">
        <references count="1">
          <reference field="4294967294" count="2">
            <x v="0"/>
            <x v="1"/>
          </reference>
        </references>
      </pivotArea>
    </format>
    <format dxfId="6598">
      <pivotArea type="all" dataOnly="0" outline="0" fieldPosition="0"/>
    </format>
    <format dxfId="6597">
      <pivotArea outline="0" collapsedLevelsAreSubtotals="1" fieldPosition="0"/>
    </format>
    <format dxfId="6596">
      <pivotArea field="23" type="button" dataOnly="0" labelOnly="1" outline="0" axis="axisRow" fieldPosition="0"/>
    </format>
    <format dxfId="6595">
      <pivotArea dataOnly="0" labelOnly="1" grandRow="1" outline="0" fieldPosition="0"/>
    </format>
    <format dxfId="6594">
      <pivotArea dataOnly="0" labelOnly="1" outline="0" fieldPosition="0">
        <references count="1">
          <reference field="4294967294" count="2">
            <x v="0"/>
            <x v="1"/>
          </reference>
        </references>
      </pivotArea>
    </format>
    <format dxfId="6593">
      <pivotArea type="all" dataOnly="0" outline="0" fieldPosition="0"/>
    </format>
    <format dxfId="6592">
      <pivotArea outline="0" collapsedLevelsAreSubtotals="1" fieldPosition="0"/>
    </format>
    <format dxfId="6591">
      <pivotArea field="23" type="button" dataOnly="0" labelOnly="1" outline="0" axis="axisRow" fieldPosition="0"/>
    </format>
    <format dxfId="6590">
      <pivotArea dataOnly="0" labelOnly="1" grandRow="1" outline="0" fieldPosition="0"/>
    </format>
    <format dxfId="6589">
      <pivotArea dataOnly="0" labelOnly="1" outline="0" fieldPosition="0">
        <references count="1">
          <reference field="4294967294" count="2">
            <x v="0"/>
            <x v="1"/>
          </reference>
        </references>
      </pivotArea>
    </format>
    <format dxfId="6588">
      <pivotArea type="all" dataOnly="0" outline="0" fieldPosition="0"/>
    </format>
    <format dxfId="6587">
      <pivotArea outline="0" collapsedLevelsAreSubtotals="1" fieldPosition="0"/>
    </format>
    <format dxfId="6586">
      <pivotArea field="23" type="button" dataOnly="0" labelOnly="1" outline="0" axis="axisRow" fieldPosition="0"/>
    </format>
    <format dxfId="6585">
      <pivotArea dataOnly="0" labelOnly="1" grandRow="1" outline="0" fieldPosition="0"/>
    </format>
    <format dxfId="6584">
      <pivotArea dataOnly="0" labelOnly="1" outline="0" fieldPosition="0">
        <references count="1">
          <reference field="4294967294" count="2">
            <x v="0"/>
            <x v="1"/>
          </reference>
        </references>
      </pivotArea>
    </format>
    <format dxfId="6583">
      <pivotArea type="all" dataOnly="0" outline="0" fieldPosition="0"/>
    </format>
    <format dxfId="6582">
      <pivotArea outline="0" collapsedLevelsAreSubtotals="1" fieldPosition="0"/>
    </format>
    <format dxfId="6581">
      <pivotArea field="23" type="button" dataOnly="0" labelOnly="1" outline="0" axis="axisRow" fieldPosition="0"/>
    </format>
    <format dxfId="6580">
      <pivotArea dataOnly="0" labelOnly="1" grandRow="1" outline="0" fieldPosition="0"/>
    </format>
    <format dxfId="6579">
      <pivotArea dataOnly="0" labelOnly="1" outline="0" fieldPosition="0">
        <references count="1">
          <reference field="4294967294" count="2">
            <x v="0"/>
            <x v="1"/>
          </reference>
        </references>
      </pivotArea>
    </format>
    <format dxfId="6578">
      <pivotArea grandRow="1" outline="0" collapsedLevelsAreSubtotals="1" fieldPosition="0"/>
    </format>
    <format dxfId="6577">
      <pivotArea dataOnly="0" labelOnly="1" grandRow="1" outline="0" fieldPosition="0"/>
    </format>
    <format dxfId="6576">
      <pivotArea type="all" dataOnly="0" outline="0" fieldPosition="0"/>
    </format>
    <format dxfId="6575">
      <pivotArea outline="0" collapsedLevelsAreSubtotals="1" fieldPosition="0"/>
    </format>
    <format dxfId="6574">
      <pivotArea field="23" type="button" dataOnly="0" labelOnly="1" outline="0" axis="axisRow" fieldPosition="0"/>
    </format>
    <format dxfId="6573">
      <pivotArea dataOnly="0" labelOnly="1" grandRow="1" outline="0" fieldPosition="0"/>
    </format>
    <format dxfId="6572">
      <pivotArea dataOnly="0" labelOnly="1" outline="0" fieldPosition="0">
        <references count="1">
          <reference field="4294967294" count="2">
            <x v="0"/>
            <x v="1"/>
          </reference>
        </references>
      </pivotArea>
    </format>
    <format dxfId="6571">
      <pivotArea grandRow="1" outline="0" collapsedLevelsAreSubtotals="1" fieldPosition="0"/>
    </format>
    <format dxfId="6570">
      <pivotArea dataOnly="0" labelOnly="1" grandRow="1" outline="0" fieldPosition="0"/>
    </format>
    <format dxfId="6569">
      <pivotArea type="all" dataOnly="0" outline="0" fieldPosition="0"/>
    </format>
    <format dxfId="6568">
      <pivotArea outline="0" collapsedLevelsAreSubtotals="1" fieldPosition="0"/>
    </format>
    <format dxfId="6567">
      <pivotArea field="23" type="button" dataOnly="0" labelOnly="1" outline="0" axis="axisRow" fieldPosition="0"/>
    </format>
    <format dxfId="6566">
      <pivotArea dataOnly="0" labelOnly="1" fieldPosition="0">
        <references count="1">
          <reference field="23" count="6">
            <x v="2"/>
            <x v="7"/>
            <x v="8"/>
            <x v="12"/>
            <x v="13"/>
            <x v="14"/>
          </reference>
        </references>
      </pivotArea>
    </format>
    <format dxfId="6565">
      <pivotArea dataOnly="0" labelOnly="1" grandRow="1" outline="0" fieldPosition="0"/>
    </format>
    <format dxfId="6564">
      <pivotArea dataOnly="0" labelOnly="1" outline="0" fieldPosition="0">
        <references count="1">
          <reference field="4294967294" count="2">
            <x v="0"/>
            <x v="1"/>
          </reference>
        </references>
      </pivotArea>
    </format>
    <format dxfId="6563">
      <pivotArea type="all" dataOnly="0" outline="0" fieldPosition="0"/>
    </format>
    <format dxfId="6562">
      <pivotArea outline="0" collapsedLevelsAreSubtotals="1" fieldPosition="0"/>
    </format>
    <format dxfId="6561">
      <pivotArea field="23" type="button" dataOnly="0" labelOnly="1" outline="0" axis="axisRow" fieldPosition="0"/>
    </format>
    <format dxfId="6560">
      <pivotArea dataOnly="0" labelOnly="1" fieldPosition="0">
        <references count="1">
          <reference field="23" count="9">
            <x v="0"/>
            <x v="2"/>
            <x v="6"/>
            <x v="7"/>
            <x v="8"/>
            <x v="9"/>
            <x v="12"/>
            <x v="13"/>
            <x v="14"/>
          </reference>
        </references>
      </pivotArea>
    </format>
    <format dxfId="6559">
      <pivotArea dataOnly="0" labelOnly="1" grandRow="1" outline="0" fieldPosition="0"/>
    </format>
    <format dxfId="655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openxmlformats.org/officeDocument/2006/relationships/pivotTable" Target="../pivotTables/pivotTable23.xml"/><Relationship Id="rId18" Type="http://schemas.openxmlformats.org/officeDocument/2006/relationships/pivotTable" Target="../pivotTables/pivotTable28.xml"/><Relationship Id="rId3" Type="http://schemas.openxmlformats.org/officeDocument/2006/relationships/pivotTable" Target="../pivotTables/pivotTable13.xml"/><Relationship Id="rId21" Type="http://schemas.openxmlformats.org/officeDocument/2006/relationships/pivotTable" Target="../pivotTables/pivotTable31.xml"/><Relationship Id="rId7" Type="http://schemas.openxmlformats.org/officeDocument/2006/relationships/pivotTable" Target="../pivotTables/pivotTable17.xml"/><Relationship Id="rId12" Type="http://schemas.openxmlformats.org/officeDocument/2006/relationships/pivotTable" Target="../pivotTables/pivotTable22.xml"/><Relationship Id="rId17" Type="http://schemas.openxmlformats.org/officeDocument/2006/relationships/pivotTable" Target="../pivotTables/pivotTable27.xml"/><Relationship Id="rId2" Type="http://schemas.openxmlformats.org/officeDocument/2006/relationships/pivotTable" Target="../pivotTables/pivotTable12.xml"/><Relationship Id="rId16" Type="http://schemas.openxmlformats.org/officeDocument/2006/relationships/pivotTable" Target="../pivotTables/pivotTable26.xml"/><Relationship Id="rId20" Type="http://schemas.openxmlformats.org/officeDocument/2006/relationships/pivotTable" Target="../pivotTables/pivotTable30.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5" Type="http://schemas.openxmlformats.org/officeDocument/2006/relationships/pivotTable" Target="../pivotTables/pivotTable25.xml"/><Relationship Id="rId10" Type="http://schemas.openxmlformats.org/officeDocument/2006/relationships/pivotTable" Target="../pivotTables/pivotTable20.xml"/><Relationship Id="rId19" Type="http://schemas.openxmlformats.org/officeDocument/2006/relationships/pivotTable" Target="../pivotTables/pivotTable29.xml"/><Relationship Id="rId4" Type="http://schemas.openxmlformats.org/officeDocument/2006/relationships/pivotTable" Target="../pivotTables/pivotTable14.xml"/><Relationship Id="rId9" Type="http://schemas.openxmlformats.org/officeDocument/2006/relationships/pivotTable" Target="../pivotTables/pivotTable19.xml"/><Relationship Id="rId14" Type="http://schemas.openxmlformats.org/officeDocument/2006/relationships/pivotTable" Target="../pivotTables/pivotTable24.xml"/><Relationship Id="rId22"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x14ac:dyDescent="0.2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x14ac:dyDescent="0.25">
      <c r="B1" s="289" t="s">
        <v>897</v>
      </c>
      <c r="C1" s="291" t="s">
        <v>897</v>
      </c>
      <c r="G1" s="289" t="s">
        <v>897</v>
      </c>
      <c r="H1" s="291" t="s">
        <v>897</v>
      </c>
      <c r="CH1" t="e">
        <v>#N/A</v>
      </c>
    </row>
    <row r="2" spans="2:86" x14ac:dyDescent="0.25">
      <c r="CH2" t="e">
        <v>#N/A</v>
      </c>
    </row>
    <row r="3" spans="2:86" ht="30" customHeight="1" thickBot="1" x14ac:dyDescent="0.3">
      <c r="B3" s="55" t="s">
        <v>772</v>
      </c>
      <c r="C3" s="44" t="s">
        <v>595</v>
      </c>
      <c r="D3" s="70"/>
      <c r="E3" s="201"/>
      <c r="G3" s="55" t="s">
        <v>752</v>
      </c>
      <c r="H3" s="44" t="s">
        <v>595</v>
      </c>
      <c r="I3" s="70"/>
      <c r="J3" s="201"/>
      <c r="CH3" t="e">
        <v>#N/A</v>
      </c>
    </row>
    <row r="4" spans="2:86" ht="30" customHeight="1" thickBot="1" x14ac:dyDescent="0.3">
      <c r="B4" s="234" t="s">
        <v>11</v>
      </c>
      <c r="C4" s="74" t="s">
        <v>689</v>
      </c>
      <c r="D4" s="2" t="s">
        <v>738</v>
      </c>
      <c r="E4" s="73" t="s">
        <v>566</v>
      </c>
      <c r="F4" s="296" t="s">
        <v>757</v>
      </c>
      <c r="G4" s="234" t="s">
        <v>11</v>
      </c>
      <c r="H4" s="74" t="s">
        <v>738</v>
      </c>
      <c r="I4" s="2" t="s">
        <v>689</v>
      </c>
      <c r="J4" s="73" t="s">
        <v>566</v>
      </c>
      <c r="K4" s="149" t="s">
        <v>757</v>
      </c>
      <c r="CH4" t="e">
        <v>#N/A</v>
      </c>
    </row>
    <row r="5" spans="2:86" ht="19.5" customHeight="1" x14ac:dyDescent="0.25">
      <c r="B5" s="297" t="s">
        <v>60</v>
      </c>
      <c r="C5" s="298">
        <v>91033</v>
      </c>
      <c r="D5" s="299">
        <v>74654.709999999992</v>
      </c>
      <c r="E5" s="300">
        <v>165687.71</v>
      </c>
      <c r="F5" s="282">
        <f t="shared" ref="F5:F21" si="0">D5*100/E5</f>
        <v>45.057481933934625</v>
      </c>
      <c r="G5" s="301" t="s">
        <v>60</v>
      </c>
      <c r="H5" s="370">
        <v>2</v>
      </c>
      <c r="I5" s="371">
        <v>1</v>
      </c>
      <c r="J5" s="372">
        <v>3</v>
      </c>
      <c r="K5" s="174">
        <f t="shared" ref="K5:K21" si="1">H5*100/J5</f>
        <v>66.666666666666671</v>
      </c>
      <c r="CH5" t="e">
        <v>#N/A</v>
      </c>
    </row>
    <row r="6" spans="2:86" ht="19.5" customHeight="1" x14ac:dyDescent="0.25">
      <c r="B6" s="129" t="s">
        <v>96</v>
      </c>
      <c r="C6" s="302">
        <v>72127.540000000008</v>
      </c>
      <c r="D6" s="303">
        <v>167019</v>
      </c>
      <c r="E6" s="304">
        <v>239146.54</v>
      </c>
      <c r="F6" s="282">
        <f t="shared" si="0"/>
        <v>69.839605456972109</v>
      </c>
      <c r="G6" s="305" t="s">
        <v>96</v>
      </c>
      <c r="H6" s="373">
        <v>2</v>
      </c>
      <c r="I6" s="369">
        <v>3</v>
      </c>
      <c r="J6" s="374">
        <v>5</v>
      </c>
      <c r="K6" s="174">
        <f t="shared" si="1"/>
        <v>40</v>
      </c>
      <c r="CH6" t="e">
        <v>#N/A</v>
      </c>
    </row>
    <row r="7" spans="2:86" ht="19.5" customHeight="1" x14ac:dyDescent="0.25">
      <c r="B7" s="306" t="s">
        <v>30</v>
      </c>
      <c r="C7" s="302">
        <v>216112</v>
      </c>
      <c r="D7" s="303">
        <v>239138</v>
      </c>
      <c r="E7" s="304">
        <v>455250</v>
      </c>
      <c r="F7" s="282">
        <f t="shared" si="0"/>
        <v>52.528940142778694</v>
      </c>
      <c r="G7" s="307" t="s">
        <v>30</v>
      </c>
      <c r="H7" s="373">
        <v>2</v>
      </c>
      <c r="I7" s="369">
        <v>2</v>
      </c>
      <c r="J7" s="374">
        <v>4</v>
      </c>
      <c r="K7" s="174">
        <f t="shared" si="1"/>
        <v>50</v>
      </c>
      <c r="CH7" t="e">
        <v>#N/A</v>
      </c>
    </row>
    <row r="8" spans="2:86" ht="19.5" customHeight="1" x14ac:dyDescent="0.25">
      <c r="B8" s="306" t="s">
        <v>20</v>
      </c>
      <c r="C8" s="302">
        <v>37517</v>
      </c>
      <c r="D8" s="303">
        <v>171458.25</v>
      </c>
      <c r="E8" s="304">
        <v>208975.25</v>
      </c>
      <c r="F8" s="282">
        <f t="shared" si="0"/>
        <v>82.047156302002264</v>
      </c>
      <c r="G8" s="307" t="s">
        <v>20</v>
      </c>
      <c r="H8" s="373">
        <v>3</v>
      </c>
      <c r="I8" s="369">
        <v>1</v>
      </c>
      <c r="J8" s="374">
        <v>4</v>
      </c>
      <c r="K8" s="174">
        <f t="shared" si="1"/>
        <v>75</v>
      </c>
      <c r="CH8" t="e">
        <v>#N/A</v>
      </c>
    </row>
    <row r="9" spans="2:86" ht="19.5" customHeight="1" x14ac:dyDescent="0.25">
      <c r="B9" s="306" t="s">
        <v>26</v>
      </c>
      <c r="C9" s="302">
        <v>31007</v>
      </c>
      <c r="D9" s="303"/>
      <c r="E9" s="304">
        <v>31007</v>
      </c>
      <c r="F9" s="282">
        <f t="shared" si="0"/>
        <v>0</v>
      </c>
      <c r="G9" s="307" t="s">
        <v>26</v>
      </c>
      <c r="H9" s="373"/>
      <c r="I9" s="369">
        <v>1</v>
      </c>
      <c r="J9" s="374">
        <v>1</v>
      </c>
      <c r="K9" s="174">
        <f t="shared" si="1"/>
        <v>0</v>
      </c>
      <c r="CH9" t="e">
        <v>#N/A</v>
      </c>
    </row>
    <row r="10" spans="2:86" ht="19.5" customHeight="1" x14ac:dyDescent="0.25">
      <c r="B10" s="306" t="s">
        <v>41</v>
      </c>
      <c r="C10" s="302"/>
      <c r="D10" s="303">
        <v>34562</v>
      </c>
      <c r="E10" s="304">
        <v>34562</v>
      </c>
      <c r="F10" s="282">
        <f t="shared" si="0"/>
        <v>100</v>
      </c>
      <c r="G10" s="307" t="s">
        <v>41</v>
      </c>
      <c r="H10" s="373">
        <v>1</v>
      </c>
      <c r="I10" s="369"/>
      <c r="J10" s="374">
        <v>1</v>
      </c>
      <c r="K10" s="174">
        <f t="shared" si="1"/>
        <v>100</v>
      </c>
      <c r="CH10" t="e">
        <v>#N/A</v>
      </c>
    </row>
    <row r="11" spans="2:86" ht="19.5" customHeight="1" x14ac:dyDescent="0.25">
      <c r="B11" s="306" t="s">
        <v>17</v>
      </c>
      <c r="C11" s="302">
        <v>226448</v>
      </c>
      <c r="D11" s="303">
        <v>230205</v>
      </c>
      <c r="E11" s="304">
        <v>456653</v>
      </c>
      <c r="F11" s="282">
        <f t="shared" si="0"/>
        <v>50.411362675817308</v>
      </c>
      <c r="G11" s="307" t="s">
        <v>17</v>
      </c>
      <c r="H11" s="373">
        <v>4</v>
      </c>
      <c r="I11" s="369">
        <v>2</v>
      </c>
      <c r="J11" s="374">
        <v>6</v>
      </c>
      <c r="K11" s="174">
        <f t="shared" si="1"/>
        <v>66.666666666666671</v>
      </c>
      <c r="CH11" t="e">
        <v>#N/A</v>
      </c>
    </row>
    <row r="12" spans="2:86" ht="19.5" customHeight="1" x14ac:dyDescent="0.25">
      <c r="B12" s="306" t="s">
        <v>146</v>
      </c>
      <c r="C12" s="302">
        <v>75488</v>
      </c>
      <c r="D12" s="303"/>
      <c r="E12" s="304">
        <v>75488</v>
      </c>
      <c r="F12" s="282">
        <f t="shared" si="0"/>
        <v>0</v>
      </c>
      <c r="G12" s="307" t="s">
        <v>146</v>
      </c>
      <c r="H12" s="373"/>
      <c r="I12" s="369">
        <v>1</v>
      </c>
      <c r="J12" s="374">
        <v>1</v>
      </c>
      <c r="K12" s="174">
        <f t="shared" si="1"/>
        <v>0</v>
      </c>
      <c r="CH12" t="e">
        <v>#N/A</v>
      </c>
    </row>
    <row r="13" spans="2:86" ht="19.5" customHeight="1" x14ac:dyDescent="0.25">
      <c r="B13" s="306" t="s">
        <v>106</v>
      </c>
      <c r="C13" s="302">
        <v>227461.32</v>
      </c>
      <c r="D13" s="303">
        <v>92240</v>
      </c>
      <c r="E13" s="304">
        <v>319701.32</v>
      </c>
      <c r="F13" s="282">
        <f t="shared" si="0"/>
        <v>28.8519296698556</v>
      </c>
      <c r="G13" s="307" t="s">
        <v>106</v>
      </c>
      <c r="H13" s="373">
        <v>1</v>
      </c>
      <c r="I13" s="369">
        <v>3</v>
      </c>
      <c r="J13" s="374">
        <v>4</v>
      </c>
      <c r="K13" s="174">
        <f t="shared" si="1"/>
        <v>25</v>
      </c>
      <c r="CH13" t="e">
        <v>#N/A</v>
      </c>
    </row>
    <row r="14" spans="2:86" ht="19.5" customHeight="1" x14ac:dyDescent="0.25">
      <c r="B14" s="306" t="s">
        <v>15</v>
      </c>
      <c r="C14" s="302">
        <v>22264.35</v>
      </c>
      <c r="D14" s="303">
        <v>58688</v>
      </c>
      <c r="E14" s="304">
        <v>80952.350000000006</v>
      </c>
      <c r="F14" s="282">
        <f t="shared" si="0"/>
        <v>72.496968895899869</v>
      </c>
      <c r="G14" s="307" t="s">
        <v>15</v>
      </c>
      <c r="H14" s="373">
        <v>1</v>
      </c>
      <c r="I14" s="369">
        <v>1</v>
      </c>
      <c r="J14" s="374">
        <v>2</v>
      </c>
      <c r="K14" s="174">
        <f t="shared" si="1"/>
        <v>50</v>
      </c>
      <c r="CH14" t="e">
        <v>#N/A</v>
      </c>
    </row>
    <row r="15" spans="2:86" ht="19.5" customHeight="1" x14ac:dyDescent="0.25">
      <c r="B15" s="129" t="s">
        <v>227</v>
      </c>
      <c r="C15" s="302">
        <v>19659</v>
      </c>
      <c r="D15" s="303"/>
      <c r="E15" s="304">
        <v>19659</v>
      </c>
      <c r="F15" s="282">
        <f t="shared" si="0"/>
        <v>0</v>
      </c>
      <c r="G15" s="305" t="s">
        <v>227</v>
      </c>
      <c r="H15" s="373"/>
      <c r="I15" s="369">
        <v>1</v>
      </c>
      <c r="J15" s="374">
        <v>1</v>
      </c>
      <c r="K15" s="174">
        <f t="shared" si="1"/>
        <v>0</v>
      </c>
      <c r="CH15" t="e">
        <v>#N/A</v>
      </c>
    </row>
    <row r="16" spans="2:86" ht="19.5" customHeight="1" x14ac:dyDescent="0.25">
      <c r="B16" s="129" t="s">
        <v>44</v>
      </c>
      <c r="C16" s="302">
        <v>29237.7</v>
      </c>
      <c r="D16" s="303">
        <v>47141</v>
      </c>
      <c r="E16" s="304">
        <v>76378.7</v>
      </c>
      <c r="F16" s="282">
        <f t="shared" si="0"/>
        <v>61.720086882861324</v>
      </c>
      <c r="G16" s="305" t="s">
        <v>44</v>
      </c>
      <c r="H16" s="373">
        <v>1</v>
      </c>
      <c r="I16" s="369">
        <v>1</v>
      </c>
      <c r="J16" s="374">
        <v>2</v>
      </c>
      <c r="K16" s="174">
        <f t="shared" si="1"/>
        <v>50</v>
      </c>
      <c r="CH16" t="e">
        <v>#N/A</v>
      </c>
    </row>
    <row r="17" spans="2:86" ht="19.5" customHeight="1" x14ac:dyDescent="0.25">
      <c r="B17" s="129" t="s">
        <v>34</v>
      </c>
      <c r="C17" s="302"/>
      <c r="D17" s="303">
        <v>21154.94</v>
      </c>
      <c r="E17" s="304">
        <v>21154.94</v>
      </c>
      <c r="F17" s="282">
        <f t="shared" si="0"/>
        <v>100</v>
      </c>
      <c r="G17" s="305" t="s">
        <v>34</v>
      </c>
      <c r="H17" s="373">
        <v>1</v>
      </c>
      <c r="I17" s="369"/>
      <c r="J17" s="374">
        <v>1</v>
      </c>
      <c r="K17" s="174">
        <f t="shared" si="1"/>
        <v>100</v>
      </c>
      <c r="CH17" t="e">
        <v>#N/A</v>
      </c>
    </row>
    <row r="18" spans="2:86" ht="19.5" customHeight="1" x14ac:dyDescent="0.25">
      <c r="B18" s="306" t="s">
        <v>168</v>
      </c>
      <c r="C18" s="302"/>
      <c r="D18" s="303">
        <v>114089</v>
      </c>
      <c r="E18" s="304">
        <v>114089</v>
      </c>
      <c r="F18" s="282">
        <f t="shared" si="0"/>
        <v>100</v>
      </c>
      <c r="G18" s="307" t="s">
        <v>168</v>
      </c>
      <c r="H18" s="373">
        <v>2</v>
      </c>
      <c r="I18" s="369"/>
      <c r="J18" s="374">
        <v>2</v>
      </c>
      <c r="K18" s="174">
        <f t="shared" si="1"/>
        <v>100</v>
      </c>
      <c r="CH18" t="e">
        <v>#N/A</v>
      </c>
    </row>
    <row r="19" spans="2:86" ht="19.5" customHeight="1" thickBot="1" x14ac:dyDescent="0.3">
      <c r="B19" s="133" t="s">
        <v>156</v>
      </c>
      <c r="C19" s="302">
        <v>141978.89000000001</v>
      </c>
      <c r="D19" s="303">
        <v>225587</v>
      </c>
      <c r="E19" s="304">
        <v>367565.89</v>
      </c>
      <c r="F19" s="282">
        <f t="shared" si="0"/>
        <v>61.373213929072691</v>
      </c>
      <c r="G19" s="309" t="s">
        <v>156</v>
      </c>
      <c r="H19" s="373">
        <v>2</v>
      </c>
      <c r="I19" s="369">
        <v>4</v>
      </c>
      <c r="J19" s="374">
        <v>6</v>
      </c>
      <c r="K19" s="174">
        <f t="shared" si="1"/>
        <v>33.333333333333336</v>
      </c>
      <c r="CH19" t="e">
        <v>#N/A</v>
      </c>
    </row>
    <row r="20" spans="2:86" ht="19.5" customHeight="1" thickBot="1" x14ac:dyDescent="0.3">
      <c r="B20" s="73" t="s">
        <v>566</v>
      </c>
      <c r="C20" s="134">
        <v>1190333.8</v>
      </c>
      <c r="D20" s="135">
        <v>1475936.9</v>
      </c>
      <c r="E20" s="136">
        <v>2666270.7000000002</v>
      </c>
      <c r="F20" s="308">
        <f t="shared" si="0"/>
        <v>55.355853402282065</v>
      </c>
      <c r="G20" s="73" t="s">
        <v>566</v>
      </c>
      <c r="H20" s="74">
        <v>22</v>
      </c>
      <c r="I20" s="1">
        <v>21</v>
      </c>
      <c r="J20" s="2">
        <v>43</v>
      </c>
      <c r="K20" s="225">
        <f t="shared" si="1"/>
        <v>51.162790697674417</v>
      </c>
      <c r="CH20">
        <v>72</v>
      </c>
    </row>
    <row r="21" spans="2:86" ht="25.5" customHeight="1" thickBot="1" x14ac:dyDescent="0.3">
      <c r="F21" s="310" t="e">
        <f t="shared" si="0"/>
        <v>#DIV/0!</v>
      </c>
      <c r="K21" s="226" t="e">
        <f t="shared" si="1"/>
        <v>#DIV/0!</v>
      </c>
    </row>
    <row r="23" spans="2:86" hidden="1" x14ac:dyDescent="0.25"/>
    <row r="24" spans="2:86" hidden="1" x14ac:dyDescent="0.25"/>
    <row r="25" spans="2:86" hidden="1" x14ac:dyDescent="0.25"/>
    <row r="26" spans="2:86" ht="15.75" hidden="1" thickBot="1" x14ac:dyDescent="0.3">
      <c r="B26" s="55" t="s">
        <v>616</v>
      </c>
      <c r="C26" s="4" t="s">
        <v>732</v>
      </c>
      <c r="D26" s="145"/>
      <c r="E26" s="145"/>
      <c r="F26" s="92"/>
      <c r="G26" s="137"/>
      <c r="H26" s="137"/>
    </row>
    <row r="27" spans="2:86" ht="15.75" thickBot="1" x14ac:dyDescent="0.3">
      <c r="B27" s="55" t="s">
        <v>588</v>
      </c>
      <c r="C27" s="4" t="s">
        <v>1052</v>
      </c>
      <c r="E27" s="177"/>
      <c r="F27" s="177"/>
      <c r="H27" s="137"/>
    </row>
    <row r="28" spans="2:86" hidden="1" x14ac:dyDescent="0.25">
      <c r="B28" s="55" t="s">
        <v>595</v>
      </c>
      <c r="C28" s="4" t="s">
        <v>738</v>
      </c>
    </row>
    <row r="29" spans="2:86" hidden="1" x14ac:dyDescent="0.25">
      <c r="B29" s="55" t="s">
        <v>897</v>
      </c>
      <c r="C29" s="4" t="s">
        <v>897</v>
      </c>
    </row>
    <row r="30" spans="2:86" ht="20.25" hidden="1" thickBot="1" x14ac:dyDescent="0.3">
      <c r="G30" s="165" t="e">
        <f>#REF!</f>
        <v>#REF!</v>
      </c>
    </row>
    <row r="31" spans="2:86" hidden="1" x14ac:dyDescent="0.25">
      <c r="B31" s="55" t="s">
        <v>752</v>
      </c>
      <c r="C31" s="55" t="s">
        <v>593</v>
      </c>
      <c r="D31" s="4"/>
    </row>
    <row r="32" spans="2:86" ht="21" customHeight="1" thickBot="1" x14ac:dyDescent="0.3">
      <c r="B32" s="234" t="s">
        <v>11</v>
      </c>
      <c r="C32" s="73" t="s">
        <v>1046</v>
      </c>
      <c r="D32" s="166" t="s">
        <v>740</v>
      </c>
    </row>
    <row r="33" spans="2:4" ht="18" customHeight="1" x14ac:dyDescent="0.25">
      <c r="B33" s="76" t="s">
        <v>60</v>
      </c>
      <c r="C33" s="354">
        <v>1</v>
      </c>
      <c r="D33" s="356">
        <v>1</v>
      </c>
    </row>
    <row r="34" spans="2:4" ht="18" customHeight="1" x14ac:dyDescent="0.25">
      <c r="B34" s="78" t="s">
        <v>20</v>
      </c>
      <c r="C34" s="86">
        <v>2</v>
      </c>
      <c r="D34" s="88">
        <v>2</v>
      </c>
    </row>
    <row r="35" spans="2:4" ht="18" customHeight="1" x14ac:dyDescent="0.25">
      <c r="B35" s="340" t="s">
        <v>106</v>
      </c>
      <c r="C35" s="86">
        <v>1</v>
      </c>
      <c r="D35" s="88">
        <v>1</v>
      </c>
    </row>
    <row r="36" spans="2:4" ht="18" customHeight="1" x14ac:dyDescent="0.25">
      <c r="B36" s="78" t="s">
        <v>15</v>
      </c>
      <c r="C36" s="86">
        <v>1</v>
      </c>
      <c r="D36" s="88">
        <v>1</v>
      </c>
    </row>
    <row r="37" spans="2:4" x14ac:dyDescent="0.25">
      <c r="B37" s="78" t="s">
        <v>156</v>
      </c>
      <c r="C37" s="86">
        <v>2</v>
      </c>
      <c r="D37" s="88">
        <v>2</v>
      </c>
    </row>
    <row r="38" spans="2:4" ht="15.75" thickBot="1" x14ac:dyDescent="0.3">
      <c r="B38" s="79" t="s">
        <v>17</v>
      </c>
      <c r="C38" s="86">
        <v>1</v>
      </c>
      <c r="D38" s="88">
        <v>1</v>
      </c>
    </row>
    <row r="39" spans="2:4" ht="15.75" thickBot="1" x14ac:dyDescent="0.3">
      <c r="B39" s="73" t="s">
        <v>740</v>
      </c>
      <c r="C39" s="74">
        <v>8</v>
      </c>
      <c r="D39" s="2">
        <v>8</v>
      </c>
    </row>
    <row r="41" spans="2:4" ht="15.75" thickBot="1" x14ac:dyDescent="0.3"/>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 sqref="B1:I1048576"/>
    </sheetView>
  </sheetViews>
  <sheetFormatPr defaultRowHeight="15" x14ac:dyDescent="0.25"/>
  <cols>
    <col min="1" max="1" width="21.42578125" bestFit="1" customWidth="1"/>
    <col min="2" max="2" width="16.28515625" bestFit="1" customWidth="1"/>
    <col min="3" max="5" width="5.5703125" bestFit="1" customWidth="1"/>
    <col min="6" max="7" width="2" bestFit="1" customWidth="1"/>
    <col min="8" max="8" width="11.28515625" bestFit="1" customWidth="1"/>
    <col min="9" max="9" width="11.85546875" customWidth="1"/>
  </cols>
  <sheetData>
    <row r="3" spans="1:8" x14ac:dyDescent="0.25">
      <c r="A3" s="274" t="s">
        <v>1326</v>
      </c>
      <c r="B3" s="274" t="s">
        <v>727</v>
      </c>
      <c r="C3" s="208"/>
      <c r="D3" s="208"/>
      <c r="E3" s="208"/>
      <c r="F3" s="208"/>
      <c r="G3" s="208"/>
      <c r="H3" s="208"/>
    </row>
    <row r="4" spans="1:8" x14ac:dyDescent="0.25">
      <c r="A4" s="236" t="s">
        <v>690</v>
      </c>
      <c r="B4" s="87">
        <v>1</v>
      </c>
      <c r="C4" s="87">
        <v>2</v>
      </c>
      <c r="D4" s="87">
        <v>3</v>
      </c>
      <c r="E4" s="87">
        <v>4</v>
      </c>
      <c r="F4" s="87">
        <v>5</v>
      </c>
      <c r="G4" s="87">
        <v>6</v>
      </c>
      <c r="H4" s="87" t="s">
        <v>566</v>
      </c>
    </row>
    <row r="5" spans="1:8" x14ac:dyDescent="0.25">
      <c r="A5" s="87" t="s">
        <v>60</v>
      </c>
      <c r="B5" s="81">
        <v>0</v>
      </c>
      <c r="C5" s="81">
        <v>1800</v>
      </c>
      <c r="D5" s="81">
        <v>0</v>
      </c>
      <c r="E5" s="81">
        <v>0</v>
      </c>
      <c r="F5" s="81">
        <v>0</v>
      </c>
      <c r="G5" s="81"/>
      <c r="H5" s="81">
        <v>1800</v>
      </c>
    </row>
    <row r="6" spans="1:8" x14ac:dyDescent="0.25">
      <c r="A6" s="87" t="s">
        <v>96</v>
      </c>
      <c r="B6" s="81">
        <v>0</v>
      </c>
      <c r="C6" s="81">
        <v>0</v>
      </c>
      <c r="D6" s="81">
        <v>0</v>
      </c>
      <c r="E6" s="81">
        <v>1441.52</v>
      </c>
      <c r="F6" s="81">
        <v>0</v>
      </c>
      <c r="G6" s="81">
        <v>0</v>
      </c>
      <c r="H6" s="81">
        <v>1441.52</v>
      </c>
    </row>
    <row r="7" spans="1:8" x14ac:dyDescent="0.25">
      <c r="A7" s="87" t="s">
        <v>30</v>
      </c>
      <c r="B7" s="81">
        <v>0</v>
      </c>
      <c r="C7" s="81">
        <v>0</v>
      </c>
      <c r="D7" s="81">
        <v>0</v>
      </c>
      <c r="E7" s="81">
        <v>0</v>
      </c>
      <c r="F7" s="81">
        <v>0</v>
      </c>
      <c r="G7" s="81">
        <v>0</v>
      </c>
      <c r="H7" s="81">
        <v>0</v>
      </c>
    </row>
    <row r="8" spans="1:8" x14ac:dyDescent="0.25">
      <c r="A8" s="87" t="s">
        <v>20</v>
      </c>
      <c r="B8" s="81">
        <v>0</v>
      </c>
      <c r="C8" s="81">
        <v>0</v>
      </c>
      <c r="D8" s="81">
        <v>0</v>
      </c>
      <c r="E8" s="81">
        <v>0</v>
      </c>
      <c r="F8" s="81">
        <v>0</v>
      </c>
      <c r="G8" s="81">
        <v>0</v>
      </c>
      <c r="H8" s="81">
        <v>0</v>
      </c>
    </row>
    <row r="9" spans="1:8" x14ac:dyDescent="0.25">
      <c r="A9" s="87" t="s">
        <v>26</v>
      </c>
      <c r="B9" s="81">
        <v>0</v>
      </c>
      <c r="C9" s="81">
        <v>0</v>
      </c>
      <c r="D9" s="81">
        <v>0</v>
      </c>
      <c r="E9" s="81">
        <v>0</v>
      </c>
      <c r="F9" s="81">
        <v>0</v>
      </c>
      <c r="G9" s="81">
        <v>0</v>
      </c>
      <c r="H9" s="81">
        <v>0</v>
      </c>
    </row>
    <row r="10" spans="1:8" x14ac:dyDescent="0.25">
      <c r="A10" s="87" t="s">
        <v>41</v>
      </c>
      <c r="B10" s="81">
        <v>0</v>
      </c>
      <c r="C10" s="81">
        <v>0</v>
      </c>
      <c r="D10" s="81">
        <v>0</v>
      </c>
      <c r="E10" s="81">
        <v>0</v>
      </c>
      <c r="F10" s="81">
        <v>0</v>
      </c>
      <c r="G10" s="81">
        <v>0</v>
      </c>
      <c r="H10" s="81">
        <v>0</v>
      </c>
    </row>
    <row r="11" spans="1:8" x14ac:dyDescent="0.25">
      <c r="A11" s="87" t="s">
        <v>53</v>
      </c>
      <c r="B11" s="81">
        <v>0</v>
      </c>
      <c r="C11" s="81">
        <v>0</v>
      </c>
      <c r="D11" s="81"/>
      <c r="E11" s="81">
        <v>0</v>
      </c>
      <c r="F11" s="81">
        <v>0</v>
      </c>
      <c r="G11" s="81">
        <v>0</v>
      </c>
      <c r="H11" s="81">
        <v>0</v>
      </c>
    </row>
    <row r="12" spans="1:8" x14ac:dyDescent="0.25">
      <c r="A12" s="87" t="s">
        <v>17</v>
      </c>
      <c r="B12" s="81">
        <v>6250</v>
      </c>
      <c r="C12" s="81">
        <v>0</v>
      </c>
      <c r="D12" s="81">
        <v>0</v>
      </c>
      <c r="E12" s="81">
        <v>0</v>
      </c>
      <c r="F12" s="81">
        <v>0</v>
      </c>
      <c r="G12" s="81">
        <v>0</v>
      </c>
      <c r="H12" s="81">
        <v>6250</v>
      </c>
    </row>
    <row r="13" spans="1:8" x14ac:dyDescent="0.25">
      <c r="A13" s="87" t="s">
        <v>146</v>
      </c>
      <c r="B13" s="81">
        <v>0</v>
      </c>
      <c r="C13" s="81">
        <v>0</v>
      </c>
      <c r="D13" s="81">
        <v>0</v>
      </c>
      <c r="E13" s="81">
        <v>0</v>
      </c>
      <c r="F13" s="81">
        <v>0</v>
      </c>
      <c r="G13" s="81"/>
      <c r="H13" s="81">
        <v>0</v>
      </c>
    </row>
    <row r="14" spans="1:8" x14ac:dyDescent="0.25">
      <c r="A14" s="87" t="s">
        <v>106</v>
      </c>
      <c r="B14" s="81">
        <v>0</v>
      </c>
      <c r="C14" s="81">
        <v>0</v>
      </c>
      <c r="D14" s="81">
        <v>0</v>
      </c>
      <c r="E14" s="81">
        <v>0</v>
      </c>
      <c r="F14" s="81">
        <v>0</v>
      </c>
      <c r="G14" s="81"/>
      <c r="H14" s="81">
        <v>0</v>
      </c>
    </row>
    <row r="15" spans="1:8" x14ac:dyDescent="0.25">
      <c r="A15" s="87" t="s">
        <v>150</v>
      </c>
      <c r="B15" s="81">
        <v>4950</v>
      </c>
      <c r="C15" s="81">
        <v>0</v>
      </c>
      <c r="D15" s="81">
        <v>0</v>
      </c>
      <c r="E15" s="81">
        <v>4500</v>
      </c>
      <c r="F15" s="81">
        <v>0</v>
      </c>
      <c r="G15" s="81">
        <v>0</v>
      </c>
      <c r="H15" s="81">
        <v>9450</v>
      </c>
    </row>
    <row r="16" spans="1:8" x14ac:dyDescent="0.25">
      <c r="A16" s="87" t="s">
        <v>15</v>
      </c>
      <c r="B16" s="81">
        <v>0</v>
      </c>
      <c r="C16" s="81">
        <v>0</v>
      </c>
      <c r="D16" s="81">
        <v>3150</v>
      </c>
      <c r="E16" s="81"/>
      <c r="F16" s="81">
        <v>0</v>
      </c>
      <c r="G16" s="81"/>
      <c r="H16" s="81">
        <v>3150</v>
      </c>
    </row>
    <row r="17" spans="1:8" x14ac:dyDescent="0.25">
      <c r="A17" s="87" t="s">
        <v>227</v>
      </c>
      <c r="B17" s="81">
        <v>0</v>
      </c>
      <c r="C17" s="81">
        <v>0</v>
      </c>
      <c r="D17" s="81">
        <v>0</v>
      </c>
      <c r="E17" s="81">
        <v>0</v>
      </c>
      <c r="F17" s="81"/>
      <c r="G17" s="81"/>
      <c r="H17" s="81">
        <v>0</v>
      </c>
    </row>
    <row r="18" spans="1:8" x14ac:dyDescent="0.25">
      <c r="A18" s="87" t="s">
        <v>44</v>
      </c>
      <c r="B18" s="81">
        <v>0</v>
      </c>
      <c r="C18" s="81">
        <v>0</v>
      </c>
      <c r="D18" s="81">
        <v>4500</v>
      </c>
      <c r="E18" s="81">
        <v>0</v>
      </c>
      <c r="F18" s="81">
        <v>0</v>
      </c>
      <c r="G18" s="81">
        <v>0</v>
      </c>
      <c r="H18" s="81">
        <v>4500</v>
      </c>
    </row>
    <row r="19" spans="1:8" x14ac:dyDescent="0.25">
      <c r="A19" s="87" t="s">
        <v>34</v>
      </c>
      <c r="B19" s="81">
        <v>0</v>
      </c>
      <c r="C19" s="81">
        <v>0</v>
      </c>
      <c r="D19" s="81">
        <v>0</v>
      </c>
      <c r="E19" s="81">
        <v>0</v>
      </c>
      <c r="F19" s="81">
        <v>0</v>
      </c>
      <c r="G19" s="81">
        <v>0</v>
      </c>
      <c r="H19" s="81">
        <v>0</v>
      </c>
    </row>
    <row r="20" spans="1:8" x14ac:dyDescent="0.25">
      <c r="A20" s="87" t="s">
        <v>168</v>
      </c>
      <c r="B20" s="81">
        <v>2250</v>
      </c>
      <c r="C20" s="81">
        <v>0</v>
      </c>
      <c r="D20" s="81">
        <v>0</v>
      </c>
      <c r="E20" s="81">
        <v>0</v>
      </c>
      <c r="F20" s="81">
        <v>0</v>
      </c>
      <c r="G20" s="81">
        <v>0</v>
      </c>
      <c r="H20" s="81">
        <v>2250</v>
      </c>
    </row>
    <row r="21" spans="1:8" x14ac:dyDescent="0.25">
      <c r="A21" s="87" t="s">
        <v>74</v>
      </c>
      <c r="B21" s="81">
        <v>0</v>
      </c>
      <c r="C21" s="81">
        <v>0</v>
      </c>
      <c r="D21" s="81">
        <v>0</v>
      </c>
      <c r="E21" s="81">
        <v>0</v>
      </c>
      <c r="F21" s="81">
        <v>0</v>
      </c>
      <c r="G21" s="81">
        <v>0</v>
      </c>
      <c r="H21" s="81">
        <v>0</v>
      </c>
    </row>
    <row r="22" spans="1:8" x14ac:dyDescent="0.25">
      <c r="A22" s="87" t="s">
        <v>156</v>
      </c>
      <c r="B22" s="81">
        <v>0</v>
      </c>
      <c r="C22" s="81">
        <v>0</v>
      </c>
      <c r="D22" s="81">
        <v>0</v>
      </c>
      <c r="E22" s="81">
        <v>0</v>
      </c>
      <c r="F22" s="81">
        <v>0</v>
      </c>
      <c r="G22" s="81">
        <v>0</v>
      </c>
      <c r="H22" s="81">
        <v>0</v>
      </c>
    </row>
    <row r="23" spans="1:8" x14ac:dyDescent="0.25">
      <c r="A23" s="87" t="s">
        <v>566</v>
      </c>
      <c r="B23" s="81">
        <v>13450</v>
      </c>
      <c r="C23" s="81">
        <v>1800</v>
      </c>
      <c r="D23" s="81">
        <v>7650</v>
      </c>
      <c r="E23" s="81">
        <v>5941.52</v>
      </c>
      <c r="F23" s="81">
        <v>0</v>
      </c>
      <c r="G23" s="81">
        <v>0</v>
      </c>
      <c r="H23" s="81">
        <v>28841.52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5" sqref="AH5"/>
    </sheetView>
  </sheetViews>
  <sheetFormatPr defaultRowHeight="15" x14ac:dyDescent="0.25"/>
  <cols>
    <col min="1" max="1" width="23.140625" bestFit="1" customWidth="1"/>
    <col min="2" max="2" width="7.28515625" hidden="1" customWidth="1"/>
    <col min="3" max="5" width="3.28515625" hidden="1" customWidth="1"/>
    <col min="6" max="7" width="4.42578125" hidden="1" customWidth="1"/>
    <col min="8" max="13" width="3.28515625" hidden="1" customWidth="1"/>
    <col min="14" max="14" width="3.28515625" bestFit="1" customWidth="1"/>
    <col min="15"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7" width="3.28515625" bestFit="1" customWidth="1"/>
    <col min="48" max="48" width="4.42578125" bestFit="1" customWidth="1"/>
    <col min="49" max="49" width="2.140625" bestFit="1" customWidth="1"/>
    <col min="50" max="50" width="3.28515625" bestFit="1" customWidth="1"/>
    <col min="51" max="51" width="2.140625" bestFit="1" customWidth="1"/>
    <col min="52" max="52" width="12.5703125" bestFit="1" customWidth="1"/>
    <col min="53"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25" customFormat="1" ht="15.75" x14ac:dyDescent="0.25">
      <c r="A1"/>
      <c r="B1"/>
      <c r="C1" s="59"/>
      <c r="D1" s="59"/>
      <c r="E1" s="59"/>
      <c r="F1" s="59"/>
      <c r="G1" s="59"/>
      <c r="H1" s="59"/>
      <c r="I1" s="59"/>
      <c r="J1" s="59"/>
      <c r="K1" s="59"/>
      <c r="L1" s="59"/>
      <c r="M1" s="59"/>
      <c r="N1" s="59"/>
      <c r="O1" s="59"/>
      <c r="P1" s="59"/>
      <c r="Q1" s="59"/>
      <c r="R1" s="59"/>
      <c r="S1" s="59"/>
      <c r="T1" s="59"/>
      <c r="U1" s="59"/>
      <c r="V1" s="59"/>
      <c r="W1" s="59"/>
      <c r="X1" s="59"/>
      <c r="Y1" s="59"/>
      <c r="Z1" s="59"/>
      <c r="AA1" s="59"/>
      <c r="AB1" s="59"/>
      <c r="AG1" s="59"/>
      <c r="AH1" s="59"/>
      <c r="AI1" s="59"/>
      <c r="AJ1" s="59" t="s">
        <v>733</v>
      </c>
      <c r="AK1" s="59"/>
      <c r="AL1" s="59"/>
      <c r="AM1" s="59"/>
      <c r="AN1" s="59"/>
      <c r="AO1" s="59"/>
      <c r="AP1" s="59"/>
      <c r="AQ1" s="59"/>
      <c r="AR1" s="59"/>
      <c r="AU1" s="59"/>
      <c r="AV1" s="59"/>
      <c r="AW1" s="59"/>
      <c r="AX1" s="59"/>
      <c r="AY1" s="59"/>
      <c r="AZ1" s="59"/>
      <c r="BA1" s="59"/>
      <c r="BB1" s="59"/>
      <c r="BC1" s="59"/>
      <c r="BD1" s="59"/>
      <c r="BE1" s="59"/>
      <c r="BF1" s="59"/>
      <c r="BG1" s="63"/>
      <c r="BH1" s="63"/>
    </row>
    <row r="2" spans="1:86" s="25" customFormat="1" ht="15.75" x14ac:dyDescent="0.25">
      <c r="A2" s="336" t="s">
        <v>12</v>
      </c>
      <c r="B2" s="43" t="s">
        <v>586</v>
      </c>
      <c r="C2" s="68"/>
      <c r="D2" s="68"/>
      <c r="E2" s="68"/>
      <c r="F2" s="68"/>
      <c r="G2" s="68"/>
      <c r="H2" s="68"/>
      <c r="I2" s="59"/>
      <c r="J2" s="59"/>
      <c r="K2" s="59"/>
      <c r="L2" s="59"/>
      <c r="M2" s="59"/>
      <c r="N2" s="59"/>
      <c r="O2" s="59"/>
      <c r="P2" s="59"/>
      <c r="Q2" s="67"/>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c r="AT2"/>
      <c r="AU2" s="59"/>
      <c r="AV2" s="59"/>
      <c r="AW2" s="59"/>
      <c r="AX2" s="59"/>
      <c r="AY2" s="59"/>
      <c r="AZ2" s="59"/>
      <c r="BA2" s="59"/>
      <c r="BB2" s="59"/>
      <c r="BC2" s="59"/>
      <c r="BD2" s="59"/>
      <c r="BE2" s="59"/>
      <c r="BF2" s="44" t="s">
        <v>593</v>
      </c>
      <c r="BG2" t="s">
        <v>732</v>
      </c>
      <c r="BH2" s="63"/>
      <c r="CH2" s="25" t="e">
        <v>#N/A</v>
      </c>
    </row>
    <row r="3" spans="1:86" s="25" customFormat="1" ht="75.75" hidden="1" x14ac:dyDescent="0.25">
      <c r="A3" s="66"/>
      <c r="B3" s="59"/>
      <c r="C3" s="59"/>
      <c r="D3" s="59"/>
      <c r="E3" s="59"/>
      <c r="F3" s="59"/>
      <c r="G3" s="59"/>
      <c r="H3" s="59"/>
      <c r="I3" s="59"/>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65" t="s">
        <v>731</v>
      </c>
      <c r="AS3" s="64"/>
      <c r="AT3" s="59"/>
      <c r="AU3" s="59"/>
      <c r="AV3" s="59"/>
      <c r="AW3" s="59"/>
      <c r="AX3" s="59"/>
      <c r="AY3" s="59"/>
      <c r="AZ3" s="59"/>
      <c r="BA3" s="59"/>
      <c r="BB3" s="59"/>
      <c r="BC3" s="59"/>
      <c r="BD3" s="59"/>
      <c r="BE3" s="59"/>
      <c r="BF3" s="59"/>
      <c r="BG3" s="63"/>
      <c r="BH3" s="63"/>
      <c r="CH3" s="25" t="e">
        <v>#N/A</v>
      </c>
    </row>
    <row r="4" spans="1:86" s="25" customFormat="1" ht="16.5" thickBot="1" x14ac:dyDescent="0.3">
      <c r="A4" s="337"/>
      <c r="B4" s="62" t="s">
        <v>730</v>
      </c>
      <c r="C4" s="62"/>
      <c r="D4" s="62"/>
      <c r="E4" s="62"/>
      <c r="F4" s="62"/>
      <c r="G4" s="62"/>
      <c r="H4" s="62"/>
      <c r="I4" s="62"/>
      <c r="J4" s="62"/>
      <c r="K4" s="62"/>
      <c r="L4" s="62"/>
      <c r="M4" s="62"/>
      <c r="N4" s="62"/>
      <c r="O4" s="62"/>
      <c r="P4" s="62"/>
      <c r="Q4" s="62"/>
      <c r="R4" s="62"/>
      <c r="S4" s="62"/>
      <c r="T4" s="62"/>
      <c r="U4" s="62"/>
      <c r="V4" s="62"/>
      <c r="W4" s="62"/>
      <c r="X4" s="62"/>
      <c r="Y4" s="62"/>
      <c r="Z4" s="62"/>
      <c r="AA4" s="62"/>
      <c r="AB4" s="62"/>
      <c r="AC4" s="62"/>
      <c r="AD4" s="62"/>
      <c r="AE4" s="62"/>
      <c r="AF4" s="62"/>
      <c r="AG4" s="62"/>
      <c r="AH4" s="62"/>
      <c r="AI4" s="61"/>
      <c r="AJ4" s="60"/>
      <c r="AK4" s="60"/>
      <c r="AL4" s="60"/>
      <c r="AM4" s="59"/>
      <c r="AN4" s="59"/>
      <c r="AO4" s="59"/>
      <c r="AP4" s="59"/>
      <c r="AQ4" s="59"/>
      <c r="AR4" s="58"/>
      <c r="AS4" s="45" t="s">
        <v>729</v>
      </c>
      <c r="AT4" s="57" t="s">
        <v>727</v>
      </c>
      <c r="AU4" s="56"/>
      <c r="AV4" s="56"/>
      <c r="AW4" s="56"/>
      <c r="AX4" s="56"/>
      <c r="AY4" s="56"/>
      <c r="AZ4" s="56"/>
      <c r="BA4"/>
      <c r="BB4"/>
      <c r="BC4"/>
      <c r="BD4"/>
      <c r="BE4"/>
      <c r="BF4" s="44" t="s">
        <v>728</v>
      </c>
      <c r="BG4" s="55" t="s">
        <v>727</v>
      </c>
      <c r="BH4"/>
      <c r="BI4"/>
      <c r="BJ4"/>
      <c r="BK4"/>
      <c r="BL4"/>
      <c r="BN4"/>
      <c r="CH4" s="25" t="e">
        <v>#N/A</v>
      </c>
    </row>
    <row r="5" spans="1:86" s="43" customFormat="1" ht="49.5" customHeight="1" thickBot="1" x14ac:dyDescent="0.3">
      <c r="A5" s="54" t="s">
        <v>11</v>
      </c>
      <c r="B5" s="53" t="s">
        <v>726</v>
      </c>
      <c r="C5" s="35" t="s">
        <v>725</v>
      </c>
      <c r="D5" s="35" t="s">
        <v>724</v>
      </c>
      <c r="E5" s="35" t="s">
        <v>723</v>
      </c>
      <c r="F5" s="35" t="s">
        <v>722</v>
      </c>
      <c r="G5" s="35" t="s">
        <v>721</v>
      </c>
      <c r="H5" s="35" t="s">
        <v>720</v>
      </c>
      <c r="I5" s="35" t="s">
        <v>719</v>
      </c>
      <c r="J5" s="35" t="s">
        <v>718</v>
      </c>
      <c r="K5" s="35" t="s">
        <v>717</v>
      </c>
      <c r="L5" s="35" t="s">
        <v>716</v>
      </c>
      <c r="M5" s="35" t="s">
        <v>715</v>
      </c>
      <c r="N5" s="35" t="s">
        <v>714</v>
      </c>
      <c r="O5" s="35" t="s">
        <v>713</v>
      </c>
      <c r="P5" s="35" t="s">
        <v>712</v>
      </c>
      <c r="Q5" s="35" t="s">
        <v>711</v>
      </c>
      <c r="R5" s="35" t="s">
        <v>710</v>
      </c>
      <c r="S5" s="35" t="s">
        <v>709</v>
      </c>
      <c r="T5" s="35" t="s">
        <v>708</v>
      </c>
      <c r="U5" s="35" t="s">
        <v>707</v>
      </c>
      <c r="V5" s="35" t="s">
        <v>706</v>
      </c>
      <c r="W5" s="35" t="s">
        <v>705</v>
      </c>
      <c r="X5" s="35" t="s">
        <v>704</v>
      </c>
      <c r="Y5" s="35" t="s">
        <v>703</v>
      </c>
      <c r="Z5" s="35" t="s">
        <v>702</v>
      </c>
      <c r="AA5" s="35" t="s">
        <v>701</v>
      </c>
      <c r="AB5" s="35" t="s">
        <v>700</v>
      </c>
      <c r="AC5" s="35" t="s">
        <v>699</v>
      </c>
      <c r="AD5" s="35" t="s">
        <v>698</v>
      </c>
      <c r="AE5" s="35" t="s">
        <v>697</v>
      </c>
      <c r="AF5" s="35" t="s">
        <v>696</v>
      </c>
      <c r="AG5" s="34" t="s">
        <v>695</v>
      </c>
      <c r="AH5" s="52" t="s">
        <v>694</v>
      </c>
      <c r="AI5" s="51" t="s">
        <v>693</v>
      </c>
      <c r="AJ5" s="50" t="s">
        <v>864</v>
      </c>
      <c r="AK5" s="50" t="s">
        <v>692</v>
      </c>
      <c r="AL5" s="49"/>
      <c r="AM5" s="48" t="s">
        <v>691</v>
      </c>
      <c r="AN5" s="47"/>
      <c r="AO5" s="47"/>
      <c r="AP5" s="47"/>
      <c r="AR5" s="46">
        <v>0.15</v>
      </c>
      <c r="AS5" s="45" t="s">
        <v>690</v>
      </c>
      <c r="AT5" s="26">
        <v>0</v>
      </c>
      <c r="AU5" s="26">
        <v>2</v>
      </c>
      <c r="AV5" s="26">
        <v>1</v>
      </c>
      <c r="AW5" s="26">
        <v>4</v>
      </c>
      <c r="AX5" s="26">
        <v>3</v>
      </c>
      <c r="AY5" s="26">
        <v>5</v>
      </c>
      <c r="AZ5" s="26" t="s">
        <v>566</v>
      </c>
      <c r="BA5"/>
      <c r="BB5"/>
      <c r="BC5"/>
      <c r="BD5"/>
      <c r="BE5"/>
      <c r="BF5" s="44" t="s">
        <v>690</v>
      </c>
      <c r="BG5"/>
      <c r="BH5">
        <v>1</v>
      </c>
      <c r="BI5" t="s">
        <v>566</v>
      </c>
      <c r="BJ5"/>
      <c r="BK5"/>
      <c r="BL5"/>
      <c r="BM5" s="25"/>
      <c r="BN5"/>
      <c r="CH5" s="25" t="e">
        <v>#N/A</v>
      </c>
    </row>
    <row r="6" spans="1:86" s="25" customFormat="1" ht="18" customHeight="1" x14ac:dyDescent="0.25">
      <c r="A6" s="42" t="s">
        <v>60</v>
      </c>
      <c r="B6" s="339">
        <v>27</v>
      </c>
      <c r="C6" s="339"/>
      <c r="D6" s="26"/>
      <c r="E6" s="26">
        <v>2</v>
      </c>
      <c r="F6" s="26">
        <v>7</v>
      </c>
      <c r="G6" s="26"/>
      <c r="H6" s="26">
        <v>2</v>
      </c>
      <c r="I6" s="26"/>
      <c r="J6" s="339">
        <v>15</v>
      </c>
      <c r="K6" s="339"/>
      <c r="L6" s="339"/>
      <c r="M6" s="339">
        <v>1</v>
      </c>
      <c r="N6" s="339"/>
      <c r="O6" s="339"/>
      <c r="P6" s="339"/>
      <c r="Q6" s="339"/>
      <c r="R6" s="339"/>
      <c r="S6" s="26"/>
      <c r="T6" s="339"/>
      <c r="U6" s="339"/>
      <c r="V6" s="339"/>
      <c r="W6" s="339"/>
      <c r="X6" s="339"/>
      <c r="Y6" s="339"/>
      <c r="Z6" s="339"/>
      <c r="AA6" s="339"/>
      <c r="AB6" s="339"/>
      <c r="AC6" s="339"/>
      <c r="AD6" s="339"/>
      <c r="AE6" s="339"/>
      <c r="AF6" s="339"/>
      <c r="AG6" s="339"/>
      <c r="AH6" s="33">
        <f t="shared" ref="AH6:AH23" si="0">AT6</f>
        <v>2</v>
      </c>
      <c r="AI6" s="32">
        <f t="shared" ref="AI6:AI23" si="1">SUM(D6:AF6)</f>
        <v>27</v>
      </c>
      <c r="AJ6" s="31">
        <f>BH6/B6</f>
        <v>0.92592592592592593</v>
      </c>
      <c r="AK6" s="30">
        <f t="shared" ref="AK6:AK23" si="2" xml:space="preserve"> AI6/B6</f>
        <v>1</v>
      </c>
      <c r="AL6" s="41"/>
      <c r="AM6" s="28">
        <f t="shared" ref="AM6:AM23" si="3">B6*2-AI6</f>
        <v>27</v>
      </c>
      <c r="AN6" s="40"/>
      <c r="AO6" s="40"/>
      <c r="AP6" s="40"/>
      <c r="AR6" s="27">
        <f t="shared" ref="AR6:AR24" si="4">B6*15%</f>
        <v>4.05</v>
      </c>
      <c r="AS6" s="37" t="s">
        <v>60</v>
      </c>
      <c r="AT6" s="26">
        <v>2</v>
      </c>
      <c r="AU6" s="26">
        <v>2</v>
      </c>
      <c r="AV6" s="26">
        <v>23</v>
      </c>
      <c r="AW6" s="26"/>
      <c r="AX6" s="26"/>
      <c r="AY6" s="26"/>
      <c r="AZ6" s="26">
        <v>27</v>
      </c>
      <c r="BA6"/>
      <c r="BB6"/>
      <c r="BC6"/>
      <c r="BD6"/>
      <c r="BE6"/>
      <c r="BF6" s="24" t="s">
        <v>60</v>
      </c>
      <c r="BG6">
        <v>2</v>
      </c>
      <c r="BH6">
        <v>25</v>
      </c>
      <c r="BI6">
        <v>27</v>
      </c>
      <c r="BJ6"/>
      <c r="BK6"/>
      <c r="BL6"/>
      <c r="BN6"/>
      <c r="CH6" s="25" t="e">
        <v>#N/A</v>
      </c>
    </row>
    <row r="7" spans="1:86" s="25" customFormat="1" ht="18" customHeight="1" x14ac:dyDescent="0.25">
      <c r="A7" s="39" t="s">
        <v>96</v>
      </c>
      <c r="B7" s="339">
        <v>33</v>
      </c>
      <c r="C7" s="339">
        <v>2</v>
      </c>
      <c r="D7" s="26">
        <v>5</v>
      </c>
      <c r="E7" s="26">
        <v>9</v>
      </c>
      <c r="F7" s="26">
        <v>9</v>
      </c>
      <c r="G7" s="26"/>
      <c r="H7" s="26"/>
      <c r="I7" s="26"/>
      <c r="J7" s="339"/>
      <c r="K7" s="339"/>
      <c r="L7" s="339"/>
      <c r="M7" s="339"/>
      <c r="N7" s="339">
        <v>7</v>
      </c>
      <c r="O7" s="339"/>
      <c r="P7" s="339"/>
      <c r="Q7" s="339"/>
      <c r="R7" s="339"/>
      <c r="S7" s="26"/>
      <c r="T7" s="339"/>
      <c r="U7" s="339"/>
      <c r="V7" s="339"/>
      <c r="W7" s="339"/>
      <c r="X7" s="339"/>
      <c r="Y7" s="339"/>
      <c r="Z7" s="339"/>
      <c r="AA7" s="339"/>
      <c r="AB7" s="339"/>
      <c r="AC7" s="339"/>
      <c r="AD7" s="339"/>
      <c r="AE7" s="339"/>
      <c r="AF7" s="339"/>
      <c r="AG7" s="339">
        <v>2</v>
      </c>
      <c r="AH7" s="33">
        <f t="shared" si="0"/>
        <v>0</v>
      </c>
      <c r="AI7" s="32">
        <f t="shared" si="1"/>
        <v>30</v>
      </c>
      <c r="AJ7" s="31">
        <f t="shared" ref="AJ7:AJ23" si="5">BH7/B7</f>
        <v>1</v>
      </c>
      <c r="AK7" s="30">
        <f t="shared" si="2"/>
        <v>0.90909090909090906</v>
      </c>
      <c r="AL7" s="29"/>
      <c r="AM7" s="28">
        <f t="shared" si="3"/>
        <v>36</v>
      </c>
      <c r="AN7" s="40"/>
      <c r="AO7" s="40"/>
      <c r="AP7" s="40"/>
      <c r="AR7" s="27">
        <f t="shared" si="4"/>
        <v>4.95</v>
      </c>
      <c r="AS7" s="37" t="s">
        <v>96</v>
      </c>
      <c r="AT7" s="26"/>
      <c r="AU7" s="26">
        <v>2</v>
      </c>
      <c r="AV7" s="26">
        <v>31</v>
      </c>
      <c r="AW7" s="26"/>
      <c r="AX7" s="26"/>
      <c r="AY7" s="26"/>
      <c r="AZ7" s="26">
        <v>33</v>
      </c>
      <c r="BA7"/>
      <c r="BB7"/>
      <c r="BC7"/>
      <c r="BD7"/>
      <c r="BE7"/>
      <c r="BF7" s="24" t="s">
        <v>96</v>
      </c>
      <c r="BG7"/>
      <c r="BH7">
        <v>33</v>
      </c>
      <c r="BI7">
        <v>33</v>
      </c>
      <c r="BJ7"/>
      <c r="BK7"/>
      <c r="BL7"/>
      <c r="BN7"/>
      <c r="CH7" s="25" t="e">
        <v>#N/A</v>
      </c>
    </row>
    <row r="8" spans="1:86" s="25" customFormat="1" ht="18" customHeight="1" x14ac:dyDescent="0.25">
      <c r="A8" s="39" t="s">
        <v>30</v>
      </c>
      <c r="B8" s="339">
        <v>97</v>
      </c>
      <c r="C8" s="339"/>
      <c r="D8" s="26"/>
      <c r="E8" s="26">
        <v>3</v>
      </c>
      <c r="F8" s="26">
        <v>22</v>
      </c>
      <c r="G8" s="26">
        <v>25</v>
      </c>
      <c r="H8" s="26">
        <v>21</v>
      </c>
      <c r="I8" s="26">
        <v>7</v>
      </c>
      <c r="J8" s="339"/>
      <c r="K8" s="339"/>
      <c r="L8" s="339"/>
      <c r="M8" s="339">
        <v>5</v>
      </c>
      <c r="N8" s="339">
        <v>9</v>
      </c>
      <c r="O8" s="339"/>
      <c r="P8" s="339"/>
      <c r="Q8" s="339"/>
      <c r="R8" s="339"/>
      <c r="S8" s="26"/>
      <c r="T8" s="339"/>
      <c r="U8" s="339"/>
      <c r="V8" s="339"/>
      <c r="W8" s="339"/>
      <c r="X8" s="339"/>
      <c r="Y8" s="339"/>
      <c r="Z8" s="339"/>
      <c r="AA8" s="339"/>
      <c r="AB8" s="339"/>
      <c r="AC8" s="339"/>
      <c r="AD8" s="339"/>
      <c r="AE8" s="339"/>
      <c r="AF8" s="339"/>
      <c r="AG8" s="339"/>
      <c r="AH8" s="33">
        <f t="shared" si="0"/>
        <v>6</v>
      </c>
      <c r="AI8" s="32">
        <f t="shared" si="1"/>
        <v>92</v>
      </c>
      <c r="AJ8" s="31">
        <f t="shared" si="5"/>
        <v>0.93814432989690721</v>
      </c>
      <c r="AK8" s="30">
        <f t="shared" si="2"/>
        <v>0.94845360824742264</v>
      </c>
      <c r="AL8" s="29"/>
      <c r="AM8" s="28">
        <f t="shared" si="3"/>
        <v>102</v>
      </c>
      <c r="AN8" s="40"/>
      <c r="AO8" s="40"/>
      <c r="AP8" s="40"/>
      <c r="AR8" s="27">
        <f t="shared" si="4"/>
        <v>14.549999999999999</v>
      </c>
      <c r="AS8" s="37" t="s">
        <v>30</v>
      </c>
      <c r="AT8" s="26">
        <v>6</v>
      </c>
      <c r="AU8" s="26">
        <v>2</v>
      </c>
      <c r="AV8" s="26">
        <v>89</v>
      </c>
      <c r="AW8" s="26"/>
      <c r="AX8" s="26"/>
      <c r="AY8" s="26"/>
      <c r="AZ8" s="26">
        <v>97</v>
      </c>
      <c r="BA8"/>
      <c r="BB8"/>
      <c r="BC8"/>
      <c r="BD8"/>
      <c r="BE8"/>
      <c r="BF8" s="24" t="s">
        <v>30</v>
      </c>
      <c r="BG8">
        <v>6</v>
      </c>
      <c r="BH8">
        <v>91</v>
      </c>
      <c r="BI8">
        <v>97</v>
      </c>
      <c r="BJ8"/>
      <c r="BK8"/>
      <c r="BL8"/>
      <c r="BN8"/>
      <c r="CH8" s="25" t="e">
        <v>#N/A</v>
      </c>
    </row>
    <row r="9" spans="1:86" s="25" customFormat="1" ht="15.75" x14ac:dyDescent="0.25">
      <c r="A9" s="39" t="s">
        <v>20</v>
      </c>
      <c r="B9" s="339">
        <v>37</v>
      </c>
      <c r="C9" s="339">
        <v>2</v>
      </c>
      <c r="D9" s="26">
        <v>13</v>
      </c>
      <c r="E9" s="26">
        <v>1</v>
      </c>
      <c r="F9" s="26">
        <v>10</v>
      </c>
      <c r="G9" s="26">
        <v>7</v>
      </c>
      <c r="H9" s="26"/>
      <c r="I9" s="26"/>
      <c r="J9" s="339"/>
      <c r="K9" s="339"/>
      <c r="L9" s="339"/>
      <c r="M9" s="339">
        <v>5</v>
      </c>
      <c r="N9" s="339"/>
      <c r="O9" s="339"/>
      <c r="P9" s="339"/>
      <c r="Q9" s="339"/>
      <c r="R9" s="339"/>
      <c r="S9" s="26"/>
      <c r="T9" s="339"/>
      <c r="U9" s="339"/>
      <c r="V9" s="339"/>
      <c r="W9" s="339"/>
      <c r="X9" s="339"/>
      <c r="Y9" s="339"/>
      <c r="Z9" s="339"/>
      <c r="AA9" s="339"/>
      <c r="AB9" s="339"/>
      <c r="AC9" s="339"/>
      <c r="AD9" s="339"/>
      <c r="AE9" s="339"/>
      <c r="AF9" s="339"/>
      <c r="AG9" s="339"/>
      <c r="AH9" s="33">
        <f t="shared" si="0"/>
        <v>1</v>
      </c>
      <c r="AI9" s="32">
        <f t="shared" si="1"/>
        <v>36</v>
      </c>
      <c r="AJ9" s="31">
        <f t="shared" si="5"/>
        <v>0.97297297297297303</v>
      </c>
      <c r="AK9" s="30">
        <f t="shared" si="2"/>
        <v>0.97297297297297303</v>
      </c>
      <c r="AL9" s="29"/>
      <c r="AM9" s="28">
        <f t="shared" si="3"/>
        <v>38</v>
      </c>
      <c r="AN9" s="40"/>
      <c r="AO9" s="40"/>
      <c r="AP9" s="40"/>
      <c r="AR9" s="27">
        <f t="shared" si="4"/>
        <v>5.55</v>
      </c>
      <c r="AS9" s="37" t="s">
        <v>20</v>
      </c>
      <c r="AT9" s="26">
        <v>1</v>
      </c>
      <c r="AU9" s="26">
        <v>2</v>
      </c>
      <c r="AV9" s="26">
        <v>33</v>
      </c>
      <c r="AW9" s="26">
        <v>1</v>
      </c>
      <c r="AX9" s="26"/>
      <c r="AY9" s="26"/>
      <c r="AZ9" s="26">
        <v>37</v>
      </c>
      <c r="BA9"/>
      <c r="BB9"/>
      <c r="BC9"/>
      <c r="BD9"/>
      <c r="BE9"/>
      <c r="BF9" s="24" t="s">
        <v>20</v>
      </c>
      <c r="BG9">
        <v>1</v>
      </c>
      <c r="BH9">
        <v>36</v>
      </c>
      <c r="BI9">
        <v>37</v>
      </c>
      <c r="BJ9"/>
      <c r="BK9"/>
      <c r="BL9"/>
      <c r="BN9"/>
      <c r="CH9" s="25" t="e">
        <v>#N/A</v>
      </c>
    </row>
    <row r="10" spans="1:86" s="25" customFormat="1" ht="19.5" customHeight="1" x14ac:dyDescent="0.25">
      <c r="A10" s="39" t="s">
        <v>26</v>
      </c>
      <c r="B10" s="339">
        <v>63</v>
      </c>
      <c r="C10" s="339"/>
      <c r="D10" s="26"/>
      <c r="E10" s="26">
        <v>9</v>
      </c>
      <c r="F10" s="26">
        <v>12</v>
      </c>
      <c r="G10" s="26">
        <v>11</v>
      </c>
      <c r="H10" s="26">
        <v>15</v>
      </c>
      <c r="I10" s="26"/>
      <c r="J10" s="339">
        <v>2</v>
      </c>
      <c r="K10" s="339">
        <v>4</v>
      </c>
      <c r="L10" s="339">
        <v>3</v>
      </c>
      <c r="M10" s="339">
        <v>7</v>
      </c>
      <c r="N10" s="339">
        <v>6</v>
      </c>
      <c r="O10" s="339"/>
      <c r="P10" s="339"/>
      <c r="Q10" s="339"/>
      <c r="R10" s="339"/>
      <c r="S10" s="26"/>
      <c r="T10" s="339"/>
      <c r="U10" s="339"/>
      <c r="V10" s="339"/>
      <c r="W10" s="339"/>
      <c r="X10" s="339"/>
      <c r="Y10" s="339"/>
      <c r="Z10" s="339"/>
      <c r="AA10" s="339"/>
      <c r="AB10" s="339"/>
      <c r="AC10" s="339"/>
      <c r="AD10" s="339"/>
      <c r="AE10" s="339"/>
      <c r="AF10" s="339"/>
      <c r="AG10" s="339"/>
      <c r="AH10" s="33">
        <f t="shared" si="0"/>
        <v>6</v>
      </c>
      <c r="AI10" s="32">
        <f t="shared" si="1"/>
        <v>69</v>
      </c>
      <c r="AJ10" s="31">
        <f t="shared" si="5"/>
        <v>0.90476190476190477</v>
      </c>
      <c r="AK10" s="30">
        <f t="shared" si="2"/>
        <v>1.0952380952380953</v>
      </c>
      <c r="AL10" s="29"/>
      <c r="AM10" s="28">
        <f t="shared" si="3"/>
        <v>57</v>
      </c>
      <c r="AN10" s="40"/>
      <c r="AO10" s="40"/>
      <c r="AP10" s="40"/>
      <c r="AR10" s="27">
        <f t="shared" si="4"/>
        <v>9.4499999999999993</v>
      </c>
      <c r="AS10" s="37" t="s">
        <v>26</v>
      </c>
      <c r="AT10" s="26">
        <v>6</v>
      </c>
      <c r="AU10" s="26">
        <v>10</v>
      </c>
      <c r="AV10" s="26">
        <v>44</v>
      </c>
      <c r="AW10" s="26"/>
      <c r="AX10" s="26">
        <v>3</v>
      </c>
      <c r="AY10" s="26"/>
      <c r="AZ10" s="26">
        <v>63</v>
      </c>
      <c r="BA10"/>
      <c r="BB10"/>
      <c r="BC10"/>
      <c r="BD10"/>
      <c r="BE10"/>
      <c r="BF10" s="24" t="s">
        <v>26</v>
      </c>
      <c r="BG10">
        <v>6</v>
      </c>
      <c r="BH10">
        <v>57</v>
      </c>
      <c r="BI10">
        <v>63</v>
      </c>
      <c r="BJ10"/>
      <c r="BK10"/>
      <c r="BL10"/>
      <c r="BN10"/>
      <c r="CH10" s="25" t="e">
        <v>#N/A</v>
      </c>
    </row>
    <row r="11" spans="1:86" s="25" customFormat="1" ht="18" customHeight="1" x14ac:dyDescent="0.25">
      <c r="A11" s="39" t="s">
        <v>41</v>
      </c>
      <c r="B11" s="339">
        <v>38</v>
      </c>
      <c r="C11" s="339"/>
      <c r="D11" s="26"/>
      <c r="E11" s="26"/>
      <c r="F11" s="26">
        <v>1</v>
      </c>
      <c r="G11" s="26">
        <v>6</v>
      </c>
      <c r="H11" s="26">
        <v>5</v>
      </c>
      <c r="I11" s="26"/>
      <c r="J11" s="339"/>
      <c r="K11" s="339">
        <v>3</v>
      </c>
      <c r="L11" s="339"/>
      <c r="M11" s="339"/>
      <c r="N11" s="339"/>
      <c r="O11" s="339"/>
      <c r="P11" s="339"/>
      <c r="Q11" s="339"/>
      <c r="R11" s="339"/>
      <c r="S11" s="26"/>
      <c r="T11" s="339"/>
      <c r="U11" s="339"/>
      <c r="V11" s="339"/>
      <c r="W11" s="339"/>
      <c r="X11" s="339"/>
      <c r="Y11" s="339"/>
      <c r="Z11" s="339"/>
      <c r="AA11" s="339"/>
      <c r="AB11" s="339"/>
      <c r="AC11" s="339"/>
      <c r="AD11" s="339"/>
      <c r="AE11" s="339"/>
      <c r="AF11" s="339"/>
      <c r="AG11" s="339"/>
      <c r="AH11" s="33">
        <f t="shared" si="0"/>
        <v>23</v>
      </c>
      <c r="AI11" s="32">
        <f t="shared" si="1"/>
        <v>15</v>
      </c>
      <c r="AJ11" s="31">
        <f t="shared" si="5"/>
        <v>0.39473684210526316</v>
      </c>
      <c r="AK11" s="30">
        <f t="shared" si="2"/>
        <v>0.39473684210526316</v>
      </c>
      <c r="AL11" s="29"/>
      <c r="AM11" s="28">
        <f t="shared" si="3"/>
        <v>61</v>
      </c>
      <c r="AN11" s="40"/>
      <c r="AO11" s="40"/>
      <c r="AP11" s="40"/>
      <c r="AR11" s="27">
        <f t="shared" si="4"/>
        <v>5.7</v>
      </c>
      <c r="AS11" s="37" t="s">
        <v>41</v>
      </c>
      <c r="AT11" s="26">
        <v>23</v>
      </c>
      <c r="AU11" s="26">
        <v>1</v>
      </c>
      <c r="AV11" s="26">
        <v>14</v>
      </c>
      <c r="AW11" s="26"/>
      <c r="AX11" s="26"/>
      <c r="AY11" s="26"/>
      <c r="AZ11" s="26">
        <v>38</v>
      </c>
      <c r="BA11"/>
      <c r="BB11"/>
      <c r="BC11"/>
      <c r="BD11"/>
      <c r="BE11"/>
      <c r="BF11" s="24" t="s">
        <v>41</v>
      </c>
      <c r="BG11">
        <v>23</v>
      </c>
      <c r="BH11">
        <v>15</v>
      </c>
      <c r="BI11">
        <v>38</v>
      </c>
      <c r="BJ11"/>
      <c r="BK11"/>
      <c r="BL11"/>
      <c r="BN11"/>
      <c r="CH11" s="25" t="e">
        <v>#N/A</v>
      </c>
    </row>
    <row r="12" spans="1:86" s="25" customFormat="1" ht="18" customHeight="1" x14ac:dyDescent="0.25">
      <c r="A12" s="39" t="s">
        <v>53</v>
      </c>
      <c r="B12" s="339">
        <v>23</v>
      </c>
      <c r="C12" s="339"/>
      <c r="D12" s="26"/>
      <c r="E12" s="26"/>
      <c r="F12" s="26">
        <v>6</v>
      </c>
      <c r="G12" s="26">
        <v>7</v>
      </c>
      <c r="H12" s="26"/>
      <c r="I12" s="26"/>
      <c r="J12" s="339">
        <v>3</v>
      </c>
      <c r="K12" s="339">
        <v>1</v>
      </c>
      <c r="L12" s="339"/>
      <c r="M12" s="339"/>
      <c r="N12" s="339">
        <v>3</v>
      </c>
      <c r="O12" s="339"/>
      <c r="P12" s="339"/>
      <c r="Q12" s="339"/>
      <c r="R12" s="339"/>
      <c r="S12" s="26"/>
      <c r="T12" s="339"/>
      <c r="U12" s="339"/>
      <c r="V12" s="339"/>
      <c r="W12" s="339"/>
      <c r="X12" s="339"/>
      <c r="Y12" s="339"/>
      <c r="Z12" s="339"/>
      <c r="AA12" s="339"/>
      <c r="AB12" s="339"/>
      <c r="AC12" s="339"/>
      <c r="AD12" s="339"/>
      <c r="AE12" s="339"/>
      <c r="AF12" s="339"/>
      <c r="AG12" s="339">
        <v>1</v>
      </c>
      <c r="AH12" s="33">
        <f t="shared" si="0"/>
        <v>2</v>
      </c>
      <c r="AI12" s="32">
        <f t="shared" si="1"/>
        <v>20</v>
      </c>
      <c r="AJ12" s="31">
        <f t="shared" si="5"/>
        <v>0.91304347826086951</v>
      </c>
      <c r="AK12" s="30">
        <f t="shared" si="2"/>
        <v>0.86956521739130432</v>
      </c>
      <c r="AL12" s="29"/>
      <c r="AM12" s="28">
        <f t="shared" si="3"/>
        <v>26</v>
      </c>
      <c r="AN12" s="40"/>
      <c r="AO12" s="40"/>
      <c r="AP12" s="40"/>
      <c r="AR12" s="27">
        <f t="shared" si="4"/>
        <v>3.4499999999999997</v>
      </c>
      <c r="AS12" s="37" t="s">
        <v>53</v>
      </c>
      <c r="AT12" s="26">
        <v>2</v>
      </c>
      <c r="AU12" s="26"/>
      <c r="AV12" s="26">
        <v>21</v>
      </c>
      <c r="AW12" s="26"/>
      <c r="AX12" s="26"/>
      <c r="AY12" s="26"/>
      <c r="AZ12" s="26">
        <v>23</v>
      </c>
      <c r="BA12"/>
      <c r="BB12"/>
      <c r="BC12"/>
      <c r="BD12"/>
      <c r="BE12"/>
      <c r="BF12" s="24" t="s">
        <v>53</v>
      </c>
      <c r="BG12">
        <v>2</v>
      </c>
      <c r="BH12">
        <v>21</v>
      </c>
      <c r="BI12">
        <v>23</v>
      </c>
      <c r="BJ12"/>
      <c r="BK12"/>
      <c r="BL12"/>
      <c r="BN12"/>
      <c r="CH12" s="25" t="e">
        <v>#N/A</v>
      </c>
    </row>
    <row r="13" spans="1:86" s="25" customFormat="1" ht="18" customHeight="1" x14ac:dyDescent="0.25">
      <c r="A13" s="39" t="s">
        <v>17</v>
      </c>
      <c r="B13" s="339">
        <v>59</v>
      </c>
      <c r="C13" s="339">
        <v>5</v>
      </c>
      <c r="D13" s="26"/>
      <c r="E13" s="26">
        <v>9</v>
      </c>
      <c r="F13" s="26">
        <v>10</v>
      </c>
      <c r="G13" s="26">
        <v>20</v>
      </c>
      <c r="H13" s="26">
        <v>8</v>
      </c>
      <c r="I13" s="26"/>
      <c r="J13" s="339">
        <v>2</v>
      </c>
      <c r="K13" s="339">
        <v>4</v>
      </c>
      <c r="L13" s="339">
        <v>5</v>
      </c>
      <c r="M13" s="339">
        <v>6</v>
      </c>
      <c r="N13" s="339">
        <v>8</v>
      </c>
      <c r="O13" s="339"/>
      <c r="P13" s="339"/>
      <c r="Q13" s="339"/>
      <c r="R13" s="339"/>
      <c r="S13" s="26"/>
      <c r="T13" s="339"/>
      <c r="U13" s="339"/>
      <c r="V13" s="339"/>
      <c r="W13" s="339"/>
      <c r="X13" s="339"/>
      <c r="Y13" s="339"/>
      <c r="Z13" s="339"/>
      <c r="AA13" s="339"/>
      <c r="AB13" s="339"/>
      <c r="AC13" s="339"/>
      <c r="AD13" s="339"/>
      <c r="AE13" s="339"/>
      <c r="AF13" s="339"/>
      <c r="AG13" s="339"/>
      <c r="AH13" s="33">
        <f t="shared" si="0"/>
        <v>2</v>
      </c>
      <c r="AI13" s="32">
        <f t="shared" si="1"/>
        <v>72</v>
      </c>
      <c r="AJ13" s="31">
        <f t="shared" si="5"/>
        <v>0.96610169491525422</v>
      </c>
      <c r="AK13" s="30">
        <f t="shared" si="2"/>
        <v>1.2203389830508475</v>
      </c>
      <c r="AL13" s="29"/>
      <c r="AM13" s="28">
        <f t="shared" si="3"/>
        <v>46</v>
      </c>
      <c r="AN13" s="40"/>
      <c r="AO13" s="40"/>
      <c r="AP13" s="40"/>
      <c r="AR13" s="27">
        <f t="shared" si="4"/>
        <v>8.85</v>
      </c>
      <c r="AS13" s="37" t="s">
        <v>17</v>
      </c>
      <c r="AT13" s="26">
        <v>2</v>
      </c>
      <c r="AU13" s="26">
        <v>13</v>
      </c>
      <c r="AV13" s="26">
        <v>40</v>
      </c>
      <c r="AW13" s="26">
        <v>1</v>
      </c>
      <c r="AX13" s="26">
        <v>3</v>
      </c>
      <c r="AY13" s="26"/>
      <c r="AZ13" s="26">
        <v>59</v>
      </c>
      <c r="BA13"/>
      <c r="BB13"/>
      <c r="BC13"/>
      <c r="BD13"/>
      <c r="BE13"/>
      <c r="BF13" s="24" t="s">
        <v>17</v>
      </c>
      <c r="BG13">
        <v>2</v>
      </c>
      <c r="BH13">
        <v>57</v>
      </c>
      <c r="BI13">
        <v>59</v>
      </c>
      <c r="BJ13"/>
      <c r="BK13"/>
      <c r="BL13"/>
      <c r="BM13"/>
      <c r="BN13"/>
      <c r="CH13" s="25" t="e">
        <v>#N/A</v>
      </c>
    </row>
    <row r="14" spans="1:86" s="25" customFormat="1" ht="18" customHeight="1" x14ac:dyDescent="0.25">
      <c r="A14" s="39" t="s">
        <v>146</v>
      </c>
      <c r="B14" s="339">
        <v>26</v>
      </c>
      <c r="C14" s="339"/>
      <c r="D14" s="26"/>
      <c r="E14" s="26"/>
      <c r="F14" s="26"/>
      <c r="G14" s="26">
        <v>18</v>
      </c>
      <c r="H14" s="26"/>
      <c r="I14" s="26"/>
      <c r="J14" s="339"/>
      <c r="K14" s="339">
        <v>2</v>
      </c>
      <c r="L14" s="339"/>
      <c r="M14" s="339"/>
      <c r="N14" s="339">
        <v>15</v>
      </c>
      <c r="O14" s="339"/>
      <c r="P14" s="339"/>
      <c r="Q14" s="339"/>
      <c r="R14" s="339"/>
      <c r="S14" s="26"/>
      <c r="T14" s="339"/>
      <c r="U14" s="339"/>
      <c r="V14" s="339"/>
      <c r="W14" s="339"/>
      <c r="X14" s="339"/>
      <c r="Y14" s="339"/>
      <c r="Z14" s="339"/>
      <c r="AA14" s="339"/>
      <c r="AB14" s="339"/>
      <c r="AC14" s="339"/>
      <c r="AD14" s="339"/>
      <c r="AE14" s="339"/>
      <c r="AF14" s="339"/>
      <c r="AG14" s="339"/>
      <c r="AH14" s="33">
        <f t="shared" si="0"/>
        <v>1</v>
      </c>
      <c r="AI14" s="32">
        <f t="shared" si="1"/>
        <v>35</v>
      </c>
      <c r="AJ14" s="31">
        <f t="shared" si="5"/>
        <v>0.96153846153846156</v>
      </c>
      <c r="AK14" s="30">
        <f t="shared" si="2"/>
        <v>1.3461538461538463</v>
      </c>
      <c r="AL14" s="29"/>
      <c r="AM14" s="28">
        <f t="shared" si="3"/>
        <v>17</v>
      </c>
      <c r="AN14" s="40"/>
      <c r="AO14" s="40"/>
      <c r="AP14" s="40"/>
      <c r="AR14" s="27">
        <f t="shared" si="4"/>
        <v>3.9</v>
      </c>
      <c r="AS14" s="37" t="s">
        <v>146</v>
      </c>
      <c r="AT14" s="26">
        <v>1</v>
      </c>
      <c r="AU14" s="26">
        <v>10</v>
      </c>
      <c r="AV14" s="26">
        <v>13</v>
      </c>
      <c r="AW14" s="26"/>
      <c r="AX14" s="26">
        <v>2</v>
      </c>
      <c r="AY14" s="26"/>
      <c r="AZ14" s="26">
        <v>26</v>
      </c>
      <c r="BA14"/>
      <c r="BB14"/>
      <c r="BC14"/>
      <c r="BD14"/>
      <c r="BE14"/>
      <c r="BF14" s="24" t="s">
        <v>146</v>
      </c>
      <c r="BG14">
        <v>1</v>
      </c>
      <c r="BH14">
        <v>25</v>
      </c>
      <c r="BI14">
        <v>26</v>
      </c>
      <c r="BJ14"/>
      <c r="BK14"/>
      <c r="BL14"/>
      <c r="BM14"/>
      <c r="BN14"/>
      <c r="CH14" s="25" t="e">
        <v>#N/A</v>
      </c>
    </row>
    <row r="15" spans="1:86" s="25" customFormat="1" ht="18" customHeight="1" x14ac:dyDescent="0.25">
      <c r="A15" s="39" t="s">
        <v>106</v>
      </c>
      <c r="B15" s="339">
        <v>43</v>
      </c>
      <c r="C15" s="339"/>
      <c r="D15" s="26"/>
      <c r="E15" s="26">
        <v>3</v>
      </c>
      <c r="F15" s="26">
        <v>27</v>
      </c>
      <c r="G15" s="26"/>
      <c r="H15" s="26"/>
      <c r="I15" s="26"/>
      <c r="J15" s="339"/>
      <c r="K15" s="339"/>
      <c r="L15" s="339"/>
      <c r="M15" s="339"/>
      <c r="N15" s="339"/>
      <c r="O15" s="339"/>
      <c r="P15" s="339"/>
      <c r="Q15" s="339"/>
      <c r="R15" s="339"/>
      <c r="S15" s="26"/>
      <c r="T15" s="339"/>
      <c r="U15" s="339"/>
      <c r="V15" s="339"/>
      <c r="W15" s="339"/>
      <c r="X15" s="339"/>
      <c r="Y15" s="339"/>
      <c r="Z15" s="339"/>
      <c r="AA15" s="339"/>
      <c r="AB15" s="339"/>
      <c r="AC15" s="339"/>
      <c r="AD15" s="339"/>
      <c r="AE15" s="339"/>
      <c r="AF15" s="339"/>
      <c r="AG15" s="339"/>
      <c r="AH15" s="33">
        <f t="shared" si="0"/>
        <v>14</v>
      </c>
      <c r="AI15" s="32">
        <f t="shared" si="1"/>
        <v>30</v>
      </c>
      <c r="AJ15" s="31">
        <f t="shared" si="5"/>
        <v>0.67441860465116277</v>
      </c>
      <c r="AK15" s="30">
        <f t="shared" si="2"/>
        <v>0.69767441860465118</v>
      </c>
      <c r="AL15" s="29"/>
      <c r="AM15" s="28">
        <f t="shared" si="3"/>
        <v>56</v>
      </c>
      <c r="AN15" s="40"/>
      <c r="AO15" s="40"/>
      <c r="AP15" s="40"/>
      <c r="AR15" s="27">
        <f t="shared" si="4"/>
        <v>6.45</v>
      </c>
      <c r="AS15" s="37" t="s">
        <v>106</v>
      </c>
      <c r="AT15" s="26">
        <v>14</v>
      </c>
      <c r="AU15" s="26">
        <v>4</v>
      </c>
      <c r="AV15" s="26">
        <v>25</v>
      </c>
      <c r="AW15" s="26"/>
      <c r="AX15" s="26"/>
      <c r="AY15" s="26"/>
      <c r="AZ15" s="26">
        <v>43</v>
      </c>
      <c r="BA15"/>
      <c r="BB15"/>
      <c r="BC15"/>
      <c r="BD15"/>
      <c r="BE15"/>
      <c r="BF15" s="24" t="s">
        <v>106</v>
      </c>
      <c r="BG15">
        <v>14</v>
      </c>
      <c r="BH15">
        <v>29</v>
      </c>
      <c r="BI15">
        <v>43</v>
      </c>
      <c r="BJ15"/>
      <c r="BK15"/>
      <c r="BL15"/>
      <c r="BM15"/>
      <c r="BN15"/>
      <c r="CH15" s="25" t="e">
        <v>#N/A</v>
      </c>
    </row>
    <row r="16" spans="1:86" s="25" customFormat="1" ht="18" customHeight="1" x14ac:dyDescent="0.25">
      <c r="A16" s="39" t="s">
        <v>150</v>
      </c>
      <c r="B16" s="339">
        <v>35</v>
      </c>
      <c r="C16" s="339"/>
      <c r="D16" s="26"/>
      <c r="E16" s="26">
        <v>8</v>
      </c>
      <c r="F16" s="26">
        <v>10</v>
      </c>
      <c r="G16" s="26">
        <v>13</v>
      </c>
      <c r="H16" s="26">
        <v>9</v>
      </c>
      <c r="I16" s="26"/>
      <c r="J16" s="339">
        <v>6</v>
      </c>
      <c r="K16" s="339"/>
      <c r="L16" s="339"/>
      <c r="M16" s="339">
        <v>12</v>
      </c>
      <c r="N16" s="339">
        <v>7</v>
      </c>
      <c r="O16" s="339"/>
      <c r="P16" s="339"/>
      <c r="Q16" s="339"/>
      <c r="R16" s="339"/>
      <c r="S16" s="26"/>
      <c r="T16" s="339"/>
      <c r="U16" s="339"/>
      <c r="V16" s="339"/>
      <c r="W16" s="339"/>
      <c r="X16" s="339"/>
      <c r="Y16" s="339"/>
      <c r="Z16" s="339"/>
      <c r="AA16" s="339"/>
      <c r="AB16" s="339"/>
      <c r="AC16" s="339"/>
      <c r="AD16" s="339"/>
      <c r="AE16" s="339"/>
      <c r="AF16" s="339"/>
      <c r="AG16" s="339"/>
      <c r="AH16" s="33">
        <f>AT16</f>
        <v>0</v>
      </c>
      <c r="AI16" s="32">
        <f t="shared" si="1"/>
        <v>65</v>
      </c>
      <c r="AJ16" s="31">
        <f t="shared" si="5"/>
        <v>1</v>
      </c>
      <c r="AK16" s="30">
        <f t="shared" si="2"/>
        <v>1.8571428571428572</v>
      </c>
      <c r="AL16" s="29"/>
      <c r="AM16" s="28">
        <f t="shared" si="3"/>
        <v>5</v>
      </c>
      <c r="AN16" s="40"/>
      <c r="AO16" s="40"/>
      <c r="AP16" s="40"/>
      <c r="AR16" s="27">
        <f t="shared" si="4"/>
        <v>5.25</v>
      </c>
      <c r="AS16" s="37" t="s">
        <v>150</v>
      </c>
      <c r="AT16" s="26"/>
      <c r="AU16" s="26">
        <v>12</v>
      </c>
      <c r="AV16" s="26">
        <v>14</v>
      </c>
      <c r="AW16" s="26">
        <v>2</v>
      </c>
      <c r="AX16" s="26">
        <v>5</v>
      </c>
      <c r="AY16" s="26">
        <v>2</v>
      </c>
      <c r="AZ16" s="26">
        <v>35</v>
      </c>
      <c r="BA16"/>
      <c r="BB16"/>
      <c r="BC16"/>
      <c r="BD16"/>
      <c r="BE16"/>
      <c r="BF16" s="24" t="s">
        <v>150</v>
      </c>
      <c r="BG16"/>
      <c r="BH16">
        <v>35</v>
      </c>
      <c r="BI16">
        <v>35</v>
      </c>
      <c r="BJ16"/>
      <c r="BK16"/>
      <c r="BL16"/>
      <c r="BM16"/>
      <c r="BN16"/>
      <c r="CH16" s="25" t="e">
        <v>#N/A</v>
      </c>
    </row>
    <row r="17" spans="1:86" ht="15.75" x14ac:dyDescent="0.25">
      <c r="A17" s="39" t="s">
        <v>15</v>
      </c>
      <c r="B17" s="339">
        <v>12</v>
      </c>
      <c r="C17" s="339"/>
      <c r="D17" s="26"/>
      <c r="E17" s="26">
        <v>4</v>
      </c>
      <c r="F17" s="26">
        <v>6</v>
      </c>
      <c r="G17" s="26"/>
      <c r="H17" s="26"/>
      <c r="I17" s="26"/>
      <c r="J17" s="339"/>
      <c r="K17" s="339">
        <v>1</v>
      </c>
      <c r="L17" s="339"/>
      <c r="M17" s="339"/>
      <c r="N17" s="339">
        <v>3</v>
      </c>
      <c r="O17" s="339"/>
      <c r="P17" s="339"/>
      <c r="Q17" s="339"/>
      <c r="R17" s="339"/>
      <c r="S17" s="26"/>
      <c r="T17" s="339"/>
      <c r="U17" s="339"/>
      <c r="V17" s="339"/>
      <c r="W17" s="339"/>
      <c r="X17" s="339"/>
      <c r="Y17" s="339"/>
      <c r="Z17" s="339"/>
      <c r="AA17" s="339"/>
      <c r="AB17" s="339"/>
      <c r="AC17" s="339"/>
      <c r="AD17" s="339"/>
      <c r="AE17" s="339"/>
      <c r="AF17" s="339"/>
      <c r="AG17" s="339">
        <v>1</v>
      </c>
      <c r="AH17" s="33">
        <f t="shared" si="0"/>
        <v>1</v>
      </c>
      <c r="AI17" s="32">
        <f t="shared" si="1"/>
        <v>14</v>
      </c>
      <c r="AJ17" s="31">
        <f t="shared" si="5"/>
        <v>0.91666666666666663</v>
      </c>
      <c r="AK17" s="30">
        <f t="shared" si="2"/>
        <v>1.1666666666666667</v>
      </c>
      <c r="AL17" s="29"/>
      <c r="AM17" s="28">
        <f t="shared" si="3"/>
        <v>10</v>
      </c>
      <c r="AR17" s="27">
        <f t="shared" si="4"/>
        <v>1.7999999999999998</v>
      </c>
      <c r="AS17" s="37" t="s">
        <v>15</v>
      </c>
      <c r="AT17" s="26">
        <v>1</v>
      </c>
      <c r="AU17" s="26">
        <v>4</v>
      </c>
      <c r="AV17" s="26">
        <v>6</v>
      </c>
      <c r="AW17" s="26"/>
      <c r="AX17" s="26">
        <v>1</v>
      </c>
      <c r="AY17" s="26"/>
      <c r="AZ17" s="26">
        <v>12</v>
      </c>
      <c r="BF17" s="24" t="s">
        <v>15</v>
      </c>
      <c r="BG17">
        <v>1</v>
      </c>
      <c r="BH17">
        <v>11</v>
      </c>
      <c r="BI17">
        <v>12</v>
      </c>
      <c r="CH17" s="25" t="e">
        <v>#N/A</v>
      </c>
    </row>
    <row r="18" spans="1:86" ht="15.75" x14ac:dyDescent="0.25">
      <c r="A18" s="39" t="s">
        <v>227</v>
      </c>
      <c r="B18" s="339">
        <v>11</v>
      </c>
      <c r="C18" s="339"/>
      <c r="D18" s="26">
        <v>1</v>
      </c>
      <c r="E18" s="26"/>
      <c r="F18" s="26"/>
      <c r="G18" s="26">
        <v>2</v>
      </c>
      <c r="H18" s="26">
        <v>4</v>
      </c>
      <c r="I18" s="26"/>
      <c r="J18" s="339">
        <v>3</v>
      </c>
      <c r="K18" s="339"/>
      <c r="L18" s="339"/>
      <c r="M18" s="339">
        <v>3</v>
      </c>
      <c r="N18" s="339"/>
      <c r="O18" s="339"/>
      <c r="P18" s="339"/>
      <c r="Q18" s="339"/>
      <c r="R18" s="339"/>
      <c r="S18" s="26"/>
      <c r="T18" s="339"/>
      <c r="U18" s="339"/>
      <c r="V18" s="339"/>
      <c r="W18" s="339"/>
      <c r="X18" s="339"/>
      <c r="Y18" s="339"/>
      <c r="Z18" s="339"/>
      <c r="AA18" s="339"/>
      <c r="AB18" s="339"/>
      <c r="AC18" s="339"/>
      <c r="AD18" s="339"/>
      <c r="AE18" s="339"/>
      <c r="AF18" s="339"/>
      <c r="AG18" s="339"/>
      <c r="AH18" s="33">
        <f>AT18</f>
        <v>2</v>
      </c>
      <c r="AI18" s="32">
        <f t="shared" si="1"/>
        <v>13</v>
      </c>
      <c r="AJ18" s="31">
        <f t="shared" si="5"/>
        <v>0.81818181818181823</v>
      </c>
      <c r="AK18" s="30">
        <f t="shared" si="2"/>
        <v>1.1818181818181819</v>
      </c>
      <c r="AL18" s="29"/>
      <c r="AM18" s="28">
        <f t="shared" si="3"/>
        <v>9</v>
      </c>
      <c r="AR18" s="27">
        <f t="shared" si="4"/>
        <v>1.65</v>
      </c>
      <c r="AS18" s="37" t="s">
        <v>227</v>
      </c>
      <c r="AT18" s="26">
        <v>2</v>
      </c>
      <c r="AU18" s="26">
        <v>2</v>
      </c>
      <c r="AV18" s="26">
        <v>6</v>
      </c>
      <c r="AW18" s="26"/>
      <c r="AX18" s="26">
        <v>1</v>
      </c>
      <c r="AY18" s="26"/>
      <c r="AZ18" s="26">
        <v>11</v>
      </c>
      <c r="BF18" s="24" t="s">
        <v>227</v>
      </c>
      <c r="BG18">
        <v>2</v>
      </c>
      <c r="BH18">
        <v>9</v>
      </c>
      <c r="BI18">
        <v>11</v>
      </c>
      <c r="CH18" s="25" t="e">
        <v>#N/A</v>
      </c>
    </row>
    <row r="19" spans="1:86" ht="15.75" x14ac:dyDescent="0.25">
      <c r="A19" s="39" t="s">
        <v>44</v>
      </c>
      <c r="B19" s="339">
        <v>38</v>
      </c>
      <c r="C19" s="339">
        <v>3</v>
      </c>
      <c r="D19" s="26"/>
      <c r="E19" s="26"/>
      <c r="F19" s="26">
        <v>14</v>
      </c>
      <c r="G19" s="26">
        <v>13</v>
      </c>
      <c r="H19" s="26">
        <v>7</v>
      </c>
      <c r="I19" s="26"/>
      <c r="J19" s="339">
        <v>4</v>
      </c>
      <c r="K19" s="339">
        <v>1</v>
      </c>
      <c r="L19" s="339">
        <v>3</v>
      </c>
      <c r="M19" s="339">
        <v>8</v>
      </c>
      <c r="N19" s="339">
        <v>8</v>
      </c>
      <c r="O19" s="339"/>
      <c r="P19" s="339"/>
      <c r="Q19" s="339"/>
      <c r="R19" s="339"/>
      <c r="S19" s="26"/>
      <c r="T19" s="339"/>
      <c r="U19" s="339"/>
      <c r="V19" s="339"/>
      <c r="W19" s="339"/>
      <c r="X19" s="339"/>
      <c r="Y19" s="339"/>
      <c r="Z19" s="339"/>
      <c r="AA19" s="339"/>
      <c r="AB19" s="339"/>
      <c r="AC19" s="339"/>
      <c r="AD19" s="339"/>
      <c r="AE19" s="339"/>
      <c r="AF19" s="339"/>
      <c r="AG19" s="339">
        <v>1</v>
      </c>
      <c r="AH19" s="33">
        <f t="shared" si="0"/>
        <v>0</v>
      </c>
      <c r="AI19" s="32">
        <f t="shared" si="1"/>
        <v>58</v>
      </c>
      <c r="AJ19" s="31">
        <f t="shared" si="5"/>
        <v>1</v>
      </c>
      <c r="AK19" s="30">
        <f t="shared" si="2"/>
        <v>1.5263157894736843</v>
      </c>
      <c r="AL19" s="29"/>
      <c r="AM19" s="28">
        <f t="shared" si="3"/>
        <v>18</v>
      </c>
      <c r="AR19" s="27">
        <f t="shared" si="4"/>
        <v>5.7</v>
      </c>
      <c r="AS19" s="37" t="s">
        <v>44</v>
      </c>
      <c r="AT19" s="26"/>
      <c r="AU19" s="26">
        <v>12</v>
      </c>
      <c r="AV19" s="26">
        <v>21</v>
      </c>
      <c r="AW19" s="26">
        <v>2</v>
      </c>
      <c r="AX19" s="26">
        <v>3</v>
      </c>
      <c r="AY19" s="26"/>
      <c r="AZ19" s="26">
        <v>38</v>
      </c>
      <c r="BF19" s="24" t="s">
        <v>44</v>
      </c>
      <c r="BH19">
        <v>38</v>
      </c>
      <c r="BI19">
        <v>38</v>
      </c>
      <c r="CH19" s="25" t="e">
        <v>#N/A</v>
      </c>
    </row>
    <row r="20" spans="1:86" ht="15.75" x14ac:dyDescent="0.25">
      <c r="A20" s="39" t="s">
        <v>34</v>
      </c>
      <c r="B20" s="339">
        <v>34</v>
      </c>
      <c r="C20" s="339"/>
      <c r="D20" s="26"/>
      <c r="E20" s="26">
        <v>3</v>
      </c>
      <c r="F20" s="26"/>
      <c r="G20" s="26">
        <v>7</v>
      </c>
      <c r="H20" s="26">
        <v>7</v>
      </c>
      <c r="I20" s="26"/>
      <c r="J20" s="339">
        <v>2</v>
      </c>
      <c r="K20" s="339">
        <v>3</v>
      </c>
      <c r="L20" s="339">
        <v>2</v>
      </c>
      <c r="M20" s="339">
        <v>7</v>
      </c>
      <c r="N20" s="339">
        <v>2</v>
      </c>
      <c r="O20" s="339"/>
      <c r="P20" s="339"/>
      <c r="Q20" s="339"/>
      <c r="R20" s="339"/>
      <c r="S20" s="26"/>
      <c r="T20" s="339"/>
      <c r="U20" s="339"/>
      <c r="V20" s="339"/>
      <c r="W20" s="339"/>
      <c r="X20" s="339"/>
      <c r="Y20" s="339"/>
      <c r="Z20" s="339"/>
      <c r="AA20" s="339"/>
      <c r="AB20" s="339"/>
      <c r="AC20" s="339"/>
      <c r="AD20" s="339"/>
      <c r="AE20" s="339"/>
      <c r="AF20" s="339"/>
      <c r="AG20" s="339"/>
      <c r="AH20" s="33">
        <f t="shared" si="0"/>
        <v>5</v>
      </c>
      <c r="AI20" s="32">
        <f t="shared" si="1"/>
        <v>33</v>
      </c>
      <c r="AJ20" s="31">
        <f t="shared" si="5"/>
        <v>0.8529411764705882</v>
      </c>
      <c r="AK20" s="30">
        <f t="shared" si="2"/>
        <v>0.97058823529411764</v>
      </c>
      <c r="AL20" s="29"/>
      <c r="AM20" s="28">
        <f t="shared" si="3"/>
        <v>35</v>
      </c>
      <c r="AR20" s="27">
        <f t="shared" si="4"/>
        <v>5.0999999999999996</v>
      </c>
      <c r="AS20" s="37" t="s">
        <v>34</v>
      </c>
      <c r="AT20" s="26">
        <v>5</v>
      </c>
      <c r="AU20" s="26">
        <v>3</v>
      </c>
      <c r="AV20" s="26">
        <v>25</v>
      </c>
      <c r="AW20" s="26"/>
      <c r="AX20" s="26">
        <v>1</v>
      </c>
      <c r="AY20" s="26"/>
      <c r="AZ20" s="26">
        <v>34</v>
      </c>
      <c r="BF20" s="24" t="s">
        <v>34</v>
      </c>
      <c r="BG20">
        <v>5</v>
      </c>
      <c r="BH20">
        <v>29</v>
      </c>
      <c r="BI20">
        <v>34</v>
      </c>
      <c r="CH20" s="25" t="e">
        <v>#N/A</v>
      </c>
    </row>
    <row r="21" spans="1:86" ht="15.75" x14ac:dyDescent="0.25">
      <c r="A21" s="39" t="s">
        <v>168</v>
      </c>
      <c r="B21" s="339">
        <v>48</v>
      </c>
      <c r="C21" s="339">
        <v>2</v>
      </c>
      <c r="D21" s="26"/>
      <c r="E21" s="26">
        <v>11</v>
      </c>
      <c r="F21" s="26">
        <v>23</v>
      </c>
      <c r="G21" s="26"/>
      <c r="H21" s="26">
        <v>1</v>
      </c>
      <c r="I21" s="26"/>
      <c r="J21" s="339">
        <v>1</v>
      </c>
      <c r="K21" s="339"/>
      <c r="L21" s="339"/>
      <c r="M21" s="339">
        <v>7</v>
      </c>
      <c r="N21" s="339"/>
      <c r="O21" s="339"/>
      <c r="P21" s="339"/>
      <c r="Q21" s="339"/>
      <c r="R21" s="339"/>
      <c r="S21" s="26"/>
      <c r="T21" s="339"/>
      <c r="U21" s="339"/>
      <c r="V21" s="339"/>
      <c r="W21" s="339"/>
      <c r="X21" s="339"/>
      <c r="Y21" s="339"/>
      <c r="Z21" s="339"/>
      <c r="AA21" s="339"/>
      <c r="AB21" s="339"/>
      <c r="AC21" s="339"/>
      <c r="AD21" s="339"/>
      <c r="AE21" s="339"/>
      <c r="AF21" s="339"/>
      <c r="AG21" s="339"/>
      <c r="AH21" s="33">
        <f t="shared" si="0"/>
        <v>3</v>
      </c>
      <c r="AI21" s="32">
        <f t="shared" si="1"/>
        <v>43</v>
      </c>
      <c r="AJ21" s="31">
        <f t="shared" si="5"/>
        <v>0.9375</v>
      </c>
      <c r="AK21" s="30">
        <f t="shared" si="2"/>
        <v>0.89583333333333337</v>
      </c>
      <c r="AL21" s="29"/>
      <c r="AM21" s="28">
        <f t="shared" si="3"/>
        <v>53</v>
      </c>
      <c r="AR21" s="27">
        <f t="shared" si="4"/>
        <v>7.1999999999999993</v>
      </c>
      <c r="AS21" s="37" t="s">
        <v>168</v>
      </c>
      <c r="AT21" s="26">
        <v>3</v>
      </c>
      <c r="AU21" s="26"/>
      <c r="AV21" s="26">
        <v>45</v>
      </c>
      <c r="AW21" s="26"/>
      <c r="AX21" s="26"/>
      <c r="AY21" s="26"/>
      <c r="AZ21" s="26">
        <v>48</v>
      </c>
      <c r="BF21" s="24" t="s">
        <v>168</v>
      </c>
      <c r="BG21">
        <v>3</v>
      </c>
      <c r="BH21">
        <v>45</v>
      </c>
      <c r="BI21">
        <v>48</v>
      </c>
      <c r="CH21" s="25" t="e">
        <v>#N/A</v>
      </c>
    </row>
    <row r="22" spans="1:86" ht="15.75" x14ac:dyDescent="0.25">
      <c r="A22" s="39" t="s">
        <v>74</v>
      </c>
      <c r="B22" s="339">
        <v>19</v>
      </c>
      <c r="C22" s="339"/>
      <c r="D22" s="26"/>
      <c r="E22" s="26">
        <v>10</v>
      </c>
      <c r="F22" s="26">
        <v>6</v>
      </c>
      <c r="G22" s="26"/>
      <c r="H22" s="26">
        <v>1</v>
      </c>
      <c r="I22" s="26"/>
      <c r="J22" s="339">
        <v>1</v>
      </c>
      <c r="K22" s="339"/>
      <c r="L22" s="339"/>
      <c r="M22" s="339"/>
      <c r="N22" s="339">
        <v>2</v>
      </c>
      <c r="O22" s="339"/>
      <c r="P22" s="339"/>
      <c r="Q22" s="339"/>
      <c r="R22" s="339"/>
      <c r="S22" s="26"/>
      <c r="T22" s="339"/>
      <c r="U22" s="339"/>
      <c r="V22" s="339"/>
      <c r="W22" s="339"/>
      <c r="X22" s="339"/>
      <c r="Y22" s="339"/>
      <c r="Z22" s="339"/>
      <c r="AA22" s="339"/>
      <c r="AB22" s="339"/>
      <c r="AC22" s="339"/>
      <c r="AD22" s="339"/>
      <c r="AE22" s="339"/>
      <c r="AF22" s="339"/>
      <c r="AG22" s="339"/>
      <c r="AH22" s="33">
        <f t="shared" si="0"/>
        <v>1</v>
      </c>
      <c r="AI22" s="32">
        <f t="shared" si="1"/>
        <v>20</v>
      </c>
      <c r="AJ22" s="31">
        <f t="shared" si="5"/>
        <v>0.94736842105263153</v>
      </c>
      <c r="AK22" s="30">
        <f t="shared" si="2"/>
        <v>1.0526315789473684</v>
      </c>
      <c r="AL22" s="29"/>
      <c r="AM22" s="28">
        <f t="shared" si="3"/>
        <v>18</v>
      </c>
      <c r="AR22" s="27">
        <f t="shared" si="4"/>
        <v>2.85</v>
      </c>
      <c r="AS22" s="37" t="s">
        <v>74</v>
      </c>
      <c r="AT22" s="26">
        <v>1</v>
      </c>
      <c r="AU22" s="26"/>
      <c r="AV22" s="26">
        <v>16</v>
      </c>
      <c r="AW22" s="26"/>
      <c r="AX22" s="26">
        <v>2</v>
      </c>
      <c r="AY22" s="26"/>
      <c r="AZ22" s="26">
        <v>19</v>
      </c>
      <c r="BF22" s="24" t="s">
        <v>74</v>
      </c>
      <c r="BG22">
        <v>1</v>
      </c>
      <c r="BH22">
        <v>18</v>
      </c>
      <c r="BI22">
        <v>19</v>
      </c>
      <c r="CH22" s="25" t="e">
        <v>#N/A</v>
      </c>
    </row>
    <row r="23" spans="1:86" ht="16.5" thickBot="1" x14ac:dyDescent="0.3">
      <c r="A23" s="38" t="s">
        <v>156</v>
      </c>
      <c r="B23" s="339">
        <v>59</v>
      </c>
      <c r="C23" s="339"/>
      <c r="D23" s="26">
        <v>6</v>
      </c>
      <c r="E23" s="26">
        <v>3</v>
      </c>
      <c r="F23" s="26">
        <v>15</v>
      </c>
      <c r="G23" s="26">
        <v>9</v>
      </c>
      <c r="H23" s="26"/>
      <c r="I23" s="26"/>
      <c r="J23" s="339">
        <v>7</v>
      </c>
      <c r="K23" s="339"/>
      <c r="L23" s="339">
        <v>7</v>
      </c>
      <c r="M23" s="339"/>
      <c r="N23" s="339">
        <v>3</v>
      </c>
      <c r="O23" s="339"/>
      <c r="P23" s="339"/>
      <c r="Q23" s="339"/>
      <c r="R23" s="339"/>
      <c r="S23" s="26"/>
      <c r="T23" s="339"/>
      <c r="U23" s="339"/>
      <c r="V23" s="339"/>
      <c r="W23" s="339"/>
      <c r="X23" s="339"/>
      <c r="Y23" s="339"/>
      <c r="Z23" s="339"/>
      <c r="AA23" s="339"/>
      <c r="AB23" s="339"/>
      <c r="AC23" s="339"/>
      <c r="AD23" s="339"/>
      <c r="AE23" s="339"/>
      <c r="AF23" s="339"/>
      <c r="AG23" s="339"/>
      <c r="AH23" s="33">
        <f t="shared" si="0"/>
        <v>10</v>
      </c>
      <c r="AI23" s="32">
        <f t="shared" si="1"/>
        <v>50</v>
      </c>
      <c r="AJ23" s="31">
        <f t="shared" si="5"/>
        <v>0.83050847457627119</v>
      </c>
      <c r="AK23" s="30">
        <f t="shared" si="2"/>
        <v>0.84745762711864403</v>
      </c>
      <c r="AL23" s="29"/>
      <c r="AM23" s="28">
        <f t="shared" si="3"/>
        <v>68</v>
      </c>
      <c r="AR23" s="27">
        <f t="shared" si="4"/>
        <v>8.85</v>
      </c>
      <c r="AS23" s="37" t="s">
        <v>156</v>
      </c>
      <c r="AT23" s="26">
        <v>10</v>
      </c>
      <c r="AU23" s="26">
        <v>3</v>
      </c>
      <c r="AV23" s="26">
        <v>45</v>
      </c>
      <c r="AW23" s="26"/>
      <c r="AX23" s="26">
        <v>1</v>
      </c>
      <c r="AY23" s="26"/>
      <c r="AZ23" s="26">
        <v>59</v>
      </c>
      <c r="BF23" s="24" t="s">
        <v>156</v>
      </c>
      <c r="BG23">
        <v>10</v>
      </c>
      <c r="BH23">
        <v>49</v>
      </c>
      <c r="BI23">
        <v>59</v>
      </c>
      <c r="CH23" s="25" t="e">
        <v>#N/A</v>
      </c>
    </row>
    <row r="24" spans="1:86" ht="30" customHeight="1" thickBot="1" x14ac:dyDescent="0.3">
      <c r="A24" s="36" t="s">
        <v>566</v>
      </c>
      <c r="B24" s="338">
        <v>702</v>
      </c>
      <c r="C24" s="35">
        <v>14</v>
      </c>
      <c r="D24" s="35">
        <v>25</v>
      </c>
      <c r="E24" s="35">
        <v>75</v>
      </c>
      <c r="F24" s="35">
        <v>178</v>
      </c>
      <c r="G24" s="35">
        <v>138</v>
      </c>
      <c r="H24" s="35">
        <v>80</v>
      </c>
      <c r="I24" s="35">
        <v>7</v>
      </c>
      <c r="J24" s="35">
        <v>46</v>
      </c>
      <c r="K24" s="35">
        <v>19</v>
      </c>
      <c r="L24" s="35">
        <v>20</v>
      </c>
      <c r="M24" s="35">
        <v>61</v>
      </c>
      <c r="N24" s="35">
        <v>73</v>
      </c>
      <c r="O24" s="35"/>
      <c r="P24" s="35"/>
      <c r="Q24" s="35"/>
      <c r="R24" s="35"/>
      <c r="S24" s="35"/>
      <c r="T24" s="35"/>
      <c r="U24" s="35"/>
      <c r="V24" s="35"/>
      <c r="W24" s="35"/>
      <c r="X24" s="35"/>
      <c r="Y24" s="35"/>
      <c r="Z24" s="35"/>
      <c r="AA24" s="35"/>
      <c r="AB24" s="35"/>
      <c r="AC24" s="35"/>
      <c r="AD24" s="35"/>
      <c r="AE24" s="35"/>
      <c r="AF24" s="35"/>
      <c r="AG24" s="34">
        <v>5</v>
      </c>
      <c r="AH24" s="33">
        <f>AT24</f>
        <v>79</v>
      </c>
      <c r="AI24" s="32">
        <f>SUM(D24:AF24)</f>
        <v>722</v>
      </c>
      <c r="AJ24" s="31">
        <f>BH24/B24</f>
        <v>0.88746438746438749</v>
      </c>
      <c r="AK24" s="30">
        <f xml:space="preserve"> AI24/B24</f>
        <v>1.0284900284900285</v>
      </c>
      <c r="AL24" s="29"/>
      <c r="AM24" s="28">
        <f>B24*2-AI24</f>
        <v>682</v>
      </c>
      <c r="AR24" s="27">
        <f t="shared" si="4"/>
        <v>105.3</v>
      </c>
      <c r="AS24" s="26" t="s">
        <v>566</v>
      </c>
      <c r="AT24" s="26">
        <v>79</v>
      </c>
      <c r="AU24" s="26">
        <v>82</v>
      </c>
      <c r="AV24" s="26">
        <v>511</v>
      </c>
      <c r="AW24" s="26">
        <v>6</v>
      </c>
      <c r="AX24" s="26">
        <v>22</v>
      </c>
      <c r="AY24" s="26">
        <v>2</v>
      </c>
      <c r="AZ24" s="26">
        <v>702</v>
      </c>
      <c r="BF24" s="24" t="s">
        <v>566</v>
      </c>
      <c r="BG24">
        <v>79</v>
      </c>
      <c r="BH24">
        <v>623</v>
      </c>
      <c r="BI24">
        <v>702</v>
      </c>
      <c r="CH24" s="25">
        <v>72</v>
      </c>
    </row>
    <row r="25" spans="1:86" ht="15.75" x14ac:dyDescent="0.25">
      <c r="CH25" s="25" t="e">
        <v>#N/A</v>
      </c>
    </row>
    <row r="26" spans="1:86" ht="15.75" x14ac:dyDescent="0.25">
      <c r="CH26" s="25" t="e">
        <v>#N/A</v>
      </c>
    </row>
    <row r="27" spans="1:86" ht="15.75" hidden="1" x14ac:dyDescent="0.25">
      <c r="CH27" s="25" t="e">
        <v>#N/A</v>
      </c>
    </row>
    <row r="28" spans="1:86" ht="15.75" hidden="1" x14ac:dyDescent="0.25">
      <c r="A28" s="336" t="s">
        <v>12</v>
      </c>
      <c r="B28" s="43" t="s">
        <v>586</v>
      </c>
      <c r="CH28" s="25" t="e">
        <v>#N/A</v>
      </c>
    </row>
    <row r="29" spans="1:86" s="25" customFormat="1" ht="15.75" hidden="1" x14ac:dyDescent="0.25">
      <c r="A29" s="69" t="s">
        <v>593</v>
      </c>
      <c r="B29" s="43" t="s">
        <v>732</v>
      </c>
      <c r="C29" s="59"/>
      <c r="D29" s="59"/>
      <c r="E29" s="59"/>
      <c r="F29" s="59"/>
      <c r="G29" s="59"/>
      <c r="H29" s="59"/>
      <c r="I29" s="59"/>
      <c r="J29" s="59"/>
      <c r="K29" s="59"/>
      <c r="L29" s="59"/>
      <c r="M29" s="59"/>
      <c r="N29" s="59"/>
      <c r="O29" s="59"/>
      <c r="P29" s="59"/>
      <c r="Q29" s="59"/>
      <c r="R29" s="59"/>
      <c r="S29" s="59"/>
      <c r="T29" s="59"/>
      <c r="U29" s="59"/>
      <c r="V29" s="59"/>
      <c r="W29" s="59"/>
      <c r="X29" s="59"/>
      <c r="Y29" s="59"/>
      <c r="Z29" s="59"/>
      <c r="AA29" s="59"/>
      <c r="AB29" s="59"/>
      <c r="AG29" s="59"/>
      <c r="AH29" s="59"/>
      <c r="AI29" s="59"/>
      <c r="AJ29" s="59" t="s">
        <v>733</v>
      </c>
      <c r="AK29" s="59"/>
      <c r="AL29" s="59"/>
      <c r="AM29" s="59"/>
      <c r="AN29" s="59"/>
      <c r="AO29" s="59"/>
      <c r="AP29" s="59"/>
      <c r="AQ29" s="59"/>
      <c r="AR29" s="59"/>
      <c r="AS29" s="45" t="s">
        <v>593</v>
      </c>
      <c r="AT29" s="25" t="s">
        <v>732</v>
      </c>
      <c r="AU29" s="59"/>
      <c r="AV29" s="59"/>
      <c r="AW29" s="59"/>
      <c r="AX29" s="59"/>
      <c r="AY29" s="59"/>
      <c r="AZ29" s="59"/>
      <c r="BA29" s="59"/>
      <c r="BB29" s="59"/>
      <c r="BC29" s="59"/>
      <c r="BD29" s="59"/>
      <c r="BE29" s="59"/>
      <c r="BF29" s="44" t="s">
        <v>593</v>
      </c>
      <c r="BG29" t="s">
        <v>732</v>
      </c>
      <c r="BH29" s="63"/>
    </row>
    <row r="30" spans="1:86" s="25" customFormat="1" ht="15.75" hidden="1" x14ac:dyDescent="0.25">
      <c r="A30" s="336" t="s">
        <v>897</v>
      </c>
      <c r="B30" s="43" t="s">
        <v>897</v>
      </c>
      <c r="C30" s="68"/>
      <c r="D30" s="68"/>
      <c r="E30" s="68"/>
      <c r="F30" s="68"/>
      <c r="G30" s="68"/>
      <c r="H30" s="68"/>
      <c r="I30" s="59"/>
      <c r="J30" s="59"/>
      <c r="K30" s="59"/>
      <c r="L30" s="59"/>
      <c r="M30" s="59"/>
      <c r="N30" s="59"/>
      <c r="O30" s="59"/>
      <c r="P30" s="59"/>
      <c r="Q30" s="67"/>
      <c r="R30" s="59"/>
      <c r="S30" s="59"/>
      <c r="T30" s="59"/>
      <c r="U30" s="59"/>
      <c r="V30" s="59"/>
      <c r="W30" s="59"/>
      <c r="X30" s="59"/>
      <c r="Y30" s="59"/>
      <c r="Z30" s="59"/>
      <c r="AA30" s="59"/>
      <c r="AB30" s="59"/>
      <c r="AC30" s="59"/>
      <c r="AD30" s="59"/>
      <c r="AE30" s="59"/>
      <c r="AF30" s="59"/>
      <c r="AG30" s="59"/>
      <c r="AH30" s="59"/>
      <c r="AI30" s="59"/>
      <c r="AJ30" s="59"/>
      <c r="AK30" s="59"/>
      <c r="AL30" s="59"/>
      <c r="AM30" s="59"/>
      <c r="AN30" s="59"/>
      <c r="AO30" s="59"/>
      <c r="AP30" s="59"/>
      <c r="AQ30" s="59"/>
      <c r="AR30" s="59"/>
      <c r="AS30" s="45" t="s">
        <v>897</v>
      </c>
      <c r="AT30" s="25" t="s">
        <v>897</v>
      </c>
      <c r="AU30" s="59"/>
      <c r="AV30" s="59"/>
      <c r="AW30" s="59"/>
      <c r="AX30" s="59"/>
      <c r="AY30" s="59"/>
      <c r="AZ30" s="59"/>
      <c r="BA30" s="59"/>
      <c r="BB30" s="59"/>
      <c r="BC30" s="59"/>
      <c r="BD30" s="59"/>
      <c r="BE30" s="59"/>
      <c r="BF30" s="44" t="s">
        <v>897</v>
      </c>
      <c r="BG30" t="s">
        <v>897</v>
      </c>
      <c r="BH30" s="63"/>
      <c r="CH30" s="25" t="e">
        <v>#N/A</v>
      </c>
    </row>
    <row r="31" spans="1:86" s="25" customFormat="1" ht="75.75" hidden="1" x14ac:dyDescent="0.25">
      <c r="A31" s="66"/>
      <c r="B31" s="59"/>
      <c r="C31" s="59"/>
      <c r="D31" s="59"/>
      <c r="E31" s="59"/>
      <c r="F31" s="59"/>
      <c r="G31" s="59"/>
      <c r="H31" s="59"/>
      <c r="I31" s="59"/>
      <c r="J31" s="59"/>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65" t="s">
        <v>731</v>
      </c>
      <c r="AS31" s="64"/>
      <c r="AT31" s="59"/>
      <c r="AU31" s="59"/>
      <c r="AV31" s="59"/>
      <c r="AW31" s="59"/>
      <c r="AX31" s="59"/>
      <c r="AY31" s="59"/>
      <c r="AZ31" s="59"/>
      <c r="BA31" s="59"/>
      <c r="BB31" s="59"/>
      <c r="BC31" s="59"/>
      <c r="BD31" s="59"/>
      <c r="BE31" s="59"/>
      <c r="BF31" s="59"/>
      <c r="BG31" s="63"/>
      <c r="BH31" s="63"/>
      <c r="CH31" s="25" t="e">
        <v>#N/A</v>
      </c>
    </row>
    <row r="32" spans="1:86" s="25" customFormat="1" ht="16.5" hidden="1" thickBot="1" x14ac:dyDescent="0.3">
      <c r="A32" s="337"/>
      <c r="B32" s="62" t="s">
        <v>730</v>
      </c>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1"/>
      <c r="AJ32" s="60"/>
      <c r="AK32" s="60"/>
      <c r="AL32" s="60"/>
      <c r="AM32" s="59"/>
      <c r="AN32" s="59"/>
      <c r="AO32" s="59"/>
      <c r="AP32" s="59"/>
      <c r="AQ32" s="59"/>
      <c r="AR32" s="58"/>
      <c r="AS32" s="45" t="s">
        <v>729</v>
      </c>
      <c r="AT32" s="57" t="s">
        <v>727</v>
      </c>
      <c r="AU32" s="56"/>
      <c r="AV32" s="56"/>
      <c r="AW32" s="56"/>
      <c r="AX32" s="56"/>
      <c r="AY32"/>
      <c r="AZ32"/>
      <c r="BA32"/>
      <c r="BB32"/>
      <c r="BC32"/>
      <c r="BD32"/>
      <c r="BE32"/>
      <c r="BF32" s="44" t="s">
        <v>728</v>
      </c>
      <c r="BG32" s="55" t="s">
        <v>727</v>
      </c>
      <c r="BH32"/>
      <c r="BI32"/>
      <c r="BJ32"/>
      <c r="BK32"/>
      <c r="BL32"/>
      <c r="BN32"/>
      <c r="CH32" s="25" t="e">
        <v>#N/A</v>
      </c>
    </row>
    <row r="33" spans="1:86" s="43" customFormat="1" ht="49.5" hidden="1" customHeight="1" thickBot="1" x14ac:dyDescent="0.3">
      <c r="A33" s="54" t="s">
        <v>11</v>
      </c>
      <c r="B33" s="53" t="s">
        <v>726</v>
      </c>
      <c r="C33" s="35" t="s">
        <v>725</v>
      </c>
      <c r="D33" s="35" t="s">
        <v>724</v>
      </c>
      <c r="E33" s="35" t="s">
        <v>723</v>
      </c>
      <c r="F33" s="35" t="s">
        <v>722</v>
      </c>
      <c r="G33" s="35" t="s">
        <v>721</v>
      </c>
      <c r="H33" s="35" t="s">
        <v>720</v>
      </c>
      <c r="I33" s="35" t="s">
        <v>719</v>
      </c>
      <c r="J33" s="35" t="s">
        <v>718</v>
      </c>
      <c r="K33" s="35" t="s">
        <v>717</v>
      </c>
      <c r="L33" s="35" t="s">
        <v>716</v>
      </c>
      <c r="M33" s="35" t="s">
        <v>715</v>
      </c>
      <c r="N33" s="35" t="s">
        <v>714</v>
      </c>
      <c r="O33" s="35" t="s">
        <v>713</v>
      </c>
      <c r="P33" s="35" t="s">
        <v>712</v>
      </c>
      <c r="Q33" s="35" t="s">
        <v>711</v>
      </c>
      <c r="R33" s="35" t="s">
        <v>710</v>
      </c>
      <c r="S33" s="35" t="s">
        <v>709</v>
      </c>
      <c r="T33" s="35" t="s">
        <v>708</v>
      </c>
      <c r="U33" s="35" t="s">
        <v>707</v>
      </c>
      <c r="V33" s="35" t="s">
        <v>706</v>
      </c>
      <c r="W33" s="35" t="s">
        <v>705</v>
      </c>
      <c r="X33" s="35" t="s">
        <v>704</v>
      </c>
      <c r="Y33" s="35" t="s">
        <v>703</v>
      </c>
      <c r="Z33" s="35" t="s">
        <v>702</v>
      </c>
      <c r="AA33" s="35" t="s">
        <v>701</v>
      </c>
      <c r="AB33" s="35" t="s">
        <v>700</v>
      </c>
      <c r="AC33" s="35" t="s">
        <v>699</v>
      </c>
      <c r="AD33" s="35" t="s">
        <v>698</v>
      </c>
      <c r="AE33" s="35" t="s">
        <v>697</v>
      </c>
      <c r="AF33" s="35" t="s">
        <v>696</v>
      </c>
      <c r="AG33" s="34" t="s">
        <v>695</v>
      </c>
      <c r="AH33" s="52" t="s">
        <v>694</v>
      </c>
      <c r="AI33" s="51" t="s">
        <v>693</v>
      </c>
      <c r="AJ33" s="50" t="s">
        <v>864</v>
      </c>
      <c r="AK33" s="50" t="s">
        <v>692</v>
      </c>
      <c r="AL33" s="49"/>
      <c r="AM33" s="48" t="s">
        <v>691</v>
      </c>
      <c r="AN33" s="47"/>
      <c r="AO33" s="47"/>
      <c r="AP33" s="47"/>
      <c r="AR33" s="46">
        <v>0.15</v>
      </c>
      <c r="AS33" s="45" t="s">
        <v>690</v>
      </c>
      <c r="AT33" s="26">
        <v>0</v>
      </c>
      <c r="AU33" s="26">
        <v>1</v>
      </c>
      <c r="AV33" s="26">
        <v>2</v>
      </c>
      <c r="AW33" s="26">
        <v>4</v>
      </c>
      <c r="AX33" s="26" t="s">
        <v>566</v>
      </c>
      <c r="AY33"/>
      <c r="AZ33"/>
      <c r="BA33"/>
      <c r="BB33"/>
      <c r="BC33"/>
      <c r="BD33"/>
      <c r="BE33"/>
      <c r="BF33" s="44" t="s">
        <v>690</v>
      </c>
      <c r="BG33"/>
      <c r="BH33">
        <v>1</v>
      </c>
      <c r="BI33" t="s">
        <v>566</v>
      </c>
      <c r="BJ33"/>
      <c r="BK33"/>
      <c r="BL33"/>
      <c r="BM33" s="25"/>
      <c r="BN33"/>
      <c r="CH33" s="25" t="e">
        <v>#N/A</v>
      </c>
    </row>
    <row r="34" spans="1:86" s="25" customFormat="1" ht="18" hidden="1" customHeight="1" x14ac:dyDescent="0.25">
      <c r="A34" s="42" t="s">
        <v>60</v>
      </c>
      <c r="B34" s="339">
        <v>3</v>
      </c>
      <c r="C34" s="339"/>
      <c r="D34" s="26"/>
      <c r="E34" s="26">
        <v>1</v>
      </c>
      <c r="F34" s="26">
        <v>1</v>
      </c>
      <c r="G34" s="26"/>
      <c r="H34" s="26"/>
      <c r="I34" s="26"/>
      <c r="J34" s="339">
        <v>2</v>
      </c>
      <c r="K34" s="339"/>
      <c r="L34" s="339"/>
      <c r="M34" s="339"/>
      <c r="N34" s="339"/>
      <c r="O34" s="339"/>
      <c r="P34" s="339"/>
      <c r="Q34" s="339"/>
      <c r="R34" s="339"/>
      <c r="S34" s="26"/>
      <c r="T34" s="339"/>
      <c r="U34" s="339"/>
      <c r="V34" s="339"/>
      <c r="W34" s="339"/>
      <c r="X34" s="339"/>
      <c r="Y34" s="339"/>
      <c r="Z34" s="339"/>
      <c r="AA34" s="339"/>
      <c r="AB34" s="339"/>
      <c r="AC34" s="339"/>
      <c r="AD34" s="339"/>
      <c r="AE34" s="339"/>
      <c r="AF34" s="339"/>
      <c r="AG34" s="339"/>
      <c r="AH34" s="33">
        <f t="shared" ref="AH34:AH50" si="6">AT34</f>
        <v>0</v>
      </c>
      <c r="AI34" s="32">
        <f t="shared" ref="AI34:AI50" si="7">SUM(D34:AF34)</f>
        <v>4</v>
      </c>
      <c r="AJ34" s="31">
        <f>BH34/B34</f>
        <v>1</v>
      </c>
      <c r="AK34" s="30">
        <f t="shared" ref="AK34:AK50" si="8" xml:space="preserve"> AI34/B34</f>
        <v>1.3333333333333333</v>
      </c>
      <c r="AL34" s="41"/>
      <c r="AM34" s="28">
        <f t="shared" ref="AM34:AM50" si="9">B34*2-AI34</f>
        <v>2</v>
      </c>
      <c r="AN34" s="40"/>
      <c r="AO34" s="40"/>
      <c r="AP34" s="40"/>
      <c r="AR34" s="27">
        <f t="shared" ref="AR34:AR50" si="10">B34*15%</f>
        <v>0.44999999999999996</v>
      </c>
      <c r="AS34" s="37" t="s">
        <v>60</v>
      </c>
      <c r="AT34" s="26"/>
      <c r="AU34" s="26">
        <v>2</v>
      </c>
      <c r="AV34" s="26">
        <v>1</v>
      </c>
      <c r="AW34" s="26"/>
      <c r="AX34" s="26">
        <v>3</v>
      </c>
      <c r="AY34"/>
      <c r="AZ34"/>
      <c r="BA34"/>
      <c r="BB34"/>
      <c r="BC34"/>
      <c r="BD34"/>
      <c r="BE34"/>
      <c r="BF34" s="24" t="s">
        <v>60</v>
      </c>
      <c r="BG34"/>
      <c r="BH34">
        <v>3</v>
      </c>
      <c r="BI34">
        <v>3</v>
      </c>
      <c r="BJ34"/>
      <c r="BK34"/>
      <c r="BL34"/>
      <c r="BN34"/>
      <c r="CH34" s="25" t="e">
        <v>#N/A</v>
      </c>
    </row>
    <row r="35" spans="1:86" s="25" customFormat="1" ht="18" hidden="1" customHeight="1" x14ac:dyDescent="0.25">
      <c r="A35" s="39" t="s">
        <v>96</v>
      </c>
      <c r="B35" s="339">
        <v>5</v>
      </c>
      <c r="C35" s="339">
        <v>2</v>
      </c>
      <c r="D35" s="26">
        <v>4</v>
      </c>
      <c r="E35" s="26"/>
      <c r="F35" s="26"/>
      <c r="G35" s="26"/>
      <c r="H35" s="26"/>
      <c r="I35" s="26"/>
      <c r="J35" s="339"/>
      <c r="K35" s="339"/>
      <c r="L35" s="339"/>
      <c r="M35" s="339"/>
      <c r="N35" s="339"/>
      <c r="O35" s="339"/>
      <c r="P35" s="339"/>
      <c r="Q35" s="339"/>
      <c r="R35" s="339"/>
      <c r="S35" s="26"/>
      <c r="T35" s="339"/>
      <c r="U35" s="339"/>
      <c r="V35" s="339"/>
      <c r="W35" s="339"/>
      <c r="X35" s="339"/>
      <c r="Y35" s="339"/>
      <c r="Z35" s="339"/>
      <c r="AA35" s="339"/>
      <c r="AB35" s="339"/>
      <c r="AC35" s="339"/>
      <c r="AD35" s="339"/>
      <c r="AE35" s="339"/>
      <c r="AF35" s="339"/>
      <c r="AG35" s="339"/>
      <c r="AH35" s="33">
        <f t="shared" si="6"/>
        <v>0</v>
      </c>
      <c r="AI35" s="32">
        <f t="shared" si="7"/>
        <v>4</v>
      </c>
      <c r="AJ35" s="31">
        <f t="shared" ref="AJ35:AJ50" si="11">BH35/B35</f>
        <v>1</v>
      </c>
      <c r="AK35" s="30">
        <f t="shared" si="8"/>
        <v>0.8</v>
      </c>
      <c r="AL35" s="29"/>
      <c r="AM35" s="28">
        <f t="shared" si="9"/>
        <v>6</v>
      </c>
      <c r="AN35" s="40"/>
      <c r="AO35" s="40"/>
      <c r="AP35" s="40"/>
      <c r="AR35" s="27">
        <f t="shared" si="10"/>
        <v>0.75</v>
      </c>
      <c r="AS35" s="37" t="s">
        <v>96</v>
      </c>
      <c r="AT35" s="26"/>
      <c r="AU35" s="26">
        <v>4</v>
      </c>
      <c r="AV35" s="26">
        <v>1</v>
      </c>
      <c r="AW35" s="26"/>
      <c r="AX35" s="26">
        <v>5</v>
      </c>
      <c r="AY35"/>
      <c r="AZ35"/>
      <c r="BA35"/>
      <c r="BB35"/>
      <c r="BC35"/>
      <c r="BD35"/>
      <c r="BE35"/>
      <c r="BF35" s="24" t="s">
        <v>96</v>
      </c>
      <c r="BG35"/>
      <c r="BH35">
        <v>5</v>
      </c>
      <c r="BI35">
        <v>5</v>
      </c>
      <c r="BJ35"/>
      <c r="BK35"/>
      <c r="BL35"/>
      <c r="BN35"/>
      <c r="CH35" s="25" t="e">
        <v>#N/A</v>
      </c>
    </row>
    <row r="36" spans="1:86" s="25" customFormat="1" ht="18" hidden="1" customHeight="1" x14ac:dyDescent="0.25">
      <c r="A36" s="39" t="s">
        <v>30</v>
      </c>
      <c r="B36" s="339">
        <v>4</v>
      </c>
      <c r="C36" s="339"/>
      <c r="D36" s="26"/>
      <c r="E36" s="26">
        <v>1</v>
      </c>
      <c r="F36" s="26">
        <v>1</v>
      </c>
      <c r="G36" s="26">
        <v>1</v>
      </c>
      <c r="H36" s="26"/>
      <c r="I36" s="26">
        <v>1</v>
      </c>
      <c r="J36" s="339"/>
      <c r="K36" s="339"/>
      <c r="L36" s="339"/>
      <c r="M36" s="339"/>
      <c r="N36" s="339"/>
      <c r="O36" s="339"/>
      <c r="P36" s="339"/>
      <c r="Q36" s="339"/>
      <c r="R36" s="339"/>
      <c r="S36" s="26"/>
      <c r="T36" s="339"/>
      <c r="U36" s="339"/>
      <c r="V36" s="339"/>
      <c r="W36" s="339"/>
      <c r="X36" s="339"/>
      <c r="Y36" s="339"/>
      <c r="Z36" s="339"/>
      <c r="AA36" s="339"/>
      <c r="AB36" s="339"/>
      <c r="AC36" s="339"/>
      <c r="AD36" s="339"/>
      <c r="AE36" s="339"/>
      <c r="AF36" s="339"/>
      <c r="AG36" s="339"/>
      <c r="AH36" s="33">
        <f t="shared" si="6"/>
        <v>0</v>
      </c>
      <c r="AI36" s="32">
        <f t="shared" si="7"/>
        <v>4</v>
      </c>
      <c r="AJ36" s="31">
        <f t="shared" si="11"/>
        <v>1</v>
      </c>
      <c r="AK36" s="30">
        <f t="shared" si="8"/>
        <v>1</v>
      </c>
      <c r="AL36" s="29"/>
      <c r="AM36" s="28">
        <f t="shared" si="9"/>
        <v>4</v>
      </c>
      <c r="AN36" s="40"/>
      <c r="AO36" s="40"/>
      <c r="AP36" s="40"/>
      <c r="AR36" s="27">
        <f t="shared" si="10"/>
        <v>0.6</v>
      </c>
      <c r="AS36" s="37" t="s">
        <v>30</v>
      </c>
      <c r="AT36" s="26"/>
      <c r="AU36" s="26">
        <v>4</v>
      </c>
      <c r="AV36" s="26"/>
      <c r="AW36" s="26"/>
      <c r="AX36" s="26">
        <v>4</v>
      </c>
      <c r="AY36"/>
      <c r="AZ36"/>
      <c r="BA36"/>
      <c r="BB36"/>
      <c r="BC36"/>
      <c r="BD36"/>
      <c r="BE36"/>
      <c r="BF36" s="24" t="s">
        <v>30</v>
      </c>
      <c r="BG36"/>
      <c r="BH36">
        <v>4</v>
      </c>
      <c r="BI36">
        <v>4</v>
      </c>
      <c r="BJ36"/>
      <c r="BK36"/>
      <c r="BL36"/>
      <c r="BN36"/>
      <c r="CH36" s="25" t="e">
        <v>#N/A</v>
      </c>
    </row>
    <row r="37" spans="1:86" s="25" customFormat="1" ht="15.75" hidden="1" x14ac:dyDescent="0.25">
      <c r="A37" s="39" t="s">
        <v>20</v>
      </c>
      <c r="B37" s="339">
        <v>4</v>
      </c>
      <c r="C37" s="339">
        <v>1</v>
      </c>
      <c r="D37" s="26">
        <v>4</v>
      </c>
      <c r="E37" s="26">
        <v>1</v>
      </c>
      <c r="F37" s="26"/>
      <c r="G37" s="26"/>
      <c r="H37" s="26"/>
      <c r="I37" s="26"/>
      <c r="J37" s="339"/>
      <c r="K37" s="339"/>
      <c r="L37" s="339"/>
      <c r="M37" s="339"/>
      <c r="N37" s="339"/>
      <c r="O37" s="339"/>
      <c r="P37" s="339"/>
      <c r="Q37" s="339"/>
      <c r="R37" s="339"/>
      <c r="S37" s="26"/>
      <c r="T37" s="339"/>
      <c r="U37" s="339"/>
      <c r="V37" s="339"/>
      <c r="W37" s="339"/>
      <c r="X37" s="339"/>
      <c r="Y37" s="339"/>
      <c r="Z37" s="339"/>
      <c r="AA37" s="339"/>
      <c r="AB37" s="339"/>
      <c r="AC37" s="339"/>
      <c r="AD37" s="339"/>
      <c r="AE37" s="339"/>
      <c r="AF37" s="339"/>
      <c r="AG37" s="339"/>
      <c r="AH37" s="33">
        <f t="shared" si="6"/>
        <v>0</v>
      </c>
      <c r="AI37" s="32">
        <f t="shared" si="7"/>
        <v>5</v>
      </c>
      <c r="AJ37" s="31">
        <f t="shared" si="11"/>
        <v>1</v>
      </c>
      <c r="AK37" s="30">
        <f t="shared" si="8"/>
        <v>1.25</v>
      </c>
      <c r="AL37" s="29"/>
      <c r="AM37" s="28">
        <f t="shared" si="9"/>
        <v>3</v>
      </c>
      <c r="AN37" s="40"/>
      <c r="AO37" s="40"/>
      <c r="AP37" s="40"/>
      <c r="AR37" s="27">
        <f t="shared" si="10"/>
        <v>0.6</v>
      </c>
      <c r="AS37" s="37" t="s">
        <v>20</v>
      </c>
      <c r="AT37" s="26"/>
      <c r="AU37" s="26">
        <v>3</v>
      </c>
      <c r="AV37" s="26"/>
      <c r="AW37" s="26">
        <v>1</v>
      </c>
      <c r="AX37" s="26">
        <v>4</v>
      </c>
      <c r="AY37"/>
      <c r="AZ37"/>
      <c r="BA37"/>
      <c r="BB37"/>
      <c r="BC37"/>
      <c r="BD37"/>
      <c r="BE37"/>
      <c r="BF37" s="24" t="s">
        <v>20</v>
      </c>
      <c r="BG37"/>
      <c r="BH37">
        <v>4</v>
      </c>
      <c r="BI37">
        <v>4</v>
      </c>
      <c r="BJ37"/>
      <c r="BK37"/>
      <c r="BL37"/>
      <c r="BN37"/>
      <c r="CH37" s="25" t="e">
        <v>#N/A</v>
      </c>
    </row>
    <row r="38" spans="1:86" s="25" customFormat="1" ht="19.5" hidden="1" customHeight="1" x14ac:dyDescent="0.25">
      <c r="A38" s="39" t="s">
        <v>26</v>
      </c>
      <c r="B38" s="339">
        <v>1</v>
      </c>
      <c r="C38" s="339"/>
      <c r="D38" s="26"/>
      <c r="E38" s="26"/>
      <c r="F38" s="26"/>
      <c r="G38" s="26"/>
      <c r="H38" s="26">
        <v>1</v>
      </c>
      <c r="I38" s="26"/>
      <c r="J38" s="339"/>
      <c r="K38" s="339"/>
      <c r="L38" s="339"/>
      <c r="M38" s="339"/>
      <c r="N38" s="339"/>
      <c r="O38" s="339"/>
      <c r="P38" s="339"/>
      <c r="Q38" s="339"/>
      <c r="R38" s="339"/>
      <c r="S38" s="26"/>
      <c r="T38" s="339"/>
      <c r="U38" s="339"/>
      <c r="V38" s="339"/>
      <c r="W38" s="339"/>
      <c r="X38" s="339"/>
      <c r="Y38" s="339"/>
      <c r="Z38" s="339"/>
      <c r="AA38" s="339"/>
      <c r="AB38" s="339"/>
      <c r="AC38" s="339"/>
      <c r="AD38" s="339"/>
      <c r="AE38" s="339"/>
      <c r="AF38" s="339"/>
      <c r="AG38" s="339"/>
      <c r="AH38" s="33">
        <f t="shared" si="6"/>
        <v>0</v>
      </c>
      <c r="AI38" s="32">
        <f t="shared" si="7"/>
        <v>1</v>
      </c>
      <c r="AJ38" s="31">
        <f t="shared" si="11"/>
        <v>1</v>
      </c>
      <c r="AK38" s="30">
        <f t="shared" si="8"/>
        <v>1</v>
      </c>
      <c r="AL38" s="29"/>
      <c r="AM38" s="28">
        <f t="shared" si="9"/>
        <v>1</v>
      </c>
      <c r="AN38" s="40"/>
      <c r="AO38" s="40"/>
      <c r="AP38" s="40"/>
      <c r="AR38" s="27">
        <f t="shared" si="10"/>
        <v>0.15</v>
      </c>
      <c r="AS38" s="37" t="s">
        <v>26</v>
      </c>
      <c r="AT38" s="26"/>
      <c r="AU38" s="26">
        <v>1</v>
      </c>
      <c r="AV38" s="26"/>
      <c r="AW38" s="26"/>
      <c r="AX38" s="26">
        <v>1</v>
      </c>
      <c r="AY38"/>
      <c r="AZ38"/>
      <c r="BA38"/>
      <c r="BB38"/>
      <c r="BC38"/>
      <c r="BD38"/>
      <c r="BE38"/>
      <c r="BF38" s="24" t="s">
        <v>26</v>
      </c>
      <c r="BG38"/>
      <c r="BH38">
        <v>1</v>
      </c>
      <c r="BI38">
        <v>1</v>
      </c>
      <c r="BJ38"/>
      <c r="BK38"/>
      <c r="BL38"/>
      <c r="BN38"/>
      <c r="CH38" s="25" t="e">
        <v>#N/A</v>
      </c>
    </row>
    <row r="39" spans="1:86" s="25" customFormat="1" ht="18" hidden="1" customHeight="1" x14ac:dyDescent="0.25">
      <c r="A39" s="39" t="s">
        <v>41</v>
      </c>
      <c r="B39" s="339">
        <v>1</v>
      </c>
      <c r="C39" s="339"/>
      <c r="D39" s="26"/>
      <c r="E39" s="26"/>
      <c r="F39" s="26"/>
      <c r="G39" s="26"/>
      <c r="H39" s="26"/>
      <c r="I39" s="26"/>
      <c r="J39" s="339"/>
      <c r="K39" s="339"/>
      <c r="L39" s="339"/>
      <c r="M39" s="339"/>
      <c r="N39" s="339"/>
      <c r="O39" s="339"/>
      <c r="P39" s="339"/>
      <c r="Q39" s="339"/>
      <c r="R39" s="339"/>
      <c r="S39" s="26"/>
      <c r="T39" s="339"/>
      <c r="U39" s="339"/>
      <c r="V39" s="339"/>
      <c r="W39" s="339"/>
      <c r="X39" s="339"/>
      <c r="Y39" s="339"/>
      <c r="Z39" s="339"/>
      <c r="AA39" s="339"/>
      <c r="AB39" s="339"/>
      <c r="AC39" s="339"/>
      <c r="AD39" s="339"/>
      <c r="AE39" s="339"/>
      <c r="AF39" s="339"/>
      <c r="AG39" s="339"/>
      <c r="AH39" s="33">
        <f t="shared" si="6"/>
        <v>1</v>
      </c>
      <c r="AI39" s="32">
        <f t="shared" si="7"/>
        <v>0</v>
      </c>
      <c r="AJ39" s="31">
        <f t="shared" si="11"/>
        <v>0</v>
      </c>
      <c r="AK39" s="30">
        <f t="shared" si="8"/>
        <v>0</v>
      </c>
      <c r="AL39" s="29"/>
      <c r="AM39" s="28">
        <f t="shared" si="9"/>
        <v>2</v>
      </c>
      <c r="AN39" s="40"/>
      <c r="AO39" s="40"/>
      <c r="AP39" s="40"/>
      <c r="AR39" s="27">
        <f t="shared" si="10"/>
        <v>0.15</v>
      </c>
      <c r="AS39" s="37" t="s">
        <v>41</v>
      </c>
      <c r="AT39" s="26">
        <v>1</v>
      </c>
      <c r="AU39" s="26"/>
      <c r="AV39" s="26"/>
      <c r="AW39" s="26"/>
      <c r="AX39" s="26">
        <v>1</v>
      </c>
      <c r="AY39"/>
      <c r="AZ39"/>
      <c r="BA39"/>
      <c r="BB39"/>
      <c r="BC39"/>
      <c r="BD39"/>
      <c r="BE39"/>
      <c r="BF39" s="24" t="s">
        <v>41</v>
      </c>
      <c r="BG39">
        <v>1</v>
      </c>
      <c r="BH39"/>
      <c r="BI39">
        <v>1</v>
      </c>
      <c r="BJ39"/>
      <c r="BK39"/>
      <c r="BL39"/>
      <c r="BN39"/>
      <c r="CH39" s="25" t="e">
        <v>#N/A</v>
      </c>
    </row>
    <row r="40" spans="1:86" s="25" customFormat="1" ht="18" hidden="1" customHeight="1" x14ac:dyDescent="0.25">
      <c r="A40" s="39" t="s">
        <v>17</v>
      </c>
      <c r="B40" s="339">
        <v>6</v>
      </c>
      <c r="C40" s="339">
        <v>5</v>
      </c>
      <c r="D40" s="26"/>
      <c r="E40" s="26">
        <v>1</v>
      </c>
      <c r="F40" s="26"/>
      <c r="G40" s="26">
        <v>2</v>
      </c>
      <c r="H40" s="26">
        <v>1</v>
      </c>
      <c r="I40" s="26"/>
      <c r="J40" s="339"/>
      <c r="K40" s="339"/>
      <c r="L40" s="339">
        <v>1</v>
      </c>
      <c r="M40" s="339"/>
      <c r="N40" s="339"/>
      <c r="O40" s="339"/>
      <c r="P40" s="339"/>
      <c r="Q40" s="339"/>
      <c r="R40" s="339"/>
      <c r="S40" s="26"/>
      <c r="T40" s="339"/>
      <c r="U40" s="339"/>
      <c r="V40" s="339"/>
      <c r="W40" s="339"/>
      <c r="X40" s="339"/>
      <c r="Y40" s="339"/>
      <c r="Z40" s="339"/>
      <c r="AA40" s="339"/>
      <c r="AB40" s="339"/>
      <c r="AC40" s="339"/>
      <c r="AD40" s="339"/>
      <c r="AE40" s="339"/>
      <c r="AF40" s="339"/>
      <c r="AG40" s="339"/>
      <c r="AH40" s="33">
        <f t="shared" si="6"/>
        <v>0</v>
      </c>
      <c r="AI40" s="32">
        <f t="shared" si="7"/>
        <v>5</v>
      </c>
      <c r="AJ40" s="31">
        <f t="shared" si="11"/>
        <v>1</v>
      </c>
      <c r="AK40" s="30">
        <f t="shared" si="8"/>
        <v>0.83333333333333337</v>
      </c>
      <c r="AL40" s="29"/>
      <c r="AM40" s="28">
        <f t="shared" si="9"/>
        <v>7</v>
      </c>
      <c r="AN40" s="40"/>
      <c r="AO40" s="40"/>
      <c r="AP40" s="40"/>
      <c r="AR40" s="27">
        <f t="shared" si="10"/>
        <v>0.89999999999999991</v>
      </c>
      <c r="AS40" s="37" t="s">
        <v>17</v>
      </c>
      <c r="AT40" s="26"/>
      <c r="AU40" s="26">
        <v>3</v>
      </c>
      <c r="AV40" s="26">
        <v>2</v>
      </c>
      <c r="AW40" s="26">
        <v>1</v>
      </c>
      <c r="AX40" s="26">
        <v>6</v>
      </c>
      <c r="AY40"/>
      <c r="AZ40"/>
      <c r="BA40"/>
      <c r="BB40"/>
      <c r="BC40"/>
      <c r="BD40"/>
      <c r="BE40"/>
      <c r="BF40" s="24" t="s">
        <v>17</v>
      </c>
      <c r="BG40"/>
      <c r="BH40">
        <v>6</v>
      </c>
      <c r="BI40">
        <v>6</v>
      </c>
      <c r="BJ40"/>
      <c r="BK40"/>
      <c r="BL40"/>
      <c r="BN40"/>
      <c r="CH40" s="25" t="e">
        <v>#N/A</v>
      </c>
    </row>
    <row r="41" spans="1:86" s="25" customFormat="1" ht="18" hidden="1" customHeight="1" x14ac:dyDescent="0.25">
      <c r="A41" s="39" t="s">
        <v>146</v>
      </c>
      <c r="B41" s="339">
        <v>1</v>
      </c>
      <c r="C41" s="339"/>
      <c r="D41" s="26"/>
      <c r="E41" s="26"/>
      <c r="F41" s="26"/>
      <c r="G41" s="26">
        <v>1</v>
      </c>
      <c r="H41" s="26"/>
      <c r="I41" s="26"/>
      <c r="J41" s="339"/>
      <c r="K41" s="339"/>
      <c r="L41" s="339"/>
      <c r="M41" s="339"/>
      <c r="N41" s="339"/>
      <c r="O41" s="339"/>
      <c r="P41" s="339"/>
      <c r="Q41" s="339"/>
      <c r="R41" s="339"/>
      <c r="S41" s="26"/>
      <c r="T41" s="339"/>
      <c r="U41" s="339"/>
      <c r="V41" s="339"/>
      <c r="W41" s="339"/>
      <c r="X41" s="339"/>
      <c r="Y41" s="339"/>
      <c r="Z41" s="339"/>
      <c r="AA41" s="339"/>
      <c r="AB41" s="339"/>
      <c r="AC41" s="339"/>
      <c r="AD41" s="339"/>
      <c r="AE41" s="339"/>
      <c r="AF41" s="339"/>
      <c r="AG41" s="339"/>
      <c r="AH41" s="33">
        <f t="shared" si="6"/>
        <v>0</v>
      </c>
      <c r="AI41" s="32">
        <f t="shared" si="7"/>
        <v>1</v>
      </c>
      <c r="AJ41" s="31">
        <f t="shared" si="11"/>
        <v>1</v>
      </c>
      <c r="AK41" s="30">
        <f t="shared" si="8"/>
        <v>1</v>
      </c>
      <c r="AL41" s="29"/>
      <c r="AM41" s="28">
        <f t="shared" si="9"/>
        <v>1</v>
      </c>
      <c r="AN41" s="40"/>
      <c r="AO41" s="40"/>
      <c r="AP41" s="40"/>
      <c r="AR41" s="27">
        <f t="shared" si="10"/>
        <v>0.15</v>
      </c>
      <c r="AS41" s="37" t="s">
        <v>146</v>
      </c>
      <c r="AT41" s="26"/>
      <c r="AU41" s="26">
        <v>1</v>
      </c>
      <c r="AV41" s="26"/>
      <c r="AW41" s="26"/>
      <c r="AX41" s="26">
        <v>1</v>
      </c>
      <c r="AY41"/>
      <c r="AZ41"/>
      <c r="BA41"/>
      <c r="BB41"/>
      <c r="BC41"/>
      <c r="BD41"/>
      <c r="BE41"/>
      <c r="BF41" s="24" t="s">
        <v>146</v>
      </c>
      <c r="BG41"/>
      <c r="BH41">
        <v>1</v>
      </c>
      <c r="BI41">
        <v>1</v>
      </c>
      <c r="BJ41"/>
      <c r="BK41"/>
      <c r="BL41"/>
      <c r="BM41"/>
      <c r="BN41"/>
      <c r="CH41" s="25" t="e">
        <v>#N/A</v>
      </c>
    </row>
    <row r="42" spans="1:86" s="25" customFormat="1" ht="18" hidden="1" customHeight="1" x14ac:dyDescent="0.25">
      <c r="A42" s="39" t="s">
        <v>106</v>
      </c>
      <c r="B42" s="339">
        <v>4</v>
      </c>
      <c r="C42" s="339"/>
      <c r="D42" s="26"/>
      <c r="E42" s="26">
        <v>1</v>
      </c>
      <c r="F42" s="26">
        <v>3</v>
      </c>
      <c r="G42" s="26"/>
      <c r="H42" s="26"/>
      <c r="I42" s="26"/>
      <c r="J42" s="339"/>
      <c r="K42" s="339"/>
      <c r="L42" s="339"/>
      <c r="M42" s="339"/>
      <c r="N42" s="339"/>
      <c r="O42" s="339"/>
      <c r="P42" s="339"/>
      <c r="Q42" s="339"/>
      <c r="R42" s="339"/>
      <c r="S42" s="26"/>
      <c r="T42" s="339"/>
      <c r="U42" s="339"/>
      <c r="V42" s="339"/>
      <c r="W42" s="339"/>
      <c r="X42" s="339"/>
      <c r="Y42" s="339"/>
      <c r="Z42" s="339"/>
      <c r="AA42" s="339"/>
      <c r="AB42" s="339"/>
      <c r="AC42" s="339"/>
      <c r="AD42" s="339"/>
      <c r="AE42" s="339"/>
      <c r="AF42" s="339"/>
      <c r="AG42" s="339"/>
      <c r="AH42" s="33">
        <f t="shared" si="6"/>
        <v>0</v>
      </c>
      <c r="AI42" s="32">
        <f t="shared" si="7"/>
        <v>4</v>
      </c>
      <c r="AJ42" s="31">
        <f t="shared" si="11"/>
        <v>1</v>
      </c>
      <c r="AK42" s="30">
        <f t="shared" si="8"/>
        <v>1</v>
      </c>
      <c r="AL42" s="29"/>
      <c r="AM42" s="28">
        <f t="shared" si="9"/>
        <v>4</v>
      </c>
      <c r="AN42" s="40"/>
      <c r="AO42" s="40"/>
      <c r="AP42" s="40"/>
      <c r="AR42" s="27">
        <f t="shared" si="10"/>
        <v>0.6</v>
      </c>
      <c r="AS42" s="37" t="s">
        <v>106</v>
      </c>
      <c r="AT42" s="26"/>
      <c r="AU42" s="26">
        <v>3</v>
      </c>
      <c r="AV42" s="26">
        <v>1</v>
      </c>
      <c r="AW42" s="26"/>
      <c r="AX42" s="26">
        <v>4</v>
      </c>
      <c r="AY42"/>
      <c r="AZ42"/>
      <c r="BA42"/>
      <c r="BB42"/>
      <c r="BC42"/>
      <c r="BD42"/>
      <c r="BE42"/>
      <c r="BF42" s="24" t="s">
        <v>106</v>
      </c>
      <c r="BG42"/>
      <c r="BH42">
        <v>4</v>
      </c>
      <c r="BI42">
        <v>4</v>
      </c>
      <c r="BJ42"/>
      <c r="BK42"/>
      <c r="BL42"/>
      <c r="BM42"/>
      <c r="BN42"/>
      <c r="CH42" s="25" t="e">
        <v>#N/A</v>
      </c>
    </row>
    <row r="43" spans="1:86" s="25" customFormat="1" ht="18" hidden="1" customHeight="1" x14ac:dyDescent="0.25">
      <c r="A43" s="39" t="s">
        <v>15</v>
      </c>
      <c r="B43" s="339">
        <v>2</v>
      </c>
      <c r="C43" s="339"/>
      <c r="D43" s="26"/>
      <c r="E43" s="26">
        <v>1</v>
      </c>
      <c r="F43" s="26">
        <v>1</v>
      </c>
      <c r="G43" s="26"/>
      <c r="H43" s="26"/>
      <c r="I43" s="26"/>
      <c r="J43" s="339"/>
      <c r="K43" s="339"/>
      <c r="L43" s="339"/>
      <c r="M43" s="339"/>
      <c r="N43" s="339"/>
      <c r="O43" s="339"/>
      <c r="P43" s="339"/>
      <c r="Q43" s="339"/>
      <c r="R43" s="339"/>
      <c r="S43" s="26"/>
      <c r="T43" s="339"/>
      <c r="U43" s="339"/>
      <c r="V43" s="339"/>
      <c r="W43" s="339"/>
      <c r="X43" s="339"/>
      <c r="Y43" s="339"/>
      <c r="Z43" s="339"/>
      <c r="AA43" s="339"/>
      <c r="AB43" s="339"/>
      <c r="AC43" s="339"/>
      <c r="AD43" s="339"/>
      <c r="AE43" s="339"/>
      <c r="AF43" s="339"/>
      <c r="AG43" s="339"/>
      <c r="AH43" s="33">
        <f t="shared" si="6"/>
        <v>0</v>
      </c>
      <c r="AI43" s="32">
        <f t="shared" si="7"/>
        <v>2</v>
      </c>
      <c r="AJ43" s="31">
        <f t="shared" si="11"/>
        <v>1</v>
      </c>
      <c r="AK43" s="30">
        <f t="shared" si="8"/>
        <v>1</v>
      </c>
      <c r="AL43" s="29"/>
      <c r="AM43" s="28">
        <f t="shared" si="9"/>
        <v>2</v>
      </c>
      <c r="AN43" s="40"/>
      <c r="AO43" s="40"/>
      <c r="AP43" s="40"/>
      <c r="AR43" s="27">
        <f t="shared" si="10"/>
        <v>0.3</v>
      </c>
      <c r="AS43" s="37" t="s">
        <v>15</v>
      </c>
      <c r="AT43" s="26"/>
      <c r="AU43" s="26">
        <v>2</v>
      </c>
      <c r="AV43" s="26"/>
      <c r="AW43" s="26"/>
      <c r="AX43" s="26">
        <v>2</v>
      </c>
      <c r="AY43"/>
      <c r="AZ43"/>
      <c r="BA43"/>
      <c r="BB43"/>
      <c r="BC43"/>
      <c r="BD43"/>
      <c r="BE43"/>
      <c r="BF43" s="24" t="s">
        <v>15</v>
      </c>
      <c r="BG43"/>
      <c r="BH43">
        <v>2</v>
      </c>
      <c r="BI43">
        <v>2</v>
      </c>
      <c r="BJ43"/>
      <c r="BK43"/>
      <c r="BL43"/>
      <c r="BM43"/>
      <c r="BN43"/>
      <c r="CH43" s="25" t="e">
        <v>#N/A</v>
      </c>
    </row>
    <row r="44" spans="1:86" s="25" customFormat="1" ht="18" hidden="1" customHeight="1" x14ac:dyDescent="0.25">
      <c r="A44" s="39" t="s">
        <v>227</v>
      </c>
      <c r="B44" s="339">
        <v>1</v>
      </c>
      <c r="C44" s="339"/>
      <c r="D44" s="26">
        <v>1</v>
      </c>
      <c r="E44" s="26"/>
      <c r="F44" s="26"/>
      <c r="G44" s="26"/>
      <c r="H44" s="26"/>
      <c r="I44" s="26"/>
      <c r="J44" s="339"/>
      <c r="K44" s="339"/>
      <c r="L44" s="339"/>
      <c r="M44" s="339"/>
      <c r="N44" s="339"/>
      <c r="O44" s="339"/>
      <c r="P44" s="339"/>
      <c r="Q44" s="339"/>
      <c r="R44" s="339"/>
      <c r="S44" s="26"/>
      <c r="T44" s="339"/>
      <c r="U44" s="339"/>
      <c r="V44" s="339"/>
      <c r="W44" s="339"/>
      <c r="X44" s="339"/>
      <c r="Y44" s="339"/>
      <c r="Z44" s="339"/>
      <c r="AA44" s="339"/>
      <c r="AB44" s="339"/>
      <c r="AC44" s="339"/>
      <c r="AD44" s="339"/>
      <c r="AE44" s="339"/>
      <c r="AF44" s="339"/>
      <c r="AG44" s="339"/>
      <c r="AH44" s="33">
        <f t="shared" si="6"/>
        <v>0</v>
      </c>
      <c r="AI44" s="32">
        <f t="shared" si="7"/>
        <v>1</v>
      </c>
      <c r="AJ44" s="31">
        <f t="shared" si="11"/>
        <v>1</v>
      </c>
      <c r="AK44" s="30">
        <f t="shared" si="8"/>
        <v>1</v>
      </c>
      <c r="AL44" s="29"/>
      <c r="AM44" s="28">
        <f t="shared" si="9"/>
        <v>1</v>
      </c>
      <c r="AN44" s="40"/>
      <c r="AO44" s="40"/>
      <c r="AP44" s="40"/>
      <c r="AR44" s="27">
        <f t="shared" si="10"/>
        <v>0.15</v>
      </c>
      <c r="AS44" s="37" t="s">
        <v>227</v>
      </c>
      <c r="AT44" s="26"/>
      <c r="AU44" s="26">
        <v>1</v>
      </c>
      <c r="AV44" s="26"/>
      <c r="AW44" s="26"/>
      <c r="AX44" s="26">
        <v>1</v>
      </c>
      <c r="AY44"/>
      <c r="AZ44"/>
      <c r="BA44"/>
      <c r="BB44"/>
      <c r="BC44"/>
      <c r="BD44"/>
      <c r="BE44"/>
      <c r="BF44" s="24" t="s">
        <v>227</v>
      </c>
      <c r="BG44"/>
      <c r="BH44">
        <v>1</v>
      </c>
      <c r="BI44">
        <v>1</v>
      </c>
      <c r="BJ44"/>
      <c r="BK44"/>
      <c r="BL44"/>
      <c r="BM44"/>
      <c r="BN44"/>
      <c r="CH44" s="25" t="e">
        <v>#N/A</v>
      </c>
    </row>
    <row r="45" spans="1:86" ht="15.75" hidden="1" x14ac:dyDescent="0.25">
      <c r="A45" s="39" t="s">
        <v>44</v>
      </c>
      <c r="B45" s="339">
        <v>2</v>
      </c>
      <c r="C45" s="339">
        <v>2</v>
      </c>
      <c r="D45" s="26"/>
      <c r="E45" s="26"/>
      <c r="F45" s="26"/>
      <c r="G45" s="26">
        <v>2</v>
      </c>
      <c r="H45" s="26">
        <v>1</v>
      </c>
      <c r="I45" s="26"/>
      <c r="J45" s="339"/>
      <c r="K45" s="339"/>
      <c r="L45" s="339"/>
      <c r="M45" s="339"/>
      <c r="N45" s="339">
        <v>1</v>
      </c>
      <c r="O45" s="339"/>
      <c r="P45" s="339"/>
      <c r="Q45" s="339"/>
      <c r="R45" s="339"/>
      <c r="S45" s="26"/>
      <c r="T45" s="339"/>
      <c r="U45" s="339"/>
      <c r="V45" s="339"/>
      <c r="W45" s="339"/>
      <c r="X45" s="339"/>
      <c r="Y45" s="339"/>
      <c r="Z45" s="339"/>
      <c r="AA45" s="339"/>
      <c r="AB45" s="339"/>
      <c r="AC45" s="339"/>
      <c r="AD45" s="339"/>
      <c r="AE45" s="339"/>
      <c r="AF45" s="339"/>
      <c r="AG45" s="339"/>
      <c r="AH45" s="33">
        <f t="shared" si="6"/>
        <v>0</v>
      </c>
      <c r="AI45" s="32">
        <f t="shared" si="7"/>
        <v>4</v>
      </c>
      <c r="AJ45" s="31">
        <f t="shared" si="11"/>
        <v>1</v>
      </c>
      <c r="AK45" s="30">
        <f t="shared" si="8"/>
        <v>2</v>
      </c>
      <c r="AL45" s="29"/>
      <c r="AM45" s="28">
        <f t="shared" si="9"/>
        <v>0</v>
      </c>
      <c r="AR45" s="27">
        <f t="shared" si="10"/>
        <v>0.3</v>
      </c>
      <c r="AS45" s="37" t="s">
        <v>44</v>
      </c>
      <c r="AT45" s="26"/>
      <c r="AU45" s="26"/>
      <c r="AV45" s="26">
        <v>1</v>
      </c>
      <c r="AW45" s="26">
        <v>1</v>
      </c>
      <c r="AX45" s="26">
        <v>2</v>
      </c>
      <c r="BF45" s="24" t="s">
        <v>44</v>
      </c>
      <c r="BH45">
        <v>2</v>
      </c>
      <c r="BI45">
        <v>2</v>
      </c>
      <c r="CH45" s="25" t="e">
        <v>#N/A</v>
      </c>
    </row>
    <row r="46" spans="1:86" ht="15.75" hidden="1" x14ac:dyDescent="0.25">
      <c r="A46" s="39" t="s">
        <v>34</v>
      </c>
      <c r="B46" s="339">
        <v>1</v>
      </c>
      <c r="C46" s="339"/>
      <c r="D46" s="26"/>
      <c r="E46" s="26"/>
      <c r="F46" s="26"/>
      <c r="G46" s="26"/>
      <c r="H46" s="26">
        <v>1</v>
      </c>
      <c r="I46" s="26"/>
      <c r="J46" s="339"/>
      <c r="K46" s="339"/>
      <c r="L46" s="339"/>
      <c r="M46" s="339"/>
      <c r="N46" s="339"/>
      <c r="O46" s="339"/>
      <c r="P46" s="339"/>
      <c r="Q46" s="339"/>
      <c r="R46" s="339"/>
      <c r="S46" s="26"/>
      <c r="T46" s="339"/>
      <c r="U46" s="339"/>
      <c r="V46" s="339"/>
      <c r="W46" s="339"/>
      <c r="X46" s="339"/>
      <c r="Y46" s="339"/>
      <c r="Z46" s="339"/>
      <c r="AA46" s="339"/>
      <c r="AB46" s="339"/>
      <c r="AC46" s="339"/>
      <c r="AD46" s="339"/>
      <c r="AE46" s="339"/>
      <c r="AF46" s="339"/>
      <c r="AG46" s="339"/>
      <c r="AH46" s="33">
        <f>AT46</f>
        <v>0</v>
      </c>
      <c r="AI46" s="32">
        <f t="shared" si="7"/>
        <v>1</v>
      </c>
      <c r="AJ46" s="31">
        <f t="shared" si="11"/>
        <v>1</v>
      </c>
      <c r="AK46" s="30">
        <f t="shared" si="8"/>
        <v>1</v>
      </c>
      <c r="AL46" s="29"/>
      <c r="AM46" s="28">
        <f t="shared" si="9"/>
        <v>1</v>
      </c>
      <c r="AR46" s="27">
        <f t="shared" si="10"/>
        <v>0.15</v>
      </c>
      <c r="AS46" s="37" t="s">
        <v>34</v>
      </c>
      <c r="AT46" s="26"/>
      <c r="AU46" s="26">
        <v>1</v>
      </c>
      <c r="AV46" s="26"/>
      <c r="AW46" s="26"/>
      <c r="AX46" s="26">
        <v>1</v>
      </c>
      <c r="BF46" s="24" t="s">
        <v>34</v>
      </c>
      <c r="BH46">
        <v>1</v>
      </c>
      <c r="BI46">
        <v>1</v>
      </c>
      <c r="CH46" s="25" t="e">
        <v>#N/A</v>
      </c>
    </row>
    <row r="47" spans="1:86" ht="15.75" hidden="1" x14ac:dyDescent="0.25">
      <c r="A47" s="39" t="s">
        <v>168</v>
      </c>
      <c r="B47" s="339">
        <v>2</v>
      </c>
      <c r="C47" s="339">
        <v>2</v>
      </c>
      <c r="D47" s="26"/>
      <c r="E47" s="26"/>
      <c r="F47" s="26"/>
      <c r="G47" s="26"/>
      <c r="H47" s="26"/>
      <c r="I47" s="26"/>
      <c r="J47" s="339"/>
      <c r="K47" s="339"/>
      <c r="L47" s="339"/>
      <c r="M47" s="339"/>
      <c r="N47" s="339"/>
      <c r="O47" s="339"/>
      <c r="P47" s="339"/>
      <c r="Q47" s="339"/>
      <c r="R47" s="339"/>
      <c r="S47" s="26"/>
      <c r="T47" s="339"/>
      <c r="U47" s="339"/>
      <c r="V47" s="339"/>
      <c r="W47" s="339"/>
      <c r="X47" s="339"/>
      <c r="Y47" s="339"/>
      <c r="Z47" s="339"/>
      <c r="AA47" s="339"/>
      <c r="AB47" s="339"/>
      <c r="AC47" s="339"/>
      <c r="AD47" s="339"/>
      <c r="AE47" s="339"/>
      <c r="AF47" s="339"/>
      <c r="AG47" s="339"/>
      <c r="AH47" s="33">
        <f t="shared" si="6"/>
        <v>0</v>
      </c>
      <c r="AI47" s="32">
        <f t="shared" si="7"/>
        <v>0</v>
      </c>
      <c r="AJ47" s="31">
        <f t="shared" si="11"/>
        <v>1</v>
      </c>
      <c r="AK47" s="30">
        <f t="shared" si="8"/>
        <v>0</v>
      </c>
      <c r="AL47" s="29"/>
      <c r="AM47" s="28">
        <f t="shared" si="9"/>
        <v>4</v>
      </c>
      <c r="AR47" s="27">
        <f t="shared" si="10"/>
        <v>0.3</v>
      </c>
      <c r="AS47" s="37" t="s">
        <v>168</v>
      </c>
      <c r="AT47" s="26"/>
      <c r="AU47" s="26">
        <v>2</v>
      </c>
      <c r="AV47" s="26"/>
      <c r="AW47" s="26"/>
      <c r="AX47" s="26">
        <v>2</v>
      </c>
      <c r="BF47" s="24" t="s">
        <v>168</v>
      </c>
      <c r="BH47">
        <v>2</v>
      </c>
      <c r="BI47">
        <v>2</v>
      </c>
      <c r="CH47" s="25" t="e">
        <v>#N/A</v>
      </c>
    </row>
    <row r="48" spans="1:86" ht="16.5" hidden="1" thickBot="1" x14ac:dyDescent="0.3">
      <c r="A48" s="38" t="s">
        <v>156</v>
      </c>
      <c r="B48" s="339">
        <v>6</v>
      </c>
      <c r="C48" s="339"/>
      <c r="D48" s="26">
        <v>4</v>
      </c>
      <c r="E48" s="26">
        <v>1</v>
      </c>
      <c r="F48" s="26">
        <v>1</v>
      </c>
      <c r="G48" s="26"/>
      <c r="H48" s="26"/>
      <c r="I48" s="26"/>
      <c r="J48" s="339"/>
      <c r="K48" s="339"/>
      <c r="L48" s="339"/>
      <c r="M48" s="339"/>
      <c r="N48" s="339"/>
      <c r="O48" s="339"/>
      <c r="P48" s="339"/>
      <c r="Q48" s="339"/>
      <c r="R48" s="339"/>
      <c r="S48" s="26"/>
      <c r="T48" s="339"/>
      <c r="U48" s="339"/>
      <c r="V48" s="339"/>
      <c r="W48" s="339"/>
      <c r="X48" s="339"/>
      <c r="Y48" s="339"/>
      <c r="Z48" s="339"/>
      <c r="AA48" s="339"/>
      <c r="AB48" s="339"/>
      <c r="AC48" s="339"/>
      <c r="AD48" s="339"/>
      <c r="AE48" s="339"/>
      <c r="AF48" s="339"/>
      <c r="AG48" s="339"/>
      <c r="AH48" s="33">
        <f t="shared" si="6"/>
        <v>0</v>
      </c>
      <c r="AI48" s="32">
        <f t="shared" si="7"/>
        <v>6</v>
      </c>
      <c r="AJ48" s="31">
        <f t="shared" si="11"/>
        <v>1</v>
      </c>
      <c r="AK48" s="30">
        <f t="shared" si="8"/>
        <v>1</v>
      </c>
      <c r="AL48" s="29"/>
      <c r="AM48" s="28">
        <f t="shared" si="9"/>
        <v>6</v>
      </c>
      <c r="AR48" s="27">
        <f t="shared" si="10"/>
        <v>0.89999999999999991</v>
      </c>
      <c r="AS48" s="37" t="s">
        <v>156</v>
      </c>
      <c r="AT48" s="26"/>
      <c r="AU48" s="26">
        <v>6</v>
      </c>
      <c r="AV48" s="26"/>
      <c r="AW48" s="26"/>
      <c r="AX48" s="26">
        <v>6</v>
      </c>
      <c r="BF48" s="24" t="s">
        <v>156</v>
      </c>
      <c r="BH48">
        <v>6</v>
      </c>
      <c r="BI48">
        <v>6</v>
      </c>
      <c r="CH48" s="25" t="e">
        <v>#N/A</v>
      </c>
    </row>
    <row r="49" spans="1:86" ht="16.5" hidden="1" thickBot="1" x14ac:dyDescent="0.3">
      <c r="A49" s="36" t="s">
        <v>566</v>
      </c>
      <c r="B49" s="338">
        <v>43</v>
      </c>
      <c r="C49" s="35">
        <v>12</v>
      </c>
      <c r="D49" s="35">
        <v>13</v>
      </c>
      <c r="E49" s="35">
        <v>7</v>
      </c>
      <c r="F49" s="35">
        <v>7</v>
      </c>
      <c r="G49" s="35">
        <v>6</v>
      </c>
      <c r="H49" s="35">
        <v>4</v>
      </c>
      <c r="I49" s="35">
        <v>1</v>
      </c>
      <c r="J49" s="35">
        <v>2</v>
      </c>
      <c r="K49" s="35"/>
      <c r="L49" s="35">
        <v>1</v>
      </c>
      <c r="M49" s="35"/>
      <c r="N49" s="35">
        <v>1</v>
      </c>
      <c r="O49" s="35"/>
      <c r="P49" s="35"/>
      <c r="Q49" s="35"/>
      <c r="R49" s="35"/>
      <c r="S49" s="35"/>
      <c r="T49" s="35"/>
      <c r="U49" s="35"/>
      <c r="V49" s="35"/>
      <c r="W49" s="35"/>
      <c r="X49" s="35"/>
      <c r="Y49" s="35"/>
      <c r="Z49" s="35"/>
      <c r="AA49" s="35"/>
      <c r="AB49" s="35"/>
      <c r="AC49" s="35"/>
      <c r="AD49" s="35"/>
      <c r="AE49" s="35"/>
      <c r="AF49" s="35"/>
      <c r="AG49" s="34"/>
      <c r="AH49" s="33">
        <f t="shared" si="6"/>
        <v>1</v>
      </c>
      <c r="AI49" s="32">
        <f t="shared" si="7"/>
        <v>42</v>
      </c>
      <c r="AJ49" s="31">
        <f t="shared" si="11"/>
        <v>0.97674418604651159</v>
      </c>
      <c r="AK49" s="30">
        <f t="shared" si="8"/>
        <v>0.97674418604651159</v>
      </c>
      <c r="AL49" s="29"/>
      <c r="AM49" s="28">
        <f t="shared" si="9"/>
        <v>44</v>
      </c>
      <c r="AR49" s="27">
        <f t="shared" si="10"/>
        <v>6.45</v>
      </c>
      <c r="AS49" s="26" t="s">
        <v>566</v>
      </c>
      <c r="AT49" s="26">
        <v>1</v>
      </c>
      <c r="AU49" s="26">
        <v>33</v>
      </c>
      <c r="AV49" s="26">
        <v>6</v>
      </c>
      <c r="AW49" s="26">
        <v>3</v>
      </c>
      <c r="AX49" s="26">
        <v>43</v>
      </c>
      <c r="BF49" s="24" t="s">
        <v>566</v>
      </c>
      <c r="BG49">
        <v>1</v>
      </c>
      <c r="BH49">
        <v>42</v>
      </c>
      <c r="BI49">
        <v>43</v>
      </c>
      <c r="CH49" s="25" t="e">
        <v>#N/A</v>
      </c>
    </row>
    <row r="50" spans="1:86" ht="16.5" hidden="1" thickBot="1" x14ac:dyDescent="0.3">
      <c r="AH50" s="33">
        <f t="shared" si="6"/>
        <v>0</v>
      </c>
      <c r="AI50" s="32">
        <f t="shared" si="7"/>
        <v>0</v>
      </c>
      <c r="AJ50" s="31" t="e">
        <f t="shared" si="11"/>
        <v>#DIV/0!</v>
      </c>
      <c r="AK50" s="30" t="e">
        <f t="shared" si="8"/>
        <v>#DIV/0!</v>
      </c>
      <c r="AL50" s="29"/>
      <c r="AM50" s="28">
        <f t="shared" si="9"/>
        <v>0</v>
      </c>
      <c r="AR50" s="27">
        <f t="shared" si="10"/>
        <v>0</v>
      </c>
      <c r="CH50" s="25" t="e">
        <v>#N/A</v>
      </c>
    </row>
    <row r="51" spans="1:86" ht="15.75" hidden="1" x14ac:dyDescent="0.25">
      <c r="CH51" s="25" t="e">
        <v>#N/A</v>
      </c>
    </row>
    <row r="52" spans="1:86" ht="15.75" x14ac:dyDescent="0.25">
      <c r="CH52" s="25" t="e">
        <v>#N/A</v>
      </c>
    </row>
    <row r="53" spans="1:86" ht="15.75" x14ac:dyDescent="0.25">
      <c r="CH53" s="25" t="e">
        <v>#N/A</v>
      </c>
    </row>
    <row r="54" spans="1:86" ht="15.75" x14ac:dyDescent="0.25">
      <c r="CH54" s="25" t="e">
        <v>#N/A</v>
      </c>
    </row>
    <row r="55" spans="1:86" ht="15.75" x14ac:dyDescent="0.25">
      <c r="CH55" s="25" t="e">
        <v>#N/A</v>
      </c>
    </row>
    <row r="56" spans="1:86" ht="15.75" x14ac:dyDescent="0.25">
      <c r="CH56" s="25" t="e">
        <v>#N/A</v>
      </c>
    </row>
    <row r="57" spans="1:86" ht="15.75" x14ac:dyDescent="0.25">
      <c r="CH57" s="25" t="e">
        <v>#N/A</v>
      </c>
    </row>
    <row r="58" spans="1:86" ht="15.75" x14ac:dyDescent="0.25">
      <c r="CH58" s="25" t="e">
        <v>#N/A</v>
      </c>
    </row>
    <row r="59" spans="1:86" ht="15.75" x14ac:dyDescent="0.25">
      <c r="CH59" s="25" t="e">
        <v>#N/A</v>
      </c>
    </row>
    <row r="60" spans="1:86" ht="15.75" x14ac:dyDescent="0.25">
      <c r="CH60" s="25" t="e">
        <v>#N/A</v>
      </c>
    </row>
    <row r="61" spans="1:86" ht="15.75" x14ac:dyDescent="0.25">
      <c r="CH61" s="25" t="e">
        <v>#N/A</v>
      </c>
    </row>
    <row r="62" spans="1:86" ht="15.75" x14ac:dyDescent="0.25">
      <c r="CH62" s="25" t="e">
        <v>#N/A</v>
      </c>
    </row>
    <row r="63" spans="1:86" ht="15.75" x14ac:dyDescent="0.25">
      <c r="CH63" s="25" t="e">
        <v>#N/A</v>
      </c>
    </row>
    <row r="64" spans="1:86" ht="15.75" x14ac:dyDescent="0.25">
      <c r="CH64" s="25" t="e">
        <v>#N/A</v>
      </c>
    </row>
    <row r="65" spans="86:86" ht="15.75" x14ac:dyDescent="0.25">
      <c r="CH65" s="25" t="e">
        <v>#N/A</v>
      </c>
    </row>
    <row r="66" spans="86:86" ht="15.75" x14ac:dyDescent="0.25">
      <c r="CH66" s="25" t="e">
        <v>#N/A</v>
      </c>
    </row>
    <row r="67" spans="86:86" ht="15.75" x14ac:dyDescent="0.25">
      <c r="CH67" s="25" t="e">
        <v>#N/A</v>
      </c>
    </row>
    <row r="68" spans="86:86" ht="15.75" x14ac:dyDescent="0.25">
      <c r="CH68" s="25" t="e">
        <v>#N/A</v>
      </c>
    </row>
    <row r="69" spans="86:86" ht="15.75" x14ac:dyDescent="0.25">
      <c r="CH69" s="25" t="e">
        <v>#N/A</v>
      </c>
    </row>
    <row r="70" spans="86:86" ht="15.75" x14ac:dyDescent="0.25">
      <c r="CH70" s="25" t="e">
        <v>#N/A</v>
      </c>
    </row>
    <row r="71" spans="86:86" ht="15.75" x14ac:dyDescent="0.25">
      <c r="CH71" s="25" t="e">
        <v>#N/A</v>
      </c>
    </row>
    <row r="72" spans="86:86" ht="15.75" x14ac:dyDescent="0.25">
      <c r="CH72" s="25" t="e">
        <v>#N/A</v>
      </c>
    </row>
    <row r="73" spans="86:86" ht="15.75" x14ac:dyDescent="0.25">
      <c r="CH73" s="25" t="e">
        <v>#N/A</v>
      </c>
    </row>
    <row r="74" spans="86:86" ht="15.75" x14ac:dyDescent="0.25">
      <c r="CH74" s="25" t="e">
        <v>#N/A</v>
      </c>
    </row>
    <row r="75" spans="86:86" ht="15.75" x14ac:dyDescent="0.25">
      <c r="CH75" s="25" t="e">
        <v>#N/A</v>
      </c>
    </row>
    <row r="76" spans="86:86" ht="15.75" x14ac:dyDescent="0.25">
      <c r="CH76" s="25" t="e">
        <v>#N/A</v>
      </c>
    </row>
    <row r="77" spans="86:86" ht="15.75" x14ac:dyDescent="0.25">
      <c r="CH77" s="25" t="e">
        <v>#N/A</v>
      </c>
    </row>
    <row r="78" spans="86:86" ht="15.75" x14ac:dyDescent="0.25">
      <c r="CH78" s="25" t="e">
        <v>#N/A</v>
      </c>
    </row>
    <row r="79" spans="86:86" ht="15.75" x14ac:dyDescent="0.25">
      <c r="CH79" s="25" t="e">
        <v>#N/A</v>
      </c>
    </row>
    <row r="80" spans="86:86" ht="15.75" x14ac:dyDescent="0.25">
      <c r="CH80" s="25" t="e">
        <v>#N/A</v>
      </c>
    </row>
    <row r="81" spans="86:86" ht="15.75" x14ac:dyDescent="0.25">
      <c r="CH81" s="25" t="e">
        <v>#N/A</v>
      </c>
    </row>
    <row r="82" spans="86:86" ht="15.75" x14ac:dyDescent="0.25">
      <c r="CH82" s="25" t="e">
        <v>#N/A</v>
      </c>
    </row>
    <row r="83" spans="86:86" ht="15.75" x14ac:dyDescent="0.25">
      <c r="CH83" s="25" t="e">
        <v>#N/A</v>
      </c>
    </row>
    <row r="84" spans="86:86" ht="15.75" x14ac:dyDescent="0.25">
      <c r="CH84" s="25" t="e">
        <v>#N/A</v>
      </c>
    </row>
    <row r="85" spans="86:86" ht="15.75" x14ac:dyDescent="0.25">
      <c r="CH85" s="25" t="e">
        <v>#N/A</v>
      </c>
    </row>
    <row r="86" spans="86:86" ht="15.75" x14ac:dyDescent="0.25">
      <c r="CH86" s="25" t="e">
        <v>#N/A</v>
      </c>
    </row>
    <row r="87" spans="86:86" ht="15.75" x14ac:dyDescent="0.25">
      <c r="CH87" s="25" t="e">
        <v>#N/A</v>
      </c>
    </row>
    <row r="88" spans="86:86" ht="15.75" x14ac:dyDescent="0.25">
      <c r="CH88" s="25" t="e">
        <v>#N/A</v>
      </c>
    </row>
    <row r="89" spans="86:86" ht="15.75" x14ac:dyDescent="0.25">
      <c r="CH89" s="25" t="e">
        <v>#N/A</v>
      </c>
    </row>
    <row r="90" spans="86:86" ht="15.75" x14ac:dyDescent="0.25">
      <c r="CH90" s="25" t="e">
        <v>#N/A</v>
      </c>
    </row>
    <row r="91" spans="86:86" ht="15.75" x14ac:dyDescent="0.25">
      <c r="CH91" s="25" t="e">
        <v>#N/A</v>
      </c>
    </row>
    <row r="92" spans="86:86" ht="15.75" x14ac:dyDescent="0.25">
      <c r="CH92" s="25" t="e">
        <v>#N/A</v>
      </c>
    </row>
    <row r="93" spans="86:86" ht="15.75" x14ac:dyDescent="0.25">
      <c r="CH93" s="25" t="e">
        <v>#N/A</v>
      </c>
    </row>
    <row r="94" spans="86:86" ht="15.75" x14ac:dyDescent="0.25">
      <c r="CH94" s="25" t="e">
        <v>#N/A</v>
      </c>
    </row>
    <row r="95" spans="86:86" ht="15.75" x14ac:dyDescent="0.25">
      <c r="CH95" s="25" t="e">
        <v>#N/A</v>
      </c>
    </row>
    <row r="96" spans="86:86" ht="15.75" x14ac:dyDescent="0.25">
      <c r="CH96" s="25" t="e">
        <v>#N/A</v>
      </c>
    </row>
    <row r="97" spans="86:86" ht="15.75" x14ac:dyDescent="0.25">
      <c r="CH97" s="25" t="e">
        <v>#N/A</v>
      </c>
    </row>
    <row r="98" spans="86:86" ht="15.75" x14ac:dyDescent="0.25">
      <c r="CH98" s="25" t="e">
        <v>#N/A</v>
      </c>
    </row>
    <row r="99" spans="86:86" ht="15.75" x14ac:dyDescent="0.25">
      <c r="CH99" s="25" t="e">
        <v>#N/A</v>
      </c>
    </row>
    <row r="100" spans="86:86" ht="15.75" x14ac:dyDescent="0.25">
      <c r="CH100" s="25" t="e">
        <v>#N/A</v>
      </c>
    </row>
    <row r="101" spans="86:86" ht="15.75" x14ac:dyDescent="0.25">
      <c r="CH101" s="25" t="e">
        <v>#N/A</v>
      </c>
    </row>
    <row r="102" spans="86:86" ht="15.75" x14ac:dyDescent="0.25">
      <c r="CH102" s="25" t="e">
        <v>#N/A</v>
      </c>
    </row>
    <row r="103" spans="86:86" ht="15.75" x14ac:dyDescent="0.25">
      <c r="CH103" s="25" t="e">
        <v>#N/A</v>
      </c>
    </row>
    <row r="104" spans="86:86" ht="15.75" x14ac:dyDescent="0.25">
      <c r="CH104" s="25" t="e">
        <v>#N/A</v>
      </c>
    </row>
    <row r="105" spans="86:86" ht="15.75" x14ac:dyDescent="0.25">
      <c r="CH105" s="25" t="e">
        <v>#N/A</v>
      </c>
    </row>
    <row r="106" spans="86:86" ht="15.75" x14ac:dyDescent="0.25">
      <c r="CH106" s="25" t="e">
        <v>#N/A</v>
      </c>
    </row>
    <row r="107" spans="86:86" ht="15.75" x14ac:dyDescent="0.25">
      <c r="CH107" s="25" t="e">
        <v>#N/A</v>
      </c>
    </row>
    <row r="108" spans="86:86" ht="15.75" x14ac:dyDescent="0.25">
      <c r="CH108" s="25" t="e">
        <v>#N/A</v>
      </c>
    </row>
    <row r="109" spans="86:86" ht="15.75" x14ac:dyDescent="0.25">
      <c r="CH109" s="25" t="e">
        <v>#N/A</v>
      </c>
    </row>
    <row r="110" spans="86:86" ht="15.75" x14ac:dyDescent="0.25">
      <c r="CH110" s="25" t="e">
        <v>#N/A</v>
      </c>
    </row>
    <row r="111" spans="86:86" ht="15.75" x14ac:dyDescent="0.25">
      <c r="CH111" s="25" t="e">
        <v>#N/A</v>
      </c>
    </row>
    <row r="112" spans="86:86" ht="15.75" x14ac:dyDescent="0.25">
      <c r="CH112" s="25" t="e">
        <v>#N/A</v>
      </c>
    </row>
    <row r="113" spans="86:86" ht="15.75" x14ac:dyDescent="0.25">
      <c r="CH113" s="25" t="e">
        <v>#N/A</v>
      </c>
    </row>
    <row r="114" spans="86:86" ht="15.75" x14ac:dyDescent="0.25">
      <c r="CH114" s="25" t="e">
        <v>#N/A</v>
      </c>
    </row>
    <row r="115" spans="86:86" ht="15.75" x14ac:dyDescent="0.25">
      <c r="CH115" s="25" t="e">
        <v>#N/A</v>
      </c>
    </row>
    <row r="116" spans="86:86" ht="15.75" x14ac:dyDescent="0.25">
      <c r="CH116" s="25" t="e">
        <v>#N/A</v>
      </c>
    </row>
    <row r="117" spans="86:86" ht="15.75" x14ac:dyDescent="0.25">
      <c r="CH117" s="25" t="e">
        <v>#N/A</v>
      </c>
    </row>
    <row r="118" spans="86:86" ht="15.75" x14ac:dyDescent="0.25">
      <c r="CH118" s="25" t="e">
        <v>#N/A</v>
      </c>
    </row>
    <row r="119" spans="86:86" ht="15.75" x14ac:dyDescent="0.25">
      <c r="CH119" s="25" t="e">
        <v>#N/A</v>
      </c>
    </row>
    <row r="120" spans="86:86" ht="15.75" x14ac:dyDescent="0.25">
      <c r="CH120" s="25" t="e">
        <v>#N/A</v>
      </c>
    </row>
    <row r="121" spans="86:86" ht="15.75" x14ac:dyDescent="0.25">
      <c r="CH121" s="25" t="e">
        <v>#N/A</v>
      </c>
    </row>
    <row r="122" spans="86:86" ht="15.75" x14ac:dyDescent="0.25">
      <c r="CH122" s="25" t="e">
        <v>#N/A</v>
      </c>
    </row>
    <row r="123" spans="86:86" ht="15.75" x14ac:dyDescent="0.25">
      <c r="CH123" s="25" t="e">
        <v>#N/A</v>
      </c>
    </row>
    <row r="124" spans="86:86" ht="15.75" x14ac:dyDescent="0.25">
      <c r="CH124" s="25" t="e">
        <v>#N/A</v>
      </c>
    </row>
    <row r="125" spans="86:86" ht="15.75" x14ac:dyDescent="0.25">
      <c r="CH125" s="25" t="e">
        <v>#N/A</v>
      </c>
    </row>
    <row r="126" spans="86:86" ht="15.75" x14ac:dyDescent="0.25">
      <c r="CH126" s="25" t="e">
        <v>#N/A</v>
      </c>
    </row>
    <row r="127" spans="86:86" ht="15.75" x14ac:dyDescent="0.25">
      <c r="CH127" s="25" t="e">
        <v>#N/A</v>
      </c>
    </row>
    <row r="128" spans="86:86" ht="15.75" x14ac:dyDescent="0.25">
      <c r="CH128" s="25" t="e">
        <v>#N/A</v>
      </c>
    </row>
    <row r="129" spans="86:86" ht="15.75" x14ac:dyDescent="0.25">
      <c r="CH129" s="25" t="e">
        <v>#N/A</v>
      </c>
    </row>
    <row r="130" spans="86:86" ht="15.75" x14ac:dyDescent="0.25">
      <c r="CH130" s="25" t="e">
        <v>#N/A</v>
      </c>
    </row>
    <row r="131" spans="86:86" ht="15.75" x14ac:dyDescent="0.25">
      <c r="CH131" s="25" t="e">
        <v>#N/A</v>
      </c>
    </row>
    <row r="132" spans="86:86" ht="15.75" x14ac:dyDescent="0.25">
      <c r="CH132" s="25" t="e">
        <v>#N/A</v>
      </c>
    </row>
    <row r="133" spans="86:86" ht="15.75" x14ac:dyDescent="0.25">
      <c r="CH133" s="25" t="e">
        <v>#N/A</v>
      </c>
    </row>
    <row r="134" spans="86:86" ht="15.75" x14ac:dyDescent="0.25">
      <c r="CH134" s="25" t="e">
        <v>#N/A</v>
      </c>
    </row>
    <row r="135" spans="86:86" ht="15.75" x14ac:dyDescent="0.25">
      <c r="CH135" s="25" t="e">
        <v>#N/A</v>
      </c>
    </row>
    <row r="136" spans="86:86" ht="15.75" x14ac:dyDescent="0.25">
      <c r="CH136" s="25" t="e">
        <v>#N/A</v>
      </c>
    </row>
    <row r="137" spans="86:86" ht="15.75" x14ac:dyDescent="0.25">
      <c r="CH137" s="25" t="e">
        <v>#N/A</v>
      </c>
    </row>
    <row r="138" spans="86:86" ht="15.75" x14ac:dyDescent="0.25">
      <c r="CH138" s="25" t="e">
        <v>#N/A</v>
      </c>
    </row>
    <row r="139" spans="86:86" ht="15.75" x14ac:dyDescent="0.25">
      <c r="CH139" s="25" t="e">
        <v>#N/A</v>
      </c>
    </row>
    <row r="140" spans="86:86" ht="15.75" x14ac:dyDescent="0.25">
      <c r="CH140" s="25" t="e">
        <v>#N/A</v>
      </c>
    </row>
    <row r="141" spans="86:86" ht="15.75" x14ac:dyDescent="0.25">
      <c r="CH141" s="25" t="e">
        <v>#N/A</v>
      </c>
    </row>
    <row r="142" spans="86:86" ht="15.75" x14ac:dyDescent="0.25">
      <c r="CH142" s="25" t="e">
        <v>#N/A</v>
      </c>
    </row>
    <row r="143" spans="86:86" ht="15.75" x14ac:dyDescent="0.25">
      <c r="CH143" s="25" t="e">
        <v>#N/A</v>
      </c>
    </row>
    <row r="144" spans="86:86" ht="15.75" x14ac:dyDescent="0.25">
      <c r="CH144" s="25" t="e">
        <v>#N/A</v>
      </c>
    </row>
    <row r="145" spans="86:86" ht="15.75" x14ac:dyDescent="0.25">
      <c r="CH145" s="25" t="e">
        <v>#N/A</v>
      </c>
    </row>
    <row r="146" spans="86:86" ht="15.75" x14ac:dyDescent="0.25">
      <c r="CH146" s="25" t="e">
        <v>#N/A</v>
      </c>
    </row>
    <row r="147" spans="86:86" ht="15.75" x14ac:dyDescent="0.25">
      <c r="CH147" s="25" t="e">
        <v>#N/A</v>
      </c>
    </row>
    <row r="148" spans="86:86" ht="15.75" x14ac:dyDescent="0.25">
      <c r="CH148" s="25" t="e">
        <v>#N/A</v>
      </c>
    </row>
    <row r="149" spans="86:86" ht="15.75" x14ac:dyDescent="0.25">
      <c r="CH149" s="25" t="e">
        <v>#N/A</v>
      </c>
    </row>
    <row r="150" spans="86:86" ht="15.75" x14ac:dyDescent="0.25">
      <c r="CH150" s="25" t="e">
        <v>#N/A</v>
      </c>
    </row>
    <row r="151" spans="86:86" ht="15.75" x14ac:dyDescent="0.25">
      <c r="CH151" s="25" t="e">
        <v>#N/A</v>
      </c>
    </row>
    <row r="152" spans="86:86" ht="15.75" x14ac:dyDescent="0.25">
      <c r="CH152" s="25" t="e">
        <v>#N/A</v>
      </c>
    </row>
    <row r="153" spans="86:86" ht="15.75" x14ac:dyDescent="0.25">
      <c r="CH153" s="25" t="e">
        <v>#N/A</v>
      </c>
    </row>
    <row r="154" spans="86:86" ht="15.75" x14ac:dyDescent="0.25">
      <c r="CH154" s="25" t="e">
        <v>#N/A</v>
      </c>
    </row>
    <row r="155" spans="86:86" ht="15.75" x14ac:dyDescent="0.25">
      <c r="CH155" s="25" t="e">
        <v>#N/A</v>
      </c>
    </row>
    <row r="156" spans="86:86" ht="15.75" x14ac:dyDescent="0.25">
      <c r="CH156" s="25" t="e">
        <v>#N/A</v>
      </c>
    </row>
    <row r="157" spans="86:86" ht="15.75" x14ac:dyDescent="0.25">
      <c r="CH157" s="25" t="e">
        <v>#N/A</v>
      </c>
    </row>
    <row r="158" spans="86:86" ht="15.75" x14ac:dyDescent="0.25">
      <c r="CH158" s="25" t="e">
        <v>#N/A</v>
      </c>
    </row>
    <row r="159" spans="86:86" ht="15.75" x14ac:dyDescent="0.25">
      <c r="CH159" s="25" t="e">
        <v>#N/A</v>
      </c>
    </row>
    <row r="160" spans="86:86" ht="15.75" x14ac:dyDescent="0.25">
      <c r="CH160" s="25" t="e">
        <v>#N/A</v>
      </c>
    </row>
    <row r="161" spans="86:86" ht="15.75" x14ac:dyDescent="0.25">
      <c r="CH161" s="25" t="e">
        <v>#N/A</v>
      </c>
    </row>
    <row r="162" spans="86:86" ht="15.75" x14ac:dyDescent="0.25">
      <c r="CH162" s="25" t="e">
        <v>#N/A</v>
      </c>
    </row>
    <row r="163" spans="86:86" ht="15.75" x14ac:dyDescent="0.25">
      <c r="CH163" s="25" t="e">
        <v>#N/A</v>
      </c>
    </row>
    <row r="164" spans="86:86" ht="15.75" x14ac:dyDescent="0.25">
      <c r="CH164" s="25" t="e">
        <v>#N/A</v>
      </c>
    </row>
    <row r="165" spans="86:86" ht="15.75" x14ac:dyDescent="0.25">
      <c r="CH165" s="25" t="e">
        <v>#N/A</v>
      </c>
    </row>
    <row r="166" spans="86:86" ht="15.75" x14ac:dyDescent="0.25">
      <c r="CH166" s="25" t="e">
        <v>#N/A</v>
      </c>
    </row>
    <row r="167" spans="86:86" ht="15.75" x14ac:dyDescent="0.25">
      <c r="CH167" s="25" t="e">
        <v>#N/A</v>
      </c>
    </row>
    <row r="168" spans="86:86" ht="15.75" x14ac:dyDescent="0.25">
      <c r="CH168" s="25" t="e">
        <v>#N/A</v>
      </c>
    </row>
    <row r="169" spans="86:86" ht="15.75" x14ac:dyDescent="0.25">
      <c r="CH169" s="25" t="e">
        <v>#N/A</v>
      </c>
    </row>
    <row r="170" spans="86:86" ht="15.75" x14ac:dyDescent="0.25">
      <c r="CH170" s="25" t="e">
        <v>#N/A</v>
      </c>
    </row>
    <row r="171" spans="86:86" ht="15.75" x14ac:dyDescent="0.25">
      <c r="CH171" s="25" t="e">
        <v>#N/A</v>
      </c>
    </row>
    <row r="172" spans="86:86" ht="15.75" x14ac:dyDescent="0.25">
      <c r="CH172" s="25" t="e">
        <v>#N/A</v>
      </c>
    </row>
    <row r="173" spans="86:86" ht="15.75" x14ac:dyDescent="0.25">
      <c r="CH173" s="25" t="e">
        <v>#N/A</v>
      </c>
    </row>
    <row r="174" spans="86:86" ht="15.75" x14ac:dyDescent="0.25">
      <c r="CH174" s="25" t="e">
        <v>#N/A</v>
      </c>
    </row>
    <row r="175" spans="86:86" ht="15.75" x14ac:dyDescent="0.25">
      <c r="CH175" s="25" t="e">
        <v>#N/A</v>
      </c>
    </row>
    <row r="176" spans="86:86" ht="15.75" x14ac:dyDescent="0.25">
      <c r="CH176" s="25" t="e">
        <v>#N/A</v>
      </c>
    </row>
    <row r="177" spans="86:86" ht="15.75" x14ac:dyDescent="0.25">
      <c r="CH177" s="25" t="e">
        <v>#N/A</v>
      </c>
    </row>
    <row r="178" spans="86:86" ht="15.75" x14ac:dyDescent="0.25">
      <c r="CH178" s="25" t="e">
        <v>#N/A</v>
      </c>
    </row>
    <row r="179" spans="86:86" ht="15.75" x14ac:dyDescent="0.25">
      <c r="CH179" s="25" t="e">
        <v>#N/A</v>
      </c>
    </row>
    <row r="180" spans="86:86" ht="15.75" x14ac:dyDescent="0.25">
      <c r="CH180" s="25" t="e">
        <v>#N/A</v>
      </c>
    </row>
    <row r="181" spans="86:86" ht="15.75" x14ac:dyDescent="0.25">
      <c r="CH181" s="25" t="e">
        <v>#N/A</v>
      </c>
    </row>
    <row r="182" spans="86:86" ht="15.75" x14ac:dyDescent="0.25">
      <c r="CH182" s="25" t="e">
        <v>#N/A</v>
      </c>
    </row>
    <row r="183" spans="86:86" ht="15.75" x14ac:dyDescent="0.25">
      <c r="CH183" s="25" t="e">
        <v>#N/A</v>
      </c>
    </row>
    <row r="184" spans="86:86" ht="15.75" x14ac:dyDescent="0.25">
      <c r="CH184" s="25" t="e">
        <v>#N/A</v>
      </c>
    </row>
    <row r="185" spans="86:86" ht="15.75" x14ac:dyDescent="0.25">
      <c r="CH185" s="25" t="e">
        <v>#N/A</v>
      </c>
    </row>
    <row r="186" spans="86:86" ht="15.75" x14ac:dyDescent="0.25">
      <c r="CH186" s="25" t="e">
        <v>#N/A</v>
      </c>
    </row>
    <row r="187" spans="86:86" ht="15.75" x14ac:dyDescent="0.25">
      <c r="CH187" s="25" t="e">
        <v>#N/A</v>
      </c>
    </row>
    <row r="188" spans="86:86" ht="15.75" x14ac:dyDescent="0.25">
      <c r="CH188" s="25" t="e">
        <v>#N/A</v>
      </c>
    </row>
    <row r="189" spans="86:86" ht="15.75" x14ac:dyDescent="0.25">
      <c r="CH189" s="25" t="e">
        <v>#N/A</v>
      </c>
    </row>
    <row r="190" spans="86:86" ht="15.75" x14ac:dyDescent="0.25">
      <c r="CH190" s="25" t="e">
        <v>#N/A</v>
      </c>
    </row>
    <row r="191" spans="86:86" ht="15.75" x14ac:dyDescent="0.25">
      <c r="CH191" s="25" t="e">
        <v>#N/A</v>
      </c>
    </row>
    <row r="192" spans="86:86" ht="15.75" x14ac:dyDescent="0.25">
      <c r="CH192" s="25" t="e">
        <v>#N/A</v>
      </c>
    </row>
    <row r="193" spans="86:86" ht="15.75" x14ac:dyDescent="0.25">
      <c r="CH193" s="25" t="e">
        <v>#N/A</v>
      </c>
    </row>
    <row r="194" spans="86:86" ht="15.75" x14ac:dyDescent="0.25">
      <c r="CH194" s="25" t="e">
        <v>#N/A</v>
      </c>
    </row>
    <row r="195" spans="86:86" ht="15.75" x14ac:dyDescent="0.25">
      <c r="CH195" s="25" t="e">
        <v>#N/A</v>
      </c>
    </row>
    <row r="196" spans="86:86" ht="15.75" x14ac:dyDescent="0.25">
      <c r="CH196" s="25" t="e">
        <v>#N/A</v>
      </c>
    </row>
    <row r="197" spans="86:86" ht="15.75" x14ac:dyDescent="0.25">
      <c r="CH197" s="25" t="e">
        <v>#N/A</v>
      </c>
    </row>
    <row r="198" spans="86:86" ht="15.75" x14ac:dyDescent="0.25">
      <c r="CH198" s="25" t="e">
        <v>#N/A</v>
      </c>
    </row>
    <row r="199" spans="86:86" ht="15.75" x14ac:dyDescent="0.25">
      <c r="CH199" s="25" t="e">
        <v>#N/A</v>
      </c>
    </row>
    <row r="200" spans="86:86" ht="15.75" x14ac:dyDescent="0.25">
      <c r="CH200" s="25" t="e">
        <v>#N/A</v>
      </c>
    </row>
    <row r="201" spans="86:86" ht="15.75" x14ac:dyDescent="0.25">
      <c r="CH201" s="25" t="e">
        <v>#N/A</v>
      </c>
    </row>
    <row r="202" spans="86:86" ht="15.75" x14ac:dyDescent="0.25">
      <c r="CH202" s="25" t="e">
        <v>#N/A</v>
      </c>
    </row>
    <row r="203" spans="86:86" ht="15.75" x14ac:dyDescent="0.25">
      <c r="CH203" s="25" t="e">
        <v>#N/A</v>
      </c>
    </row>
    <row r="204" spans="86:86" ht="15.75" x14ac:dyDescent="0.25">
      <c r="CH204" s="25" t="e">
        <v>#N/A</v>
      </c>
    </row>
    <row r="205" spans="86:86" ht="15.75" x14ac:dyDescent="0.25">
      <c r="CH205" s="25" t="e">
        <v>#N/A</v>
      </c>
    </row>
    <row r="206" spans="86:86" ht="15.75" x14ac:dyDescent="0.25">
      <c r="CH206" s="25" t="e">
        <v>#N/A</v>
      </c>
    </row>
    <row r="207" spans="86:86" ht="15.75" x14ac:dyDescent="0.25">
      <c r="CH207" s="25" t="e">
        <v>#N/A</v>
      </c>
    </row>
    <row r="208" spans="86:86" ht="15.75" x14ac:dyDescent="0.25">
      <c r="CH208" s="25" t="e">
        <v>#N/A</v>
      </c>
    </row>
    <row r="209" spans="86:86" ht="15.75" x14ac:dyDescent="0.25">
      <c r="CH209" s="25" t="e">
        <v>#N/A</v>
      </c>
    </row>
    <row r="210" spans="86:86" ht="15.75" x14ac:dyDescent="0.25">
      <c r="CH210" s="25" t="e">
        <v>#N/A</v>
      </c>
    </row>
    <row r="211" spans="86:86" ht="15.75" x14ac:dyDescent="0.25">
      <c r="CH211" s="25" t="e">
        <v>#N/A</v>
      </c>
    </row>
    <row r="212" spans="86:86" ht="15.75" x14ac:dyDescent="0.25">
      <c r="CH212" s="25" t="e">
        <v>#N/A</v>
      </c>
    </row>
    <row r="213" spans="86:86" ht="15.75" x14ac:dyDescent="0.25">
      <c r="CH213" s="25" t="e">
        <v>#N/A</v>
      </c>
    </row>
    <row r="214" spans="86:86" ht="15.75" x14ac:dyDescent="0.25">
      <c r="CH214" s="25" t="e">
        <v>#N/A</v>
      </c>
    </row>
    <row r="215" spans="86:86" ht="15.75" x14ac:dyDescent="0.25">
      <c r="CH215" s="25" t="e">
        <v>#N/A</v>
      </c>
    </row>
    <row r="216" spans="86:86" ht="15.75" x14ac:dyDescent="0.25">
      <c r="CH216" s="25" t="e">
        <v>#N/A</v>
      </c>
    </row>
    <row r="217" spans="86:86" ht="15.75" x14ac:dyDescent="0.25">
      <c r="CH217" s="25" t="e">
        <v>#N/A</v>
      </c>
    </row>
    <row r="218" spans="86:86" ht="15.75" x14ac:dyDescent="0.25">
      <c r="CH218" s="25" t="e">
        <v>#N/A</v>
      </c>
    </row>
    <row r="219" spans="86:86" ht="15.75" x14ac:dyDescent="0.25">
      <c r="CH219" s="25" t="e">
        <v>#N/A</v>
      </c>
    </row>
    <row r="220" spans="86:86" ht="15.75" x14ac:dyDescent="0.25">
      <c r="CH220" s="25" t="e">
        <v>#N/A</v>
      </c>
    </row>
    <row r="221" spans="86:86" ht="15.75" x14ac:dyDescent="0.25">
      <c r="CH221" s="25" t="e">
        <v>#N/A</v>
      </c>
    </row>
    <row r="222" spans="86:86" ht="15.75" x14ac:dyDescent="0.25">
      <c r="CH222" s="25" t="e">
        <v>#N/A</v>
      </c>
    </row>
    <row r="223" spans="86:86" ht="15.75" x14ac:dyDescent="0.25">
      <c r="CH223" s="25" t="e">
        <v>#N/A</v>
      </c>
    </row>
    <row r="224" spans="86:86" ht="15.75" x14ac:dyDescent="0.25">
      <c r="CH224" s="25" t="e">
        <v>#N/A</v>
      </c>
    </row>
    <row r="225" spans="86:86" ht="15.75" x14ac:dyDescent="0.25">
      <c r="CH225" s="25" t="e">
        <v>#N/A</v>
      </c>
    </row>
    <row r="226" spans="86:86" ht="15.75" x14ac:dyDescent="0.25">
      <c r="CH226" s="25" t="e">
        <v>#N/A</v>
      </c>
    </row>
    <row r="227" spans="86:86" ht="15.75" x14ac:dyDescent="0.25">
      <c r="CH227" s="25" t="e">
        <v>#N/A</v>
      </c>
    </row>
    <row r="228" spans="86:86" ht="15.75" x14ac:dyDescent="0.25">
      <c r="CH228" s="25" t="e">
        <v>#N/A</v>
      </c>
    </row>
    <row r="229" spans="86:86" ht="15.75" x14ac:dyDescent="0.25">
      <c r="CH229" s="25" t="e">
        <v>#N/A</v>
      </c>
    </row>
    <row r="230" spans="86:86" ht="15.75" x14ac:dyDescent="0.25">
      <c r="CH230" s="25" t="e">
        <v>#N/A</v>
      </c>
    </row>
    <row r="231" spans="86:86" ht="15.75" x14ac:dyDescent="0.25">
      <c r="CH231" s="25" t="e">
        <v>#N/A</v>
      </c>
    </row>
    <row r="232" spans="86:86" ht="15.75" x14ac:dyDescent="0.25">
      <c r="CH232" s="25" t="e">
        <v>#N/A</v>
      </c>
    </row>
    <row r="233" spans="86:86" ht="15.75" x14ac:dyDescent="0.25">
      <c r="CH233" s="25" t="e">
        <v>#N/A</v>
      </c>
    </row>
    <row r="234" spans="86:86" ht="15.75" x14ac:dyDescent="0.25">
      <c r="CH234" s="25" t="e">
        <v>#N/A</v>
      </c>
    </row>
    <row r="235" spans="86:86" ht="15.75" x14ac:dyDescent="0.25">
      <c r="CH235" s="25" t="e">
        <v>#N/A</v>
      </c>
    </row>
    <row r="236" spans="86:86" ht="15.75" x14ac:dyDescent="0.25">
      <c r="CH236" s="25" t="e">
        <v>#N/A</v>
      </c>
    </row>
    <row r="237" spans="86:86" ht="15.75" x14ac:dyDescent="0.25">
      <c r="CH237" s="25" t="e">
        <v>#N/A</v>
      </c>
    </row>
    <row r="238" spans="86:86" ht="15.75" x14ac:dyDescent="0.25">
      <c r="CH238" s="25" t="e">
        <v>#N/A</v>
      </c>
    </row>
    <row r="239" spans="86:86" ht="15.75" x14ac:dyDescent="0.25">
      <c r="CH239" s="25" t="e">
        <v>#N/A</v>
      </c>
    </row>
    <row r="240" spans="86:86" ht="15.75" x14ac:dyDescent="0.25">
      <c r="CH240" s="25" t="e">
        <v>#N/A</v>
      </c>
    </row>
    <row r="241" spans="86:86" ht="15.75" x14ac:dyDescent="0.25">
      <c r="CH241" s="25" t="e">
        <v>#N/A</v>
      </c>
    </row>
    <row r="242" spans="86:86" ht="15.75" x14ac:dyDescent="0.25">
      <c r="CH242" s="25" t="e">
        <v>#N/A</v>
      </c>
    </row>
    <row r="243" spans="86:86" ht="15.75" x14ac:dyDescent="0.25">
      <c r="CH243" s="25" t="e">
        <v>#N/A</v>
      </c>
    </row>
    <row r="244" spans="86:86" ht="15.75" x14ac:dyDescent="0.25">
      <c r="CH244" s="25" t="e">
        <v>#N/A</v>
      </c>
    </row>
    <row r="245" spans="86:86" ht="15.75" x14ac:dyDescent="0.25">
      <c r="CH245" s="25" t="e">
        <v>#N/A</v>
      </c>
    </row>
    <row r="246" spans="86:86" ht="15.75" x14ac:dyDescent="0.25">
      <c r="CH246" s="25" t="e">
        <v>#N/A</v>
      </c>
    </row>
    <row r="247" spans="86:86" ht="15.75" x14ac:dyDescent="0.25">
      <c r="CH247" s="25" t="e">
        <v>#N/A</v>
      </c>
    </row>
    <row r="248" spans="86:86" ht="15.75" x14ac:dyDescent="0.25">
      <c r="CH248" s="25" t="e">
        <v>#N/A</v>
      </c>
    </row>
    <row r="249" spans="86:86" ht="15.75" x14ac:dyDescent="0.25">
      <c r="CH249" s="25" t="e">
        <v>#N/A</v>
      </c>
    </row>
    <row r="250" spans="86:86" ht="15.75" x14ac:dyDescent="0.25">
      <c r="CH250" s="25" t="e">
        <v>#N/A</v>
      </c>
    </row>
    <row r="251" spans="86:86" ht="15.75" x14ac:dyDescent="0.25">
      <c r="CH251" s="25" t="e">
        <v>#N/A</v>
      </c>
    </row>
    <row r="252" spans="86:86" ht="15.75" x14ac:dyDescent="0.25">
      <c r="CH252" s="25" t="e">
        <v>#N/A</v>
      </c>
    </row>
    <row r="253" spans="86:86" ht="15.75" x14ac:dyDescent="0.25">
      <c r="CH253" s="25" t="e">
        <v>#N/A</v>
      </c>
    </row>
    <row r="254" spans="86:86" ht="15.75" x14ac:dyDescent="0.25">
      <c r="CH254" s="25" t="e">
        <v>#N/A</v>
      </c>
    </row>
    <row r="255" spans="86:86" ht="15.75" x14ac:dyDescent="0.25">
      <c r="CH255" s="25" t="e">
        <v>#N/A</v>
      </c>
    </row>
    <row r="256" spans="86:86" ht="15.75" x14ac:dyDescent="0.25">
      <c r="CH256" s="25" t="e">
        <v>#N/A</v>
      </c>
    </row>
    <row r="257" spans="86:86" ht="15.75" x14ac:dyDescent="0.25">
      <c r="CH257" s="25" t="e">
        <v>#N/A</v>
      </c>
    </row>
    <row r="258" spans="86:86" ht="15.75" x14ac:dyDescent="0.25">
      <c r="CH258" s="25" t="e">
        <v>#N/A</v>
      </c>
    </row>
    <row r="259" spans="86:86" ht="15.75" x14ac:dyDescent="0.25">
      <c r="CH259" s="25" t="e">
        <v>#N/A</v>
      </c>
    </row>
    <row r="260" spans="86:86" ht="15.75" x14ac:dyDescent="0.25">
      <c r="CH260" s="25" t="e">
        <v>#N/A</v>
      </c>
    </row>
    <row r="261" spans="86:86" ht="15.75" x14ac:dyDescent="0.25">
      <c r="CH261" s="25" t="e">
        <v>#N/A</v>
      </c>
    </row>
    <row r="262" spans="86:86" ht="15.75" x14ac:dyDescent="0.25">
      <c r="CH262" s="25" t="e">
        <v>#N/A</v>
      </c>
    </row>
    <row r="263" spans="86:86" ht="15.75" x14ac:dyDescent="0.25">
      <c r="CH263" s="25" t="e">
        <v>#N/A</v>
      </c>
    </row>
    <row r="264" spans="86:86" ht="15.75" x14ac:dyDescent="0.25">
      <c r="CH264" s="25" t="e">
        <v>#N/A</v>
      </c>
    </row>
    <row r="265" spans="86:86" ht="15.75" x14ac:dyDescent="0.25">
      <c r="CH265" s="25" t="e">
        <v>#N/A</v>
      </c>
    </row>
    <row r="266" spans="86:86" ht="15.75" x14ac:dyDescent="0.25">
      <c r="CH266" s="25" t="e">
        <v>#N/A</v>
      </c>
    </row>
    <row r="267" spans="86:86" ht="15.75" x14ac:dyDescent="0.25">
      <c r="CH267" s="25" t="e">
        <v>#N/A</v>
      </c>
    </row>
    <row r="268" spans="86:86" ht="15.75" x14ac:dyDescent="0.25">
      <c r="CH268" s="25" t="e">
        <v>#N/A</v>
      </c>
    </row>
    <row r="269" spans="86:86" ht="15.75" x14ac:dyDescent="0.25">
      <c r="CH269" s="25" t="e">
        <v>#N/A</v>
      </c>
    </row>
    <row r="270" spans="86:86" ht="15.75" x14ac:dyDescent="0.25">
      <c r="CH270" s="25" t="e">
        <v>#N/A</v>
      </c>
    </row>
    <row r="271" spans="86:86" ht="15.75" x14ac:dyDescent="0.25">
      <c r="CH271" s="25" t="e">
        <v>#N/A</v>
      </c>
    </row>
    <row r="272" spans="86:86" ht="15.75" x14ac:dyDescent="0.25">
      <c r="CH272" s="25" t="e">
        <v>#N/A</v>
      </c>
    </row>
    <row r="273" spans="86:86" ht="15.75" x14ac:dyDescent="0.25">
      <c r="CH273" s="25" t="e">
        <v>#N/A</v>
      </c>
    </row>
    <row r="274" spans="86:86" ht="15.75" x14ac:dyDescent="0.25">
      <c r="CH274" s="25" t="e">
        <v>#N/A</v>
      </c>
    </row>
    <row r="275" spans="86:86" ht="15.75" x14ac:dyDescent="0.25">
      <c r="CH275" s="25" t="e">
        <v>#N/A</v>
      </c>
    </row>
    <row r="276" spans="86:86" ht="15.75" x14ac:dyDescent="0.25">
      <c r="CH276" s="25" t="e">
        <v>#N/A</v>
      </c>
    </row>
    <row r="277" spans="86:86" ht="15.75" x14ac:dyDescent="0.25">
      <c r="CH277" s="25" t="e">
        <v>#N/A</v>
      </c>
    </row>
    <row r="278" spans="86:86" ht="15.75" x14ac:dyDescent="0.25">
      <c r="CH278" s="25" t="e">
        <v>#N/A</v>
      </c>
    </row>
    <row r="279" spans="86:86" ht="15.75" x14ac:dyDescent="0.25">
      <c r="CH279" s="25" t="e">
        <v>#N/A</v>
      </c>
    </row>
    <row r="280" spans="86:86" ht="15.75" x14ac:dyDescent="0.25">
      <c r="CH280" s="25" t="e">
        <v>#N/A</v>
      </c>
    </row>
    <row r="281" spans="86:86" ht="15.75" x14ac:dyDescent="0.25">
      <c r="CH281" s="25" t="e">
        <v>#N/A</v>
      </c>
    </row>
    <row r="282" spans="86:86" ht="15.75" x14ac:dyDescent="0.25">
      <c r="CH282" s="25" t="e">
        <v>#N/A</v>
      </c>
    </row>
    <row r="283" spans="86:86" ht="15.75" x14ac:dyDescent="0.25">
      <c r="CH283" s="25" t="e">
        <v>#N/A</v>
      </c>
    </row>
    <row r="284" spans="86:86" ht="15.75" x14ac:dyDescent="0.25">
      <c r="CH284" s="25" t="e">
        <v>#N/A</v>
      </c>
    </row>
    <row r="285" spans="86:86" ht="15.75" x14ac:dyDescent="0.25">
      <c r="CH285" s="25" t="e">
        <v>#N/A</v>
      </c>
    </row>
    <row r="286" spans="86:86" ht="15.75" x14ac:dyDescent="0.25">
      <c r="CH286" s="25" t="e">
        <v>#N/A</v>
      </c>
    </row>
    <row r="287" spans="86:86" ht="15.75" x14ac:dyDescent="0.25">
      <c r="CH287" s="25" t="e">
        <v>#N/A</v>
      </c>
    </row>
    <row r="288" spans="86:86" ht="15.75" x14ac:dyDescent="0.25">
      <c r="CH288" s="25" t="e">
        <v>#N/A</v>
      </c>
    </row>
    <row r="289" spans="86:86" ht="15.75" x14ac:dyDescent="0.25">
      <c r="CH289" s="25" t="e">
        <v>#N/A</v>
      </c>
    </row>
    <row r="290" spans="86:86" ht="15.75" x14ac:dyDescent="0.25">
      <c r="CH290" s="25" t="e">
        <v>#N/A</v>
      </c>
    </row>
    <row r="291" spans="86:86" ht="15.75" x14ac:dyDescent="0.25">
      <c r="CH291" s="25" t="e">
        <v>#N/A</v>
      </c>
    </row>
    <row r="292" spans="86:86" ht="15.75" x14ac:dyDescent="0.25">
      <c r="CH292" s="25" t="e">
        <v>#N/A</v>
      </c>
    </row>
    <row r="293" spans="86:86" ht="15.75" x14ac:dyDescent="0.25">
      <c r="CH293" s="25" t="e">
        <v>#N/A</v>
      </c>
    </row>
    <row r="294" spans="86:86" ht="15.75" x14ac:dyDescent="0.25">
      <c r="CH294" s="25" t="e">
        <v>#N/A</v>
      </c>
    </row>
    <row r="295" spans="86:86" ht="15.75" x14ac:dyDescent="0.25">
      <c r="CH295" s="25" t="e">
        <v>#N/A</v>
      </c>
    </row>
    <row r="296" spans="86:86" ht="15.75" x14ac:dyDescent="0.25">
      <c r="CH296" s="25" t="e">
        <v>#N/A</v>
      </c>
    </row>
    <row r="297" spans="86:86" ht="15.75" x14ac:dyDescent="0.25">
      <c r="CH297" s="25" t="e">
        <v>#N/A</v>
      </c>
    </row>
    <row r="298" spans="86:86" ht="15.75" x14ac:dyDescent="0.25">
      <c r="CH298" s="25" t="e">
        <v>#N/A</v>
      </c>
    </row>
    <row r="299" spans="86:86" ht="15.75" x14ac:dyDescent="0.25">
      <c r="CH299" s="25" t="e">
        <v>#N/A</v>
      </c>
    </row>
    <row r="300" spans="86:86" ht="15.75" x14ac:dyDescent="0.25">
      <c r="CH300" s="25" t="e">
        <v>#N/A</v>
      </c>
    </row>
    <row r="301" spans="86:86" ht="15.75" x14ac:dyDescent="0.25">
      <c r="CH301" s="25" t="e">
        <v>#N/A</v>
      </c>
    </row>
    <row r="302" spans="86:86" ht="15.75" x14ac:dyDescent="0.25">
      <c r="CH302" s="25" t="e">
        <v>#N/A</v>
      </c>
    </row>
    <row r="303" spans="86:86" ht="15.75" x14ac:dyDescent="0.25">
      <c r="CH303" s="25" t="e">
        <v>#N/A</v>
      </c>
    </row>
    <row r="304" spans="86:86" ht="15.75" x14ac:dyDescent="0.25">
      <c r="CH304" s="25" t="e">
        <v>#N/A</v>
      </c>
    </row>
    <row r="305" spans="86:86" ht="15.75" x14ac:dyDescent="0.25">
      <c r="CH305" s="25" t="e">
        <v>#N/A</v>
      </c>
    </row>
    <row r="306" spans="86:86" ht="15.75" x14ac:dyDescent="0.25">
      <c r="CH306" s="25" t="e">
        <v>#N/A</v>
      </c>
    </row>
    <row r="307" spans="86:86" ht="15.75" x14ac:dyDescent="0.25">
      <c r="CH307" s="25" t="e">
        <v>#N/A</v>
      </c>
    </row>
    <row r="308" spans="86:86" ht="15.75" x14ac:dyDescent="0.25">
      <c r="CH308" s="25" t="e">
        <v>#N/A</v>
      </c>
    </row>
    <row r="309" spans="86:86" ht="15.75" x14ac:dyDescent="0.25">
      <c r="CH309" s="25" t="e">
        <v>#N/A</v>
      </c>
    </row>
    <row r="310" spans="86:86" ht="15.75" x14ac:dyDescent="0.25">
      <c r="CH310" s="25" t="e">
        <v>#N/A</v>
      </c>
    </row>
    <row r="311" spans="86:86" ht="15.75" x14ac:dyDescent="0.25">
      <c r="CH311" s="25" t="e">
        <v>#N/A</v>
      </c>
    </row>
    <row r="312" spans="86:86" ht="15.75" x14ac:dyDescent="0.25">
      <c r="CH312" s="25" t="e">
        <v>#N/A</v>
      </c>
    </row>
    <row r="313" spans="86:86" ht="15.75" x14ac:dyDescent="0.25">
      <c r="CH313" s="25" t="e">
        <v>#N/A</v>
      </c>
    </row>
    <row r="314" spans="86:86" ht="15.75" x14ac:dyDescent="0.25">
      <c r="CH314" s="25" t="e">
        <v>#N/A</v>
      </c>
    </row>
    <row r="315" spans="86:86" ht="15.75" x14ac:dyDescent="0.25">
      <c r="CH315" s="25" t="e">
        <v>#N/A</v>
      </c>
    </row>
    <row r="316" spans="86:86" ht="15.75" x14ac:dyDescent="0.25">
      <c r="CH316" s="25" t="e">
        <v>#N/A</v>
      </c>
    </row>
    <row r="317" spans="86:86" ht="15.75" x14ac:dyDescent="0.25">
      <c r="CH317" s="25" t="e">
        <v>#N/A</v>
      </c>
    </row>
    <row r="318" spans="86:86" ht="15.75" x14ac:dyDescent="0.25">
      <c r="CH318" s="25" t="e">
        <v>#N/A</v>
      </c>
    </row>
    <row r="319" spans="86:86" ht="15.75" x14ac:dyDescent="0.25">
      <c r="CH319" s="25" t="e">
        <v>#N/A</v>
      </c>
    </row>
    <row r="320" spans="86:86" ht="15.75" x14ac:dyDescent="0.25">
      <c r="CH320" s="25" t="e">
        <v>#N/A</v>
      </c>
    </row>
    <row r="321" spans="86:86" ht="15.75" x14ac:dyDescent="0.25">
      <c r="CH321" s="25" t="e">
        <v>#N/A</v>
      </c>
    </row>
    <row r="322" spans="86:86" ht="15.75" x14ac:dyDescent="0.25">
      <c r="CH322" s="25" t="e">
        <v>#N/A</v>
      </c>
    </row>
    <row r="323" spans="86:86" ht="15.75" x14ac:dyDescent="0.25">
      <c r="CH323" s="25" t="e">
        <v>#N/A</v>
      </c>
    </row>
    <row r="324" spans="86:86" ht="15.75" x14ac:dyDescent="0.25">
      <c r="CH324" s="25" t="e">
        <v>#N/A</v>
      </c>
    </row>
    <row r="325" spans="86:86" ht="15.75" x14ac:dyDescent="0.25">
      <c r="CH325" s="25" t="e">
        <v>#N/A</v>
      </c>
    </row>
    <row r="326" spans="86:86" ht="15.75" x14ac:dyDescent="0.25">
      <c r="CH326" s="25" t="e">
        <v>#N/A</v>
      </c>
    </row>
    <row r="327" spans="86:86" ht="15.75" x14ac:dyDescent="0.25">
      <c r="CH327" s="25" t="e">
        <v>#N/A</v>
      </c>
    </row>
    <row r="328" spans="86:86" ht="15.75" x14ac:dyDescent="0.25">
      <c r="CH328" s="25" t="e">
        <v>#N/A</v>
      </c>
    </row>
    <row r="329" spans="86:86" ht="15.75" x14ac:dyDescent="0.25">
      <c r="CH329" s="25" t="e">
        <v>#N/A</v>
      </c>
    </row>
    <row r="330" spans="86:86" ht="15.75" x14ac:dyDescent="0.25">
      <c r="CH330" s="25" t="e">
        <v>#N/A</v>
      </c>
    </row>
    <row r="331" spans="86:86" ht="15.75" x14ac:dyDescent="0.25">
      <c r="CH331" s="25" t="e">
        <v>#N/A</v>
      </c>
    </row>
    <row r="332" spans="86:86" ht="15.75" x14ac:dyDescent="0.25">
      <c r="CH332" s="25" t="e">
        <v>#N/A</v>
      </c>
    </row>
    <row r="333" spans="86:86" ht="15.75" x14ac:dyDescent="0.25">
      <c r="CH333" s="25" t="e">
        <v>#N/A</v>
      </c>
    </row>
    <row r="334" spans="86:86" ht="15.75" x14ac:dyDescent="0.25">
      <c r="CH334" s="25" t="e">
        <v>#N/A</v>
      </c>
    </row>
    <row r="335" spans="86:86" ht="15.75" x14ac:dyDescent="0.25">
      <c r="CH335" s="25" t="e">
        <v>#N/A</v>
      </c>
    </row>
    <row r="336" spans="86:86" ht="15.75" x14ac:dyDescent="0.25">
      <c r="CH336" s="25" t="e">
        <v>#N/A</v>
      </c>
    </row>
    <row r="337" spans="86:86" ht="15.75" x14ac:dyDescent="0.25">
      <c r="CH337" s="25" t="e">
        <v>#N/A</v>
      </c>
    </row>
    <row r="338" spans="86:86" ht="15.75" x14ac:dyDescent="0.25">
      <c r="CH338" s="25" t="e">
        <v>#N/A</v>
      </c>
    </row>
    <row r="339" spans="86:86" ht="15.75" x14ac:dyDescent="0.25">
      <c r="CH339" s="25" t="e">
        <v>#N/A</v>
      </c>
    </row>
    <row r="340" spans="86:86" ht="15.75" x14ac:dyDescent="0.25">
      <c r="CH340" s="25" t="e">
        <v>#N/A</v>
      </c>
    </row>
    <row r="341" spans="86:86" ht="15.75" x14ac:dyDescent="0.25">
      <c r="CH341" s="25" t="e">
        <v>#N/A</v>
      </c>
    </row>
    <row r="342" spans="86:86" ht="15.75" x14ac:dyDescent="0.25">
      <c r="CH342" s="25" t="e">
        <v>#N/A</v>
      </c>
    </row>
    <row r="343" spans="86:86" ht="15.75" x14ac:dyDescent="0.25">
      <c r="CH343" s="25" t="e">
        <v>#N/A</v>
      </c>
    </row>
    <row r="344" spans="86:86" ht="15.75" x14ac:dyDescent="0.25">
      <c r="CH344" s="25" t="e">
        <v>#N/A</v>
      </c>
    </row>
    <row r="345" spans="86:86" ht="15.75" x14ac:dyDescent="0.25">
      <c r="CH345" s="25" t="e">
        <v>#N/A</v>
      </c>
    </row>
    <row r="346" spans="86:86" ht="15.75" x14ac:dyDescent="0.25">
      <c r="CH346" s="25" t="e">
        <v>#N/A</v>
      </c>
    </row>
    <row r="347" spans="86:86" ht="15.75" x14ac:dyDescent="0.25">
      <c r="CH347" s="25" t="e">
        <v>#N/A</v>
      </c>
    </row>
    <row r="348" spans="86:86" ht="15.75" x14ac:dyDescent="0.25">
      <c r="CH348" s="25" t="e">
        <v>#N/A</v>
      </c>
    </row>
    <row r="349" spans="86:86" ht="15.75" x14ac:dyDescent="0.25">
      <c r="CH349" s="25" t="e">
        <v>#N/A</v>
      </c>
    </row>
    <row r="350" spans="86:86" ht="15.75" x14ac:dyDescent="0.25">
      <c r="CH350" s="25" t="e">
        <v>#N/A</v>
      </c>
    </row>
    <row r="351" spans="86:86" ht="15.75" x14ac:dyDescent="0.25">
      <c r="CH351" s="25" t="e">
        <v>#N/A</v>
      </c>
    </row>
    <row r="352" spans="86:86" ht="15.75" x14ac:dyDescent="0.25">
      <c r="CH352" s="25" t="e">
        <v>#N/A</v>
      </c>
    </row>
    <row r="353" spans="86:86" ht="15.75" x14ac:dyDescent="0.25">
      <c r="CH353" s="25" t="e">
        <v>#N/A</v>
      </c>
    </row>
    <row r="354" spans="86:86" ht="15.75" x14ac:dyDescent="0.25">
      <c r="CH354" s="25" t="e">
        <v>#N/A</v>
      </c>
    </row>
    <row r="355" spans="86:86" ht="15.75" x14ac:dyDescent="0.25">
      <c r="CH355" s="25" t="e">
        <v>#N/A</v>
      </c>
    </row>
    <row r="356" spans="86:86" ht="15.75" x14ac:dyDescent="0.25">
      <c r="CH356" s="25" t="e">
        <v>#N/A</v>
      </c>
    </row>
    <row r="357" spans="86:86" ht="15.75" x14ac:dyDescent="0.25">
      <c r="CH357" s="25" t="e">
        <v>#N/A</v>
      </c>
    </row>
    <row r="358" spans="86:86" ht="15.75" x14ac:dyDescent="0.25">
      <c r="CH358" s="25" t="e">
        <v>#N/A</v>
      </c>
    </row>
    <row r="359" spans="86:86" ht="15.75" x14ac:dyDescent="0.25">
      <c r="CH359" s="25" t="e">
        <v>#N/A</v>
      </c>
    </row>
    <row r="360" spans="86:86" ht="15.75" x14ac:dyDescent="0.25">
      <c r="CH360" s="25" t="e">
        <v>#N/A</v>
      </c>
    </row>
    <row r="361" spans="86:86" ht="15.75" x14ac:dyDescent="0.25">
      <c r="CH361" s="25" t="e">
        <v>#N/A</v>
      </c>
    </row>
    <row r="362" spans="86:86" ht="15.75" x14ac:dyDescent="0.25">
      <c r="CH362" s="25" t="e">
        <v>#N/A</v>
      </c>
    </row>
    <row r="363" spans="86:86" ht="15.75" x14ac:dyDescent="0.25">
      <c r="CH363" s="25" t="e">
        <v>#N/A</v>
      </c>
    </row>
    <row r="364" spans="86:86" ht="15.75" x14ac:dyDescent="0.25">
      <c r="CH364" s="25" t="e">
        <v>#N/A</v>
      </c>
    </row>
    <row r="365" spans="86:86" ht="15.75" x14ac:dyDescent="0.25">
      <c r="CH365" s="25" t="e">
        <v>#N/A</v>
      </c>
    </row>
    <row r="366" spans="86:86" ht="15.75" x14ac:dyDescent="0.25">
      <c r="CH366" s="25" t="e">
        <v>#N/A</v>
      </c>
    </row>
    <row r="367" spans="86:86" ht="15.75" x14ac:dyDescent="0.25">
      <c r="CH367" s="25" t="e">
        <v>#N/A</v>
      </c>
    </row>
    <row r="368" spans="86:86" ht="15.75" x14ac:dyDescent="0.25">
      <c r="CH368" s="25" t="e">
        <v>#N/A</v>
      </c>
    </row>
    <row r="369" spans="86:86" ht="15.75" x14ac:dyDescent="0.25">
      <c r="CH369" s="25" t="e">
        <v>#N/A</v>
      </c>
    </row>
    <row r="370" spans="86:86" ht="15.75" x14ac:dyDescent="0.25">
      <c r="CH370" s="25" t="e">
        <v>#N/A</v>
      </c>
    </row>
    <row r="371" spans="86:86" ht="15.75" x14ac:dyDescent="0.25">
      <c r="CH371" s="25" t="e">
        <v>#N/A</v>
      </c>
    </row>
    <row r="372" spans="86:86" ht="15.75" x14ac:dyDescent="0.25">
      <c r="CH372" s="25" t="e">
        <v>#N/A</v>
      </c>
    </row>
    <row r="373" spans="86:86" ht="15.75" x14ac:dyDescent="0.25">
      <c r="CH373" s="25" t="e">
        <v>#N/A</v>
      </c>
    </row>
    <row r="374" spans="86:86" ht="15.75" x14ac:dyDescent="0.25">
      <c r="CH374" s="25" t="e">
        <v>#N/A</v>
      </c>
    </row>
    <row r="375" spans="86:86" ht="15.75" x14ac:dyDescent="0.25">
      <c r="CH375" s="25" t="e">
        <v>#N/A</v>
      </c>
    </row>
    <row r="376" spans="86:86" ht="15.75" x14ac:dyDescent="0.25">
      <c r="CH376" s="25" t="e">
        <v>#N/A</v>
      </c>
    </row>
    <row r="377" spans="86:86" ht="15.75" x14ac:dyDescent="0.25">
      <c r="CH377" s="25" t="e">
        <v>#N/A</v>
      </c>
    </row>
    <row r="378" spans="86:86" ht="15.75" x14ac:dyDescent="0.25">
      <c r="CH378" s="25" t="e">
        <v>#N/A</v>
      </c>
    </row>
    <row r="379" spans="86:86" ht="15.75" x14ac:dyDescent="0.25">
      <c r="CH379" s="25" t="e">
        <v>#N/A</v>
      </c>
    </row>
    <row r="380" spans="86:86" ht="15.75" x14ac:dyDescent="0.25">
      <c r="CH380" s="25" t="e">
        <v>#N/A</v>
      </c>
    </row>
    <row r="381" spans="86:86" ht="15.75" x14ac:dyDescent="0.25">
      <c r="CH381" s="25" t="e">
        <v>#N/A</v>
      </c>
    </row>
    <row r="382" spans="86:86" ht="15.75" x14ac:dyDescent="0.25">
      <c r="CH382" s="25" t="e">
        <v>#N/A</v>
      </c>
    </row>
    <row r="383" spans="86:86" ht="15.75" x14ac:dyDescent="0.25">
      <c r="CH383" s="25" t="e">
        <v>#N/A</v>
      </c>
    </row>
    <row r="384" spans="86:86" ht="15.75" x14ac:dyDescent="0.25">
      <c r="CH384" s="25" t="e">
        <v>#N/A</v>
      </c>
    </row>
    <row r="385" spans="86:86" ht="15.75" x14ac:dyDescent="0.25">
      <c r="CH385" s="25" t="e">
        <v>#N/A</v>
      </c>
    </row>
    <row r="386" spans="86:86" ht="15.75" x14ac:dyDescent="0.25">
      <c r="CH386" s="25" t="e">
        <v>#N/A</v>
      </c>
    </row>
    <row r="387" spans="86:86" ht="15.75" x14ac:dyDescent="0.25">
      <c r="CH387" s="25" t="e">
        <v>#N/A</v>
      </c>
    </row>
    <row r="388" spans="86:86" ht="15.75" x14ac:dyDescent="0.25">
      <c r="CH388" s="25" t="e">
        <v>#N/A</v>
      </c>
    </row>
    <row r="389" spans="86:86" ht="15.75" x14ac:dyDescent="0.25">
      <c r="CH389" s="25" t="e">
        <v>#N/A</v>
      </c>
    </row>
    <row r="390" spans="86:86" ht="15.75" x14ac:dyDescent="0.25">
      <c r="CH390" s="25" t="e">
        <v>#N/A</v>
      </c>
    </row>
    <row r="391" spans="86:86" ht="15.75" x14ac:dyDescent="0.25">
      <c r="CH391" s="25" t="e">
        <v>#N/A</v>
      </c>
    </row>
    <row r="392" spans="86:86" ht="15.75" x14ac:dyDescent="0.25">
      <c r="CH392" s="25" t="e">
        <v>#N/A</v>
      </c>
    </row>
    <row r="393" spans="86:86" ht="15.75" x14ac:dyDescent="0.25">
      <c r="CH393" s="25" t="e">
        <v>#N/A</v>
      </c>
    </row>
    <row r="394" spans="86:86" ht="15.75" x14ac:dyDescent="0.25">
      <c r="CH394" s="25" t="e">
        <v>#N/A</v>
      </c>
    </row>
    <row r="395" spans="86:86" ht="15.75" x14ac:dyDescent="0.25">
      <c r="CH395" s="25" t="e">
        <v>#N/A</v>
      </c>
    </row>
    <row r="396" spans="86:86" ht="15.75" x14ac:dyDescent="0.25">
      <c r="CH396" s="25" t="e">
        <v>#N/A</v>
      </c>
    </row>
    <row r="397" spans="86:86" ht="15.75" x14ac:dyDescent="0.25">
      <c r="CH397" s="25" t="e">
        <v>#N/A</v>
      </c>
    </row>
    <row r="398" spans="86:86" ht="15.75" x14ac:dyDescent="0.25">
      <c r="CH398" s="25" t="e">
        <v>#N/A</v>
      </c>
    </row>
    <row r="399" spans="86:86" ht="15.75" x14ac:dyDescent="0.25">
      <c r="CH399" s="25" t="e">
        <v>#N/A</v>
      </c>
    </row>
    <row r="400" spans="86:86" ht="15.75" x14ac:dyDescent="0.25">
      <c r="CH400" s="25" t="e">
        <v>#N/A</v>
      </c>
    </row>
    <row r="401" spans="86:86" ht="15.75" x14ac:dyDescent="0.25">
      <c r="CH401" s="25" t="e">
        <v>#N/A</v>
      </c>
    </row>
    <row r="402" spans="86:86" ht="15.75" x14ac:dyDescent="0.25">
      <c r="CH402" s="25" t="e">
        <v>#N/A</v>
      </c>
    </row>
    <row r="403" spans="86:86" ht="15.75" x14ac:dyDescent="0.25">
      <c r="CH403" s="25" t="e">
        <v>#N/A</v>
      </c>
    </row>
    <row r="404" spans="86:86" ht="15.75" x14ac:dyDescent="0.25">
      <c r="CH404" s="25" t="e">
        <v>#N/A</v>
      </c>
    </row>
    <row r="405" spans="86:86" ht="15.75" x14ac:dyDescent="0.25">
      <c r="CH405" s="25" t="e">
        <v>#N/A</v>
      </c>
    </row>
    <row r="406" spans="86:86" ht="15.75" x14ac:dyDescent="0.25">
      <c r="CH406" s="25" t="e">
        <v>#N/A</v>
      </c>
    </row>
    <row r="407" spans="86:86" ht="15.75" x14ac:dyDescent="0.25">
      <c r="CH407" s="25" t="e">
        <v>#N/A</v>
      </c>
    </row>
    <row r="408" spans="86:86" ht="15.75" x14ac:dyDescent="0.25">
      <c r="CH408" s="25" t="e">
        <v>#N/A</v>
      </c>
    </row>
    <row r="409" spans="86:86" ht="15.75" x14ac:dyDescent="0.25">
      <c r="CH409" s="25" t="e">
        <v>#N/A</v>
      </c>
    </row>
    <row r="410" spans="86:86" ht="15.75" x14ac:dyDescent="0.25">
      <c r="CH410" s="25" t="e">
        <v>#N/A</v>
      </c>
    </row>
    <row r="411" spans="86:86" ht="15.75" x14ac:dyDescent="0.25">
      <c r="CH411" s="25" t="e">
        <v>#N/A</v>
      </c>
    </row>
    <row r="412" spans="86:86" ht="15.75" x14ac:dyDescent="0.25">
      <c r="CH412" s="25" t="e">
        <v>#N/A</v>
      </c>
    </row>
    <row r="413" spans="86:86" ht="15.75" x14ac:dyDescent="0.25">
      <c r="CH413" s="25" t="e">
        <v>#N/A</v>
      </c>
    </row>
    <row r="414" spans="86:86" ht="15.75" x14ac:dyDescent="0.25">
      <c r="CH414" s="25" t="e">
        <v>#N/A</v>
      </c>
    </row>
    <row r="415" spans="86:86" ht="15.75" x14ac:dyDescent="0.25">
      <c r="CH415" s="25" t="e">
        <v>#N/A</v>
      </c>
    </row>
    <row r="416" spans="86:86" ht="15.75" x14ac:dyDescent="0.25">
      <c r="CH416" s="25" t="e">
        <v>#N/A</v>
      </c>
    </row>
    <row r="417" spans="86:86" ht="15.75" x14ac:dyDescent="0.25">
      <c r="CH417" s="25" t="e">
        <v>#N/A</v>
      </c>
    </row>
    <row r="418" spans="86:86" ht="15.75" x14ac:dyDescent="0.25">
      <c r="CH418" s="25" t="e">
        <v>#N/A</v>
      </c>
    </row>
    <row r="419" spans="86:86" ht="15.75" x14ac:dyDescent="0.25">
      <c r="CH419" s="25" t="e">
        <v>#N/A</v>
      </c>
    </row>
    <row r="420" spans="86:86" ht="15.75" x14ac:dyDescent="0.25">
      <c r="CH420" s="25" t="e">
        <v>#N/A</v>
      </c>
    </row>
    <row r="421" spans="86:86" ht="15.75" x14ac:dyDescent="0.25">
      <c r="CH421" s="25" t="e">
        <v>#N/A</v>
      </c>
    </row>
    <row r="422" spans="86:86" ht="15.75" x14ac:dyDescent="0.25">
      <c r="CH422" s="25" t="e">
        <v>#N/A</v>
      </c>
    </row>
    <row r="423" spans="86:86" ht="15.75" x14ac:dyDescent="0.25">
      <c r="CH423" s="25" t="e">
        <v>#N/A</v>
      </c>
    </row>
    <row r="424" spans="86:86" ht="15.75" x14ac:dyDescent="0.25">
      <c r="CH424" s="25" t="e">
        <v>#N/A</v>
      </c>
    </row>
    <row r="425" spans="86:86" ht="15.75" x14ac:dyDescent="0.25">
      <c r="CH425" s="25" t="e">
        <v>#N/A</v>
      </c>
    </row>
    <row r="426" spans="86:86" ht="15.75" x14ac:dyDescent="0.25">
      <c r="CH426" s="25" t="e">
        <v>#N/A</v>
      </c>
    </row>
    <row r="427" spans="86:86" ht="15.75" x14ac:dyDescent="0.25">
      <c r="CH427" s="25" t="e">
        <v>#N/A</v>
      </c>
    </row>
    <row r="428" spans="86:86" ht="15.75" x14ac:dyDescent="0.25">
      <c r="CH428" s="25" t="e">
        <v>#N/A</v>
      </c>
    </row>
    <row r="429" spans="86:86" ht="15.75" x14ac:dyDescent="0.25">
      <c r="CH429" s="25" t="e">
        <v>#N/A</v>
      </c>
    </row>
    <row r="430" spans="86:86" ht="15.75" x14ac:dyDescent="0.25">
      <c r="CH430" s="25" t="e">
        <v>#N/A</v>
      </c>
    </row>
    <row r="431" spans="86:86" ht="15.75" x14ac:dyDescent="0.25">
      <c r="CH431" s="25" t="e">
        <v>#N/A</v>
      </c>
    </row>
    <row r="432" spans="86:86" ht="15.75" x14ac:dyDescent="0.25">
      <c r="CH432" s="25" t="e">
        <v>#N/A</v>
      </c>
    </row>
    <row r="433" spans="86:86" ht="15.75" x14ac:dyDescent="0.25">
      <c r="CH433" s="25" t="e">
        <v>#N/A</v>
      </c>
    </row>
    <row r="434" spans="86:86" ht="15.75" x14ac:dyDescent="0.25">
      <c r="CH434" s="25" t="e">
        <v>#N/A</v>
      </c>
    </row>
    <row r="435" spans="86:86" ht="15.75" x14ac:dyDescent="0.25">
      <c r="CH435" s="25" t="e">
        <v>#N/A</v>
      </c>
    </row>
    <row r="436" spans="86:86" ht="15.75" x14ac:dyDescent="0.25">
      <c r="CH436" s="25" t="e">
        <v>#N/A</v>
      </c>
    </row>
    <row r="437" spans="86:86" ht="15.75" x14ac:dyDescent="0.25">
      <c r="CH437" s="25" t="e">
        <v>#N/A</v>
      </c>
    </row>
    <row r="438" spans="86:86" ht="15.75" x14ac:dyDescent="0.25">
      <c r="CH438" s="25" t="e">
        <v>#N/A</v>
      </c>
    </row>
    <row r="439" spans="86:86" ht="15.75" x14ac:dyDescent="0.25">
      <c r="CH439" s="25" t="e">
        <v>#N/A</v>
      </c>
    </row>
    <row r="440" spans="86:86" ht="15.75" x14ac:dyDescent="0.25">
      <c r="CH440" s="25" t="e">
        <v>#N/A</v>
      </c>
    </row>
    <row r="441" spans="86:86" ht="15.75" x14ac:dyDescent="0.25">
      <c r="CH441" s="25" t="e">
        <v>#N/A</v>
      </c>
    </row>
    <row r="442" spans="86:86" ht="15.75" x14ac:dyDescent="0.25">
      <c r="CH442" s="25" t="e">
        <v>#N/A</v>
      </c>
    </row>
    <row r="443" spans="86:86" ht="15.75" x14ac:dyDescent="0.25">
      <c r="CH443" s="25" t="e">
        <v>#N/A</v>
      </c>
    </row>
    <row r="444" spans="86:86" ht="15.75" x14ac:dyDescent="0.25">
      <c r="CH444" s="25" t="e">
        <v>#N/A</v>
      </c>
    </row>
    <row r="445" spans="86:86" ht="15.75" x14ac:dyDescent="0.25">
      <c r="CH445" s="25" t="e">
        <v>#N/A</v>
      </c>
    </row>
    <row r="446" spans="86:86" ht="15.75" x14ac:dyDescent="0.25">
      <c r="CH446" s="25" t="e">
        <v>#N/A</v>
      </c>
    </row>
    <row r="447" spans="86:86" ht="15.75" x14ac:dyDescent="0.25">
      <c r="CH447" s="25" t="e">
        <v>#N/A</v>
      </c>
    </row>
    <row r="448" spans="86:86" ht="15.75" x14ac:dyDescent="0.25">
      <c r="CH448" s="25" t="e">
        <v>#N/A</v>
      </c>
    </row>
    <row r="449" spans="86:86" ht="15.75" x14ac:dyDescent="0.25">
      <c r="CH449" s="25" t="e">
        <v>#N/A</v>
      </c>
    </row>
    <row r="450" spans="86:86" ht="15.75" x14ac:dyDescent="0.25">
      <c r="CH450" s="25" t="e">
        <v>#N/A</v>
      </c>
    </row>
    <row r="451" spans="86:86" ht="15.75" x14ac:dyDescent="0.25">
      <c r="CH451" s="25" t="e">
        <v>#N/A</v>
      </c>
    </row>
    <row r="452" spans="86:86" ht="15.75" x14ac:dyDescent="0.25">
      <c r="CH452" s="25" t="e">
        <v>#N/A</v>
      </c>
    </row>
    <row r="453" spans="86:86" ht="15.75" x14ac:dyDescent="0.25">
      <c r="CH453" s="25" t="e">
        <v>#N/A</v>
      </c>
    </row>
    <row r="454" spans="86:86" ht="15.75" x14ac:dyDescent="0.25">
      <c r="CH454" s="25" t="e">
        <v>#N/A</v>
      </c>
    </row>
    <row r="455" spans="86:86" ht="15.75" x14ac:dyDescent="0.25">
      <c r="CH455" s="25" t="e">
        <v>#N/A</v>
      </c>
    </row>
    <row r="456" spans="86:86" ht="15.75" x14ac:dyDescent="0.25">
      <c r="CH456" s="25" t="e">
        <v>#N/A</v>
      </c>
    </row>
    <row r="457" spans="86:86" ht="15.75" x14ac:dyDescent="0.25">
      <c r="CH457" s="25" t="e">
        <v>#N/A</v>
      </c>
    </row>
    <row r="458" spans="86:86" ht="15.75" x14ac:dyDescent="0.25">
      <c r="CH458" s="25" t="e">
        <v>#N/A</v>
      </c>
    </row>
    <row r="459" spans="86:86" ht="15.75" x14ac:dyDescent="0.25">
      <c r="CH459" s="25" t="e">
        <v>#N/A</v>
      </c>
    </row>
    <row r="460" spans="86:86" ht="15.75" x14ac:dyDescent="0.25">
      <c r="CH460" s="25" t="e">
        <v>#N/A</v>
      </c>
    </row>
    <row r="461" spans="86:86" ht="15.75" x14ac:dyDescent="0.25">
      <c r="CH461" s="25" t="e">
        <v>#N/A</v>
      </c>
    </row>
    <row r="462" spans="86:86" ht="15.75" x14ac:dyDescent="0.25">
      <c r="CH462" s="25" t="e">
        <v>#N/A</v>
      </c>
    </row>
    <row r="463" spans="86:86" ht="15.75" x14ac:dyDescent="0.25">
      <c r="CH463" s="25" t="e">
        <v>#N/A</v>
      </c>
    </row>
    <row r="464" spans="86:86" ht="15.75" x14ac:dyDescent="0.25">
      <c r="CH464" s="25" t="e">
        <v>#N/A</v>
      </c>
    </row>
    <row r="465" spans="86:86" ht="15.75" x14ac:dyDescent="0.25">
      <c r="CH465" s="25" t="e">
        <v>#N/A</v>
      </c>
    </row>
    <row r="466" spans="86:86" ht="15.75" x14ac:dyDescent="0.25">
      <c r="CH466" s="25" t="e">
        <v>#N/A</v>
      </c>
    </row>
    <row r="467" spans="86:86" ht="15.75" x14ac:dyDescent="0.25">
      <c r="CH467" s="25" t="e">
        <v>#N/A</v>
      </c>
    </row>
    <row r="468" spans="86:86" ht="15.75" x14ac:dyDescent="0.25">
      <c r="CH468" s="25" t="e">
        <v>#N/A</v>
      </c>
    </row>
    <row r="469" spans="86:86" ht="15.75" x14ac:dyDescent="0.25">
      <c r="CH469" s="25" t="e">
        <v>#N/A</v>
      </c>
    </row>
    <row r="470" spans="86:86" ht="15.75" x14ac:dyDescent="0.25">
      <c r="CH470" s="25" t="e">
        <v>#N/A</v>
      </c>
    </row>
    <row r="471" spans="86:86" ht="15.75" x14ac:dyDescent="0.25">
      <c r="CH471" s="25" t="e">
        <v>#N/A</v>
      </c>
    </row>
    <row r="472" spans="86:86" ht="15.75" x14ac:dyDescent="0.25">
      <c r="CH472" s="25" t="e">
        <v>#N/A</v>
      </c>
    </row>
    <row r="473" spans="86:86" ht="15.75" x14ac:dyDescent="0.25">
      <c r="CH473" s="25" t="e">
        <v>#N/A</v>
      </c>
    </row>
    <row r="474" spans="86:86" ht="15.75" x14ac:dyDescent="0.25">
      <c r="CH474" s="25" t="e">
        <v>#N/A</v>
      </c>
    </row>
    <row r="475" spans="86:86" ht="15.75" x14ac:dyDescent="0.25">
      <c r="CH475" s="25" t="e">
        <v>#N/A</v>
      </c>
    </row>
    <row r="476" spans="86:86" ht="15.75" x14ac:dyDescent="0.25">
      <c r="CH476" s="25" t="e">
        <v>#N/A</v>
      </c>
    </row>
    <row r="477" spans="86:86" ht="15.75" x14ac:dyDescent="0.25">
      <c r="CH477" s="25" t="e">
        <v>#N/A</v>
      </c>
    </row>
    <row r="478" spans="86:86" ht="15.75" x14ac:dyDescent="0.25">
      <c r="CH478" s="25" t="e">
        <v>#N/A</v>
      </c>
    </row>
    <row r="479" spans="86:86" ht="15.75" x14ac:dyDescent="0.25">
      <c r="CH479" s="25" t="e">
        <v>#N/A</v>
      </c>
    </row>
    <row r="480" spans="86:86" ht="15.75" x14ac:dyDescent="0.25">
      <c r="CH480" s="25" t="e">
        <v>#N/A</v>
      </c>
    </row>
    <row r="481" spans="86:86" ht="15.75" x14ac:dyDescent="0.25">
      <c r="CH481" s="25" t="e">
        <v>#N/A</v>
      </c>
    </row>
    <row r="482" spans="86:86" ht="15.75" x14ac:dyDescent="0.25">
      <c r="CH482" s="25" t="e">
        <v>#N/A</v>
      </c>
    </row>
    <row r="483" spans="86:86" ht="15.75" x14ac:dyDescent="0.25">
      <c r="CH483" s="25" t="e">
        <v>#N/A</v>
      </c>
    </row>
    <row r="484" spans="86:86" ht="15.75" x14ac:dyDescent="0.25">
      <c r="CH484" s="25" t="e">
        <v>#N/A</v>
      </c>
    </row>
    <row r="485" spans="86:86" ht="15.75" x14ac:dyDescent="0.25">
      <c r="CH485" s="25" t="e">
        <v>#N/A</v>
      </c>
    </row>
    <row r="486" spans="86:86" ht="15.75" x14ac:dyDescent="0.25">
      <c r="CH486" s="25" t="e">
        <v>#N/A</v>
      </c>
    </row>
    <row r="487" spans="86:86" ht="15.75" x14ac:dyDescent="0.25">
      <c r="CH487" s="25" t="e">
        <v>#N/A</v>
      </c>
    </row>
    <row r="488" spans="86:86" ht="15.75" x14ac:dyDescent="0.25">
      <c r="CH488" s="25" t="e">
        <v>#N/A</v>
      </c>
    </row>
    <row r="489" spans="86:86" ht="15.75" x14ac:dyDescent="0.25">
      <c r="CH489" s="25" t="e">
        <v>#N/A</v>
      </c>
    </row>
    <row r="490" spans="86:86" ht="15.75" x14ac:dyDescent="0.25">
      <c r="CH490" s="25" t="e">
        <v>#N/A</v>
      </c>
    </row>
    <row r="491" spans="86:86" ht="15.75" x14ac:dyDescent="0.25">
      <c r="CH491" s="25" t="e">
        <v>#N/A</v>
      </c>
    </row>
    <row r="492" spans="86:86" ht="15.75" x14ac:dyDescent="0.25">
      <c r="CH492" s="25" t="e">
        <v>#N/A</v>
      </c>
    </row>
    <row r="493" spans="86:86" ht="15.75" x14ac:dyDescent="0.25">
      <c r="CH493" s="25" t="e">
        <v>#N/A</v>
      </c>
    </row>
    <row r="494" spans="86:86" ht="15.75" x14ac:dyDescent="0.25">
      <c r="CH494" s="25" t="e">
        <v>#N/A</v>
      </c>
    </row>
    <row r="495" spans="86:86" ht="15.75" x14ac:dyDescent="0.25">
      <c r="CH495" s="25" t="e">
        <v>#N/A</v>
      </c>
    </row>
    <row r="496" spans="86:86" ht="15.75" x14ac:dyDescent="0.25">
      <c r="CH496" s="25" t="e">
        <v>#N/A</v>
      </c>
    </row>
    <row r="497" spans="86:86" ht="15.75" x14ac:dyDescent="0.25">
      <c r="CH497" s="25" t="e">
        <v>#N/A</v>
      </c>
    </row>
    <row r="498" spans="86:86" ht="15.75" x14ac:dyDescent="0.25">
      <c r="CH498" s="25" t="e">
        <v>#N/A</v>
      </c>
    </row>
    <row r="499" spans="86:86" ht="15.75" x14ac:dyDescent="0.25">
      <c r="CH499" s="25" t="e">
        <v>#N/A</v>
      </c>
    </row>
    <row r="500" spans="86:86" ht="15.75" x14ac:dyDescent="0.25">
      <c r="CH500" s="25" t="e">
        <v>#N/A</v>
      </c>
    </row>
    <row r="501" spans="86:86" ht="15.75" x14ac:dyDescent="0.25">
      <c r="CH501" s="25" t="e">
        <v>#N/A</v>
      </c>
    </row>
    <row r="502" spans="86:86" ht="15.75" x14ac:dyDescent="0.25">
      <c r="CH502" s="25" t="e">
        <v>#N/A</v>
      </c>
    </row>
    <row r="503" spans="86:86" ht="15.75" x14ac:dyDescent="0.25">
      <c r="CH503" s="25" t="e">
        <v>#N/A</v>
      </c>
    </row>
    <row r="504" spans="86:86" ht="15.75" x14ac:dyDescent="0.25">
      <c r="CH504" s="25" t="e">
        <v>#N/A</v>
      </c>
    </row>
    <row r="505" spans="86:86" ht="15.75" x14ac:dyDescent="0.25">
      <c r="CH505" s="25" t="e">
        <v>#N/A</v>
      </c>
    </row>
    <row r="506" spans="86:86" ht="15.75" x14ac:dyDescent="0.25">
      <c r="CH506" s="25" t="e">
        <v>#N/A</v>
      </c>
    </row>
    <row r="507" spans="86:86" ht="15.75" x14ac:dyDescent="0.25">
      <c r="CH507" s="25" t="e">
        <v>#N/A</v>
      </c>
    </row>
    <row r="508" spans="86:86" ht="15.75" x14ac:dyDescent="0.25">
      <c r="CH508" s="25" t="e">
        <v>#N/A</v>
      </c>
    </row>
    <row r="509" spans="86:86" ht="15.75" x14ac:dyDescent="0.25">
      <c r="CH509" s="25" t="e">
        <v>#N/A</v>
      </c>
    </row>
    <row r="510" spans="86:86" ht="15.75" x14ac:dyDescent="0.25">
      <c r="CH510" s="25" t="e">
        <v>#N/A</v>
      </c>
    </row>
    <row r="511" spans="86:86" ht="15.75" x14ac:dyDescent="0.25">
      <c r="CH511" s="25" t="e">
        <v>#N/A</v>
      </c>
    </row>
    <row r="512" spans="86:86" ht="15.75" x14ac:dyDescent="0.25">
      <c r="CH512" s="25" t="e">
        <v>#N/A</v>
      </c>
    </row>
    <row r="513" spans="86:86" ht="15.75" x14ac:dyDescent="0.25">
      <c r="CH513" s="25" t="e">
        <v>#N/A</v>
      </c>
    </row>
    <row r="514" spans="86:86" ht="15.75" x14ac:dyDescent="0.25">
      <c r="CH514" s="25" t="e">
        <v>#N/A</v>
      </c>
    </row>
    <row r="515" spans="86:86" ht="15.75" x14ac:dyDescent="0.25">
      <c r="CH515" s="25" t="e">
        <v>#N/A</v>
      </c>
    </row>
    <row r="516" spans="86:86" ht="15.75" x14ac:dyDescent="0.25">
      <c r="CH516" s="25" t="e">
        <v>#N/A</v>
      </c>
    </row>
    <row r="517" spans="86:86" ht="15.75" x14ac:dyDescent="0.25">
      <c r="CH517" s="25" t="e">
        <v>#N/A</v>
      </c>
    </row>
    <row r="518" spans="86:86" ht="15.75" x14ac:dyDescent="0.25">
      <c r="CH518" s="25" t="e">
        <v>#N/A</v>
      </c>
    </row>
    <row r="519" spans="86:86" ht="15.75" x14ac:dyDescent="0.25">
      <c r="CH519" s="25" t="e">
        <v>#N/A</v>
      </c>
    </row>
    <row r="520" spans="86:86" ht="15.75" x14ac:dyDescent="0.25">
      <c r="CH520" s="25" t="e">
        <v>#N/A</v>
      </c>
    </row>
    <row r="521" spans="86:86" ht="15.75" x14ac:dyDescent="0.25">
      <c r="CH521" s="25" t="e">
        <v>#N/A</v>
      </c>
    </row>
    <row r="522" spans="86:86" ht="15.75" x14ac:dyDescent="0.25">
      <c r="CH522" s="25" t="e">
        <v>#N/A</v>
      </c>
    </row>
    <row r="523" spans="86:86" ht="15.75" x14ac:dyDescent="0.25">
      <c r="CH523" s="25" t="e">
        <v>#N/A</v>
      </c>
    </row>
    <row r="524" spans="86:86" ht="15.75" x14ac:dyDescent="0.25">
      <c r="CH524" s="25" t="e">
        <v>#N/A</v>
      </c>
    </row>
    <row r="525" spans="86:86" ht="15.75" x14ac:dyDescent="0.25">
      <c r="CH525" s="25" t="e">
        <v>#N/A</v>
      </c>
    </row>
    <row r="526" spans="86:86" ht="15.75" x14ac:dyDescent="0.25">
      <c r="CH526" s="25" t="e">
        <v>#N/A</v>
      </c>
    </row>
    <row r="527" spans="86:86" ht="15.75" x14ac:dyDescent="0.25">
      <c r="CH527" s="25" t="e">
        <v>#N/A</v>
      </c>
    </row>
    <row r="528" spans="86:86" ht="15.75" x14ac:dyDescent="0.25">
      <c r="CH528" s="25" t="e">
        <v>#N/A</v>
      </c>
    </row>
    <row r="529" spans="86:86" ht="15.75" x14ac:dyDescent="0.25">
      <c r="CH529" s="25" t="e">
        <v>#N/A</v>
      </c>
    </row>
    <row r="530" spans="86:86" ht="15.75" x14ac:dyDescent="0.25">
      <c r="CH530" s="25" t="e">
        <v>#N/A</v>
      </c>
    </row>
    <row r="531" spans="86:86" ht="15.75" x14ac:dyDescent="0.25">
      <c r="CH531" s="25" t="e">
        <v>#N/A</v>
      </c>
    </row>
    <row r="532" spans="86:86" ht="15.75" x14ac:dyDescent="0.25">
      <c r="CH532" s="25" t="e">
        <v>#N/A</v>
      </c>
    </row>
    <row r="533" spans="86:86" ht="15.75" x14ac:dyDescent="0.25">
      <c r="CH533" s="25" t="e">
        <v>#N/A</v>
      </c>
    </row>
    <row r="534" spans="86:86" ht="15.75" x14ac:dyDescent="0.25">
      <c r="CH534" s="25" t="e">
        <v>#N/A</v>
      </c>
    </row>
    <row r="535" spans="86:86" ht="15.75" x14ac:dyDescent="0.25">
      <c r="CH535" s="25" t="e">
        <v>#N/A</v>
      </c>
    </row>
    <row r="536" spans="86:86" ht="15.75" x14ac:dyDescent="0.25">
      <c r="CH536" s="25" t="e">
        <v>#N/A</v>
      </c>
    </row>
    <row r="537" spans="86:86" ht="15.75" x14ac:dyDescent="0.25">
      <c r="CH537" s="25" t="e">
        <v>#N/A</v>
      </c>
    </row>
    <row r="538" spans="86:86" ht="15.75" x14ac:dyDescent="0.25">
      <c r="CH538" s="25" t="e">
        <v>#N/A</v>
      </c>
    </row>
    <row r="539" spans="86:86" ht="15.75" x14ac:dyDescent="0.25">
      <c r="CH539" s="25" t="e">
        <v>#N/A</v>
      </c>
    </row>
    <row r="540" spans="86:86" ht="15.75" x14ac:dyDescent="0.25">
      <c r="CH540" s="25" t="e">
        <v>#N/A</v>
      </c>
    </row>
    <row r="541" spans="86:86" ht="15.75" x14ac:dyDescent="0.25">
      <c r="CH541" s="25" t="e">
        <v>#N/A</v>
      </c>
    </row>
    <row r="542" spans="86:86" ht="15.75" x14ac:dyDescent="0.25">
      <c r="CH542" s="25" t="e">
        <v>#N/A</v>
      </c>
    </row>
    <row r="543" spans="86:86" ht="15.75" x14ac:dyDescent="0.25">
      <c r="CH543" s="25" t="e">
        <v>#N/A</v>
      </c>
    </row>
    <row r="544" spans="86:86" ht="15.75" x14ac:dyDescent="0.25">
      <c r="CH544" s="25" t="e">
        <v>#N/A</v>
      </c>
    </row>
    <row r="545" spans="86:86" ht="15.75" x14ac:dyDescent="0.25">
      <c r="CH545" s="25" t="e">
        <v>#N/A</v>
      </c>
    </row>
    <row r="546" spans="86:86" ht="15.75" x14ac:dyDescent="0.25">
      <c r="CH546" s="25" t="e">
        <v>#N/A</v>
      </c>
    </row>
    <row r="547" spans="86:86" ht="15.75" x14ac:dyDescent="0.25">
      <c r="CH547" s="25" t="e">
        <v>#N/A</v>
      </c>
    </row>
    <row r="548" spans="86:86" ht="15.75" x14ac:dyDescent="0.25">
      <c r="CH548" s="25" t="e">
        <v>#N/A</v>
      </c>
    </row>
    <row r="549" spans="86:86" ht="15.75" x14ac:dyDescent="0.25">
      <c r="CH549" s="25" t="e">
        <v>#N/A</v>
      </c>
    </row>
    <row r="550" spans="86:86" ht="15.75" x14ac:dyDescent="0.25">
      <c r="CH550" s="25" t="e">
        <v>#N/A</v>
      </c>
    </row>
    <row r="551" spans="86:86" ht="15.75" x14ac:dyDescent="0.25">
      <c r="CH551" s="25" t="e">
        <v>#N/A</v>
      </c>
    </row>
    <row r="552" spans="86:86" ht="15.75" x14ac:dyDescent="0.25">
      <c r="CH552" s="25" t="e">
        <v>#N/A</v>
      </c>
    </row>
    <row r="553" spans="86:86" ht="15.75" x14ac:dyDescent="0.25">
      <c r="CH553" s="25" t="e">
        <v>#N/A</v>
      </c>
    </row>
    <row r="554" spans="86:86" ht="15.75" x14ac:dyDescent="0.25">
      <c r="CH554" s="25" t="e">
        <v>#N/A</v>
      </c>
    </row>
    <row r="555" spans="86:86" ht="15.75" x14ac:dyDescent="0.25">
      <c r="CH555" s="25" t="e">
        <v>#N/A</v>
      </c>
    </row>
    <row r="556" spans="86:86" ht="15.75" x14ac:dyDescent="0.25">
      <c r="CH556" s="25" t="e">
        <v>#N/A</v>
      </c>
    </row>
    <row r="557" spans="86:86" ht="15.75" x14ac:dyDescent="0.25">
      <c r="CH557" s="25" t="e">
        <v>#N/A</v>
      </c>
    </row>
    <row r="558" spans="86:86" ht="15.75" x14ac:dyDescent="0.25">
      <c r="CH558" s="25" t="e">
        <v>#N/A</v>
      </c>
    </row>
    <row r="559" spans="86:86" ht="15.75" x14ac:dyDescent="0.25">
      <c r="CH559" s="25" t="e">
        <v>#N/A</v>
      </c>
    </row>
    <row r="560" spans="86:86" ht="15.75" x14ac:dyDescent="0.25">
      <c r="CH560" s="25" t="e">
        <v>#N/A</v>
      </c>
    </row>
    <row r="561" spans="86:86" ht="15.75" x14ac:dyDescent="0.25">
      <c r="CH561" s="25" t="e">
        <v>#N/A</v>
      </c>
    </row>
    <row r="562" spans="86:86" ht="15.75" x14ac:dyDescent="0.25">
      <c r="CH562" s="25" t="e">
        <v>#N/A</v>
      </c>
    </row>
    <row r="563" spans="86:86" ht="15.75" x14ac:dyDescent="0.25">
      <c r="CH563" s="25" t="e">
        <v>#N/A</v>
      </c>
    </row>
    <row r="564" spans="86:86" ht="15.75" x14ac:dyDescent="0.25">
      <c r="CH564" s="25" t="e">
        <v>#N/A</v>
      </c>
    </row>
    <row r="565" spans="86:86" ht="15.75" x14ac:dyDescent="0.25">
      <c r="CH565" s="25" t="e">
        <v>#N/A</v>
      </c>
    </row>
    <row r="566" spans="86:86" ht="15.75" x14ac:dyDescent="0.25">
      <c r="CH566" s="25" t="e">
        <v>#N/A</v>
      </c>
    </row>
    <row r="567" spans="86:86" ht="15.75" x14ac:dyDescent="0.25">
      <c r="CH567" s="25" t="e">
        <v>#N/A</v>
      </c>
    </row>
    <row r="568" spans="86:86" ht="15.75" x14ac:dyDescent="0.25">
      <c r="CH568" s="25" t="e">
        <v>#N/A</v>
      </c>
    </row>
    <row r="569" spans="86:86" ht="15.75" x14ac:dyDescent="0.25">
      <c r="CH569" s="25" t="e">
        <v>#N/A</v>
      </c>
    </row>
    <row r="570" spans="86:86" ht="15.75" x14ac:dyDescent="0.25">
      <c r="CH570" s="25" t="e">
        <v>#N/A</v>
      </c>
    </row>
    <row r="571" spans="86:86" ht="15.75" x14ac:dyDescent="0.25">
      <c r="CH571" s="25" t="e">
        <v>#N/A</v>
      </c>
    </row>
    <row r="572" spans="86:86" ht="15.75" x14ac:dyDescent="0.25">
      <c r="CH572" s="25" t="e">
        <v>#N/A</v>
      </c>
    </row>
    <row r="573" spans="86:86" ht="15.75" x14ac:dyDescent="0.25">
      <c r="CH573" s="25" t="e">
        <v>#N/A</v>
      </c>
    </row>
    <row r="574" spans="86:86" ht="15.75" x14ac:dyDescent="0.25">
      <c r="CH574" s="25" t="e">
        <v>#N/A</v>
      </c>
    </row>
    <row r="575" spans="86:86" ht="15.75" x14ac:dyDescent="0.25">
      <c r="CH575" s="25" t="e">
        <v>#N/A</v>
      </c>
    </row>
    <row r="576" spans="86:86" ht="15.75" x14ac:dyDescent="0.25">
      <c r="CH576" s="25" t="e">
        <v>#N/A</v>
      </c>
    </row>
    <row r="577" spans="86:86" ht="15.75" x14ac:dyDescent="0.25">
      <c r="CH577" s="25" t="e">
        <v>#N/A</v>
      </c>
    </row>
    <row r="578" spans="86:86" ht="15.75" x14ac:dyDescent="0.25">
      <c r="CH578" s="25" t="e">
        <v>#N/A</v>
      </c>
    </row>
    <row r="579" spans="86:86" ht="15.75" x14ac:dyDescent="0.25">
      <c r="CH579" s="25" t="e">
        <v>#N/A</v>
      </c>
    </row>
    <row r="580" spans="86:86" ht="15.75" x14ac:dyDescent="0.25">
      <c r="CH580" s="25" t="e">
        <v>#N/A</v>
      </c>
    </row>
    <row r="581" spans="86:86" ht="15.75" x14ac:dyDescent="0.25">
      <c r="CH581" s="25" t="e">
        <v>#N/A</v>
      </c>
    </row>
    <row r="582" spans="86:86" ht="15.75" x14ac:dyDescent="0.25">
      <c r="CH582" s="25" t="e">
        <v>#N/A</v>
      </c>
    </row>
    <row r="583" spans="86:86" ht="15.75" x14ac:dyDescent="0.25">
      <c r="CH583" s="25" t="e">
        <v>#N/A</v>
      </c>
    </row>
    <row r="584" spans="86:86" ht="15.75" x14ac:dyDescent="0.25">
      <c r="CH584" s="25" t="e">
        <v>#N/A</v>
      </c>
    </row>
    <row r="585" spans="86:86" ht="15.75" x14ac:dyDescent="0.25">
      <c r="CH585" s="25" t="e">
        <v>#N/A</v>
      </c>
    </row>
    <row r="586" spans="86:86" ht="15.75" x14ac:dyDescent="0.25">
      <c r="CH586" s="25" t="e">
        <v>#N/A</v>
      </c>
    </row>
    <row r="587" spans="86:86" ht="15.75" x14ac:dyDescent="0.25">
      <c r="CH587" s="25" t="e">
        <v>#N/A</v>
      </c>
    </row>
    <row r="588" spans="86:86" ht="15.75" x14ac:dyDescent="0.25">
      <c r="CH588" s="25" t="e">
        <v>#N/A</v>
      </c>
    </row>
    <row r="589" spans="86:86" ht="15.75" x14ac:dyDescent="0.25">
      <c r="CH589" s="25" t="e">
        <v>#N/A</v>
      </c>
    </row>
    <row r="590" spans="86:86" ht="15.75" x14ac:dyDescent="0.25">
      <c r="CH590" s="25" t="e">
        <v>#N/A</v>
      </c>
    </row>
    <row r="591" spans="86:86" ht="15.75" x14ac:dyDescent="0.25">
      <c r="CH591" s="25" t="e">
        <v>#N/A</v>
      </c>
    </row>
    <row r="592" spans="86:86" ht="15.75" x14ac:dyDescent="0.25">
      <c r="CH592" s="25" t="e">
        <v>#N/A</v>
      </c>
    </row>
    <row r="593" spans="86:86" ht="15.75" x14ac:dyDescent="0.25">
      <c r="CH593" s="25" t="e">
        <v>#N/A</v>
      </c>
    </row>
    <row r="594" spans="86:86" ht="15.75" x14ac:dyDescent="0.25">
      <c r="CH594" s="25" t="e">
        <v>#N/A</v>
      </c>
    </row>
    <row r="595" spans="86:86" ht="15.75" x14ac:dyDescent="0.25">
      <c r="CH595" s="25" t="e">
        <v>#N/A</v>
      </c>
    </row>
    <row r="596" spans="86:86" ht="15.75" x14ac:dyDescent="0.25">
      <c r="CH596" s="25" t="e">
        <v>#N/A</v>
      </c>
    </row>
    <row r="597" spans="86:86" ht="15.75" x14ac:dyDescent="0.25">
      <c r="CH597" s="25" t="e">
        <v>#N/A</v>
      </c>
    </row>
    <row r="598" spans="86:86" ht="15.75" x14ac:dyDescent="0.25">
      <c r="CH598" s="25" t="e">
        <v>#N/A</v>
      </c>
    </row>
    <row r="599" spans="86:86" ht="15.75" x14ac:dyDescent="0.25">
      <c r="CH599" s="25" t="e">
        <v>#N/A</v>
      </c>
    </row>
    <row r="600" spans="86:86" ht="15.75" x14ac:dyDescent="0.25">
      <c r="CH600" s="25" t="e">
        <v>#N/A</v>
      </c>
    </row>
    <row r="601" spans="86:86" ht="15.75" x14ac:dyDescent="0.25">
      <c r="CH601" s="25" t="e">
        <v>#N/A</v>
      </c>
    </row>
    <row r="602" spans="86:86" ht="15.75" x14ac:dyDescent="0.25">
      <c r="CH602" s="25" t="e">
        <v>#N/A</v>
      </c>
    </row>
    <row r="603" spans="86:86" ht="15.75" x14ac:dyDescent="0.25">
      <c r="CH603" s="25" t="e">
        <v>#N/A</v>
      </c>
    </row>
    <row r="604" spans="86:86" ht="15.75" x14ac:dyDescent="0.25">
      <c r="CH604" s="25" t="e">
        <v>#N/A</v>
      </c>
    </row>
    <row r="605" spans="86:86" ht="15.75" x14ac:dyDescent="0.25">
      <c r="CH605" s="25" t="e">
        <v>#N/A</v>
      </c>
    </row>
    <row r="606" spans="86:86" ht="15.75" x14ac:dyDescent="0.25">
      <c r="CH606" s="25" t="e">
        <v>#N/A</v>
      </c>
    </row>
    <row r="607" spans="86:86" ht="15.75" x14ac:dyDescent="0.25">
      <c r="CH607" s="25" t="e">
        <v>#N/A</v>
      </c>
    </row>
    <row r="608" spans="86:86" ht="15.75" x14ac:dyDescent="0.25">
      <c r="CH608" s="25" t="e">
        <v>#N/A</v>
      </c>
    </row>
    <row r="609" spans="86:86" ht="15.75" x14ac:dyDescent="0.25">
      <c r="CH609" s="25" t="e">
        <v>#N/A</v>
      </c>
    </row>
    <row r="610" spans="86:86" ht="15.75" x14ac:dyDescent="0.25">
      <c r="CH610" s="25" t="e">
        <v>#N/A</v>
      </c>
    </row>
    <row r="611" spans="86:86" ht="15.75" x14ac:dyDescent="0.25">
      <c r="CH611" s="25" t="e">
        <v>#N/A</v>
      </c>
    </row>
    <row r="612" spans="86:86" ht="15.75" x14ac:dyDescent="0.25">
      <c r="CH612" s="25" t="e">
        <v>#N/A</v>
      </c>
    </row>
    <row r="613" spans="86:86" ht="15.75" x14ac:dyDescent="0.25">
      <c r="CH613" s="25" t="e">
        <v>#N/A</v>
      </c>
    </row>
    <row r="614" spans="86:86" ht="15.75" x14ac:dyDescent="0.25">
      <c r="CH614" s="25" t="e">
        <v>#N/A</v>
      </c>
    </row>
    <row r="615" spans="86:86" ht="15.75" x14ac:dyDescent="0.25">
      <c r="CH615" s="25" t="e">
        <v>#N/A</v>
      </c>
    </row>
    <row r="616" spans="86:86" ht="15.75" x14ac:dyDescent="0.25">
      <c r="CH616" s="25" t="e">
        <v>#N/A</v>
      </c>
    </row>
    <row r="617" spans="86:86" ht="15.75" x14ac:dyDescent="0.25">
      <c r="CH617" s="25" t="e">
        <v>#N/A</v>
      </c>
    </row>
    <row r="618" spans="86:86" ht="15.75" x14ac:dyDescent="0.25">
      <c r="CH618" s="25" t="e">
        <v>#N/A</v>
      </c>
    </row>
    <row r="619" spans="86:86" ht="15.75" x14ac:dyDescent="0.25">
      <c r="CH619" s="25" t="e">
        <v>#N/A</v>
      </c>
    </row>
    <row r="620" spans="86:86" ht="15.75" x14ac:dyDescent="0.25">
      <c r="CH620" s="25" t="e">
        <v>#N/A</v>
      </c>
    </row>
    <row r="621" spans="86:86" ht="15.75" x14ac:dyDescent="0.25">
      <c r="CH621" s="25" t="e">
        <v>#N/A</v>
      </c>
    </row>
    <row r="622" spans="86:86" ht="15.75" x14ac:dyDescent="0.25">
      <c r="CH622" s="25" t="e">
        <v>#N/A</v>
      </c>
    </row>
    <row r="623" spans="86:86" ht="15.75" x14ac:dyDescent="0.25">
      <c r="CH623" s="25" t="e">
        <v>#N/A</v>
      </c>
    </row>
    <row r="624" spans="86:86" ht="15.75" x14ac:dyDescent="0.25">
      <c r="CH624" s="25" t="e">
        <v>#N/A</v>
      </c>
    </row>
    <row r="625" spans="86:86" ht="15.75" x14ac:dyDescent="0.25">
      <c r="CH625" s="25" t="e">
        <v>#N/A</v>
      </c>
    </row>
    <row r="626" spans="86:86" ht="15.75" x14ac:dyDescent="0.25">
      <c r="CH626" s="25" t="e">
        <v>#N/A</v>
      </c>
    </row>
    <row r="627" spans="86:86" ht="15.75" x14ac:dyDescent="0.25">
      <c r="CH627" s="25" t="e">
        <v>#N/A</v>
      </c>
    </row>
    <row r="628" spans="86:86" ht="15.75" x14ac:dyDescent="0.25">
      <c r="CH628" s="25" t="e">
        <v>#N/A</v>
      </c>
    </row>
    <row r="629" spans="86:86" ht="15.75" x14ac:dyDescent="0.25">
      <c r="CH629" s="25" t="e">
        <v>#N/A</v>
      </c>
    </row>
    <row r="630" spans="86:86" ht="15.75" x14ac:dyDescent="0.25">
      <c r="CH630" s="25" t="e">
        <v>#N/A</v>
      </c>
    </row>
    <row r="631" spans="86:86" ht="15.75" x14ac:dyDescent="0.25">
      <c r="CH631" s="25" t="e">
        <v>#N/A</v>
      </c>
    </row>
    <row r="632" spans="86:86" ht="15.75" x14ac:dyDescent="0.25">
      <c r="CH632" s="25" t="e">
        <v>#N/A</v>
      </c>
    </row>
    <row r="633" spans="86:86" ht="15.75" x14ac:dyDescent="0.25">
      <c r="CH633" s="25" t="e">
        <v>#N/A</v>
      </c>
    </row>
    <row r="634" spans="86:86" ht="15.75" x14ac:dyDescent="0.25">
      <c r="CH634" s="25" t="e">
        <v>#N/A</v>
      </c>
    </row>
    <row r="635" spans="86:86" ht="15.75" x14ac:dyDescent="0.25">
      <c r="CH635" s="25" t="e">
        <v>#N/A</v>
      </c>
    </row>
    <row r="636" spans="86:86" ht="15.75" x14ac:dyDescent="0.25">
      <c r="CH636" s="25" t="e">
        <v>#N/A</v>
      </c>
    </row>
    <row r="637" spans="86:86" ht="15.75" x14ac:dyDescent="0.25">
      <c r="CH637" s="25" t="e">
        <v>#N/A</v>
      </c>
    </row>
    <row r="638" spans="86:86" ht="15.75" x14ac:dyDescent="0.25">
      <c r="CH638" s="25" t="e">
        <v>#N/A</v>
      </c>
    </row>
    <row r="639" spans="86:86" ht="15.75" x14ac:dyDescent="0.25">
      <c r="CH639" s="25" t="e">
        <v>#N/A</v>
      </c>
    </row>
    <row r="640" spans="86:86" ht="15.75" x14ac:dyDescent="0.25">
      <c r="CH640" s="25" t="e">
        <v>#N/A</v>
      </c>
    </row>
    <row r="641" spans="86:86" ht="15.75" x14ac:dyDescent="0.25">
      <c r="CH641" s="25" t="e">
        <v>#N/A</v>
      </c>
    </row>
    <row r="642" spans="86:86" ht="15.75" x14ac:dyDescent="0.25">
      <c r="CH642" s="25" t="e">
        <v>#N/A</v>
      </c>
    </row>
    <row r="643" spans="86:86" ht="15.75" x14ac:dyDescent="0.25">
      <c r="CH643" s="25" t="e">
        <v>#N/A</v>
      </c>
    </row>
    <row r="644" spans="86:86" ht="15.75" x14ac:dyDescent="0.25">
      <c r="CH644" s="25" t="e">
        <v>#N/A</v>
      </c>
    </row>
    <row r="645" spans="86:86" ht="15.75" x14ac:dyDescent="0.25">
      <c r="CH645" s="25" t="e">
        <v>#N/A</v>
      </c>
    </row>
    <row r="646" spans="86:86" ht="15.75" x14ac:dyDescent="0.25">
      <c r="CH646" s="25" t="e">
        <v>#N/A</v>
      </c>
    </row>
    <row r="647" spans="86:86" ht="15.75" x14ac:dyDescent="0.25">
      <c r="CH647" s="25" t="e">
        <v>#N/A</v>
      </c>
    </row>
    <row r="648" spans="86:86" ht="15.75" x14ac:dyDescent="0.25">
      <c r="CH648" s="25" t="e">
        <v>#N/A</v>
      </c>
    </row>
    <row r="649" spans="86:86" ht="15.75" x14ac:dyDescent="0.25">
      <c r="CH649" s="25" t="e">
        <v>#N/A</v>
      </c>
    </row>
    <row r="650" spans="86:86" ht="15.75" x14ac:dyDescent="0.25">
      <c r="CH650" s="25" t="e">
        <v>#N/A</v>
      </c>
    </row>
    <row r="651" spans="86:86" ht="15.75" x14ac:dyDescent="0.25">
      <c r="CH651" s="25" t="e">
        <v>#N/A</v>
      </c>
    </row>
    <row r="652" spans="86:86" ht="15.75" x14ac:dyDescent="0.25">
      <c r="CH652" s="25" t="e">
        <v>#N/A</v>
      </c>
    </row>
    <row r="653" spans="86:86" ht="15.75" x14ac:dyDescent="0.25">
      <c r="CH653" s="25" t="e">
        <v>#N/A</v>
      </c>
    </row>
    <row r="654" spans="86:86" ht="15.75" x14ac:dyDescent="0.25">
      <c r="CH654" s="25" t="e">
        <v>#N/A</v>
      </c>
    </row>
    <row r="655" spans="86:86" ht="15.75" x14ac:dyDescent="0.25">
      <c r="CH655" s="25" t="e">
        <v>#N/A</v>
      </c>
    </row>
    <row r="656" spans="86:86" ht="15.75" x14ac:dyDescent="0.25">
      <c r="CH656" s="25" t="e">
        <v>#N/A</v>
      </c>
    </row>
    <row r="657" spans="86:86" ht="15.75" x14ac:dyDescent="0.25">
      <c r="CH657" s="25" t="e">
        <v>#N/A</v>
      </c>
    </row>
    <row r="658" spans="86:86" ht="15.75" x14ac:dyDescent="0.25">
      <c r="CH658" s="25" t="e">
        <v>#N/A</v>
      </c>
    </row>
    <row r="659" spans="86:86" ht="15.75" x14ac:dyDescent="0.25">
      <c r="CH659" s="25" t="e">
        <v>#N/A</v>
      </c>
    </row>
    <row r="660" spans="86:86" ht="15.75" x14ac:dyDescent="0.25">
      <c r="CH660" s="25" t="e">
        <v>#N/A</v>
      </c>
    </row>
    <row r="661" spans="86:86" ht="15.75" x14ac:dyDescent="0.25">
      <c r="CH661" s="25" t="e">
        <v>#N/A</v>
      </c>
    </row>
    <row r="662" spans="86:86" ht="15.75" x14ac:dyDescent="0.25">
      <c r="CH662" s="25" t="e">
        <v>#N/A</v>
      </c>
    </row>
    <row r="663" spans="86:86" ht="15.75" x14ac:dyDescent="0.25">
      <c r="CH663" s="25" t="e">
        <v>#N/A</v>
      </c>
    </row>
    <row r="664" spans="86:86" ht="15.75" x14ac:dyDescent="0.25">
      <c r="CH664" s="25" t="e">
        <v>#N/A</v>
      </c>
    </row>
    <row r="665" spans="86:86" ht="15.75" x14ac:dyDescent="0.25">
      <c r="CH665" s="25" t="e">
        <v>#N/A</v>
      </c>
    </row>
    <row r="666" spans="86:86" ht="15.75" x14ac:dyDescent="0.25">
      <c r="CH666" s="25" t="e">
        <v>#N/A</v>
      </c>
    </row>
    <row r="667" spans="86:86" ht="15.75" x14ac:dyDescent="0.25">
      <c r="CH667" s="25" t="e">
        <v>#N/A</v>
      </c>
    </row>
    <row r="668" spans="86:86" ht="15.75" x14ac:dyDescent="0.25">
      <c r="CH668" s="25" t="e">
        <v>#N/A</v>
      </c>
    </row>
    <row r="669" spans="86:86" ht="15.75" x14ac:dyDescent="0.25">
      <c r="CH669" s="25" t="e">
        <v>#N/A</v>
      </c>
    </row>
    <row r="670" spans="86:86" ht="15.75" x14ac:dyDescent="0.25">
      <c r="CH670" s="25" t="e">
        <v>#N/A</v>
      </c>
    </row>
    <row r="671" spans="86:86" ht="15.75" x14ac:dyDescent="0.25">
      <c r="CH671" s="25" t="e">
        <v>#N/A</v>
      </c>
    </row>
    <row r="672" spans="86:86" ht="15.75" x14ac:dyDescent="0.25">
      <c r="CH672" s="25" t="e">
        <v>#N/A</v>
      </c>
    </row>
    <row r="673" spans="86:86" ht="15.75" x14ac:dyDescent="0.25">
      <c r="CH673" s="25" t="e">
        <v>#N/A</v>
      </c>
    </row>
    <row r="674" spans="86:86" ht="15.75" x14ac:dyDescent="0.25">
      <c r="CH674" s="25" t="e">
        <v>#N/A</v>
      </c>
    </row>
    <row r="675" spans="86:86" ht="15.75" x14ac:dyDescent="0.25">
      <c r="CH675" s="25" t="e">
        <v>#N/A</v>
      </c>
    </row>
    <row r="676" spans="86:86" ht="15.75" x14ac:dyDescent="0.25">
      <c r="CH676" s="25" t="e">
        <v>#N/A</v>
      </c>
    </row>
    <row r="677" spans="86:86" ht="15.75" x14ac:dyDescent="0.25">
      <c r="CH677" s="25" t="e">
        <v>#N/A</v>
      </c>
    </row>
    <row r="678" spans="86:86" ht="15.75" x14ac:dyDescent="0.25">
      <c r="CH678" s="25" t="e">
        <v>#N/A</v>
      </c>
    </row>
    <row r="679" spans="86:86" ht="15.75" x14ac:dyDescent="0.25">
      <c r="CH679" s="25" t="e">
        <v>#N/A</v>
      </c>
    </row>
    <row r="680" spans="86:86" ht="15.75" x14ac:dyDescent="0.25">
      <c r="CH680" s="25" t="e">
        <v>#N/A</v>
      </c>
    </row>
    <row r="681" spans="86:86" ht="15.75" x14ac:dyDescent="0.25">
      <c r="CH681" s="25" t="e">
        <v>#N/A</v>
      </c>
    </row>
    <row r="682" spans="86:86" ht="15.75" x14ac:dyDescent="0.25">
      <c r="CH682" s="25" t="e">
        <v>#N/A</v>
      </c>
    </row>
    <row r="683" spans="86:86" ht="15.75" x14ac:dyDescent="0.25">
      <c r="CH683" s="25" t="e">
        <v>#N/A</v>
      </c>
    </row>
    <row r="684" spans="86:86" ht="15.75" x14ac:dyDescent="0.25">
      <c r="CH684" s="25" t="e">
        <v>#N/A</v>
      </c>
    </row>
    <row r="685" spans="86:86" ht="15.75" x14ac:dyDescent="0.25">
      <c r="CH685" s="25" t="e">
        <v>#N/A</v>
      </c>
    </row>
    <row r="686" spans="86:86" ht="15.75" x14ac:dyDescent="0.25">
      <c r="CH686" s="25" t="e">
        <v>#N/A</v>
      </c>
    </row>
    <row r="687" spans="86:86" ht="15.75" x14ac:dyDescent="0.25">
      <c r="CH687" s="25" t="e">
        <v>#N/A</v>
      </c>
    </row>
    <row r="688" spans="86:86" ht="15.75" x14ac:dyDescent="0.25">
      <c r="CH688" s="25" t="e">
        <v>#N/A</v>
      </c>
    </row>
    <row r="689" spans="86:86" ht="15.75" x14ac:dyDescent="0.25">
      <c r="CH689" s="25" t="e">
        <v>#N/A</v>
      </c>
    </row>
    <row r="690" spans="86:86" ht="15.75" x14ac:dyDescent="0.25">
      <c r="CH690" s="25" t="e">
        <v>#N/A</v>
      </c>
    </row>
    <row r="691" spans="86:86" ht="15.75" x14ac:dyDescent="0.25">
      <c r="CH691" s="25" t="e">
        <v>#N/A</v>
      </c>
    </row>
    <row r="692" spans="86:86" ht="15.75" x14ac:dyDescent="0.25">
      <c r="CH692" s="25" t="e">
        <v>#N/A</v>
      </c>
    </row>
    <row r="693" spans="86:86" ht="15.75" x14ac:dyDescent="0.25">
      <c r="CH693" s="25" t="e">
        <v>#N/A</v>
      </c>
    </row>
    <row r="694" spans="86:86" ht="15.75" x14ac:dyDescent="0.25">
      <c r="CH694" s="25" t="e">
        <v>#N/A</v>
      </c>
    </row>
    <row r="695" spans="86:86" ht="15.75" x14ac:dyDescent="0.25">
      <c r="CH695" s="25" t="e">
        <v>#N/A</v>
      </c>
    </row>
    <row r="696" spans="86:86" ht="15.75" x14ac:dyDescent="0.25">
      <c r="CH696" s="25" t="e">
        <v>#N/A</v>
      </c>
    </row>
    <row r="697" spans="86:86" ht="15.75" x14ac:dyDescent="0.25">
      <c r="CH697" s="25" t="e">
        <v>#N/A</v>
      </c>
    </row>
    <row r="698" spans="86:86" ht="15.75" x14ac:dyDescent="0.25">
      <c r="CH698" s="25" t="e">
        <v>#N/A</v>
      </c>
    </row>
    <row r="699" spans="86:86" ht="15.75" x14ac:dyDescent="0.25">
      <c r="CH699" s="25" t="e">
        <v>#N/A</v>
      </c>
    </row>
    <row r="700" spans="86:86" ht="15.75" x14ac:dyDescent="0.25">
      <c r="CH700" s="25" t="e">
        <v>#N/A</v>
      </c>
    </row>
    <row r="701" spans="86:86" ht="15.75" x14ac:dyDescent="0.25">
      <c r="CH701" s="25" t="e">
        <v>#N/A</v>
      </c>
    </row>
    <row r="702" spans="86:86" ht="15.75" x14ac:dyDescent="0.25">
      <c r="CH702" s="25" t="e">
        <v>#N/A</v>
      </c>
    </row>
    <row r="703" spans="86:86" ht="15.75" x14ac:dyDescent="0.25">
      <c r="CH703" s="25" t="e">
        <v>#N/A</v>
      </c>
    </row>
    <row r="704" spans="86:86" ht="15.75" x14ac:dyDescent="0.25">
      <c r="CH704" s="25" t="e">
        <v>#N/A</v>
      </c>
    </row>
    <row r="705" spans="86:86" ht="15.75" x14ac:dyDescent="0.25">
      <c r="CH705" s="25" t="e">
        <v>#N/A</v>
      </c>
    </row>
    <row r="706" spans="86:86" ht="15.75" x14ac:dyDescent="0.25">
      <c r="CH706" s="25" t="e">
        <v>#N/A</v>
      </c>
    </row>
    <row r="707" spans="86:86" ht="15.75" x14ac:dyDescent="0.25">
      <c r="CH707" s="25" t="e">
        <v>#N/A</v>
      </c>
    </row>
    <row r="708" spans="86:86" ht="15.75" x14ac:dyDescent="0.25">
      <c r="CH708" s="25" t="e">
        <v>#N/A</v>
      </c>
    </row>
    <row r="709" spans="86:86" ht="15.75" x14ac:dyDescent="0.25">
      <c r="CH709" s="25" t="e">
        <v>#N/A</v>
      </c>
    </row>
    <row r="710" spans="86:86" ht="15.75" x14ac:dyDescent="0.25">
      <c r="CH710" s="25" t="e">
        <v>#N/A</v>
      </c>
    </row>
    <row r="711" spans="86:86" ht="15.75" x14ac:dyDescent="0.25">
      <c r="CH711" s="25" t="e">
        <v>#N/A</v>
      </c>
    </row>
    <row r="712" spans="86:86" ht="15.75" x14ac:dyDescent="0.25">
      <c r="CH712" s="25" t="e">
        <v>#N/A</v>
      </c>
    </row>
    <row r="713" spans="86:86" ht="15.75" x14ac:dyDescent="0.25">
      <c r="CH713" s="25" t="e">
        <v>#N/A</v>
      </c>
    </row>
    <row r="714" spans="86:86" ht="15.75" x14ac:dyDescent="0.25">
      <c r="CH714" s="25" t="e">
        <v>#N/A</v>
      </c>
    </row>
    <row r="715" spans="86:86" ht="15.75" x14ac:dyDescent="0.25">
      <c r="CH715" s="25" t="e">
        <v>#N/A</v>
      </c>
    </row>
    <row r="716" spans="86:86" ht="15.75" x14ac:dyDescent="0.25">
      <c r="CH716" s="25" t="e">
        <v>#N/A</v>
      </c>
    </row>
    <row r="717" spans="86:86" ht="15.75" x14ac:dyDescent="0.25">
      <c r="CH717" s="25" t="e">
        <v>#N/A</v>
      </c>
    </row>
    <row r="718" spans="86:86" ht="15.75" x14ac:dyDescent="0.25">
      <c r="CH718" s="25" t="e">
        <v>#N/A</v>
      </c>
    </row>
    <row r="719" spans="86:86" ht="15.75" x14ac:dyDescent="0.25">
      <c r="CH719" s="25" t="e">
        <v>#N/A</v>
      </c>
    </row>
    <row r="720" spans="86:86" ht="15.75" x14ac:dyDescent="0.25">
      <c r="CH720" s="25" t="e">
        <v>#N/A</v>
      </c>
    </row>
    <row r="721" spans="86:86" ht="15.75" x14ac:dyDescent="0.25">
      <c r="CH721" s="25" t="e">
        <v>#N/A</v>
      </c>
    </row>
    <row r="722" spans="86:86" ht="15.75" x14ac:dyDescent="0.25">
      <c r="CH722" s="25" t="e">
        <v>#N/A</v>
      </c>
    </row>
    <row r="723" spans="86:86" ht="15.75" x14ac:dyDescent="0.25">
      <c r="CH723" s="25" t="e">
        <v>#N/A</v>
      </c>
    </row>
    <row r="724" spans="86:86" ht="15.75" x14ac:dyDescent="0.25">
      <c r="CH724" s="25" t="e">
        <v>#N/A</v>
      </c>
    </row>
    <row r="725" spans="86:86" ht="15.75" x14ac:dyDescent="0.25">
      <c r="CH725" s="25" t="e">
        <v>#N/A</v>
      </c>
    </row>
    <row r="726" spans="86:86" ht="15.75" x14ac:dyDescent="0.25">
      <c r="CH726" s="25" t="e">
        <v>#N/A</v>
      </c>
    </row>
    <row r="727" spans="86:86" ht="15.75" x14ac:dyDescent="0.25">
      <c r="CH727" s="25"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3" zoomScaleNormal="100" workbookViewId="0">
      <selection activeCell="H219" sqref="H219"/>
    </sheetView>
  </sheetViews>
  <sheetFormatPr defaultRowHeight="15" x14ac:dyDescent="0.25"/>
  <cols>
    <col min="1" max="1" width="21.42578125" style="4" bestFit="1" customWidth="1"/>
    <col min="2" max="2" width="11.7109375" style="4" customWidth="1"/>
    <col min="3" max="9" width="11.7109375" customWidth="1"/>
    <col min="10" max="11" width="11.7109375" style="16" customWidth="1"/>
    <col min="12" max="13" width="14" style="16" bestFit="1" customWidth="1"/>
    <col min="14" max="14" width="6.5703125" style="16" bestFit="1" customWidth="1"/>
    <col min="15" max="15" width="12" style="1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x14ac:dyDescent="0.25">
      <c r="B1"/>
    </row>
    <row r="2" spans="1:86" x14ac:dyDescent="0.25">
      <c r="B2"/>
      <c r="E2" s="70"/>
      <c r="BU2" t="e">
        <v>#N/A</v>
      </c>
      <c r="CH2" t="e">
        <v>#N/A</v>
      </c>
    </row>
    <row r="3" spans="1:86" x14ac:dyDescent="0.25">
      <c r="C3" s="4"/>
      <c r="D3" s="4"/>
      <c r="E3" s="71"/>
      <c r="F3" s="4"/>
      <c r="BU3" t="e">
        <v>#N/A</v>
      </c>
      <c r="CH3" t="e">
        <v>#N/A</v>
      </c>
    </row>
    <row r="4" spans="1:86" ht="15.75" thickBot="1" x14ac:dyDescent="0.3">
      <c r="B4" s="72"/>
      <c r="C4" s="235" t="s">
        <v>594</v>
      </c>
      <c r="D4" s="72"/>
      <c r="E4" s="72"/>
      <c r="F4" s="72"/>
      <c r="BU4" t="e">
        <v>#N/A</v>
      </c>
      <c r="CH4" t="e">
        <v>#N/A</v>
      </c>
    </row>
    <row r="5" spans="1:86" ht="31.5" customHeight="1" thickBot="1" x14ac:dyDescent="0.3">
      <c r="A5" s="234" t="s">
        <v>593</v>
      </c>
      <c r="B5" s="234" t="s">
        <v>730</v>
      </c>
      <c r="C5" s="74" t="s">
        <v>688</v>
      </c>
      <c r="D5" s="1" t="s">
        <v>737</v>
      </c>
      <c r="E5" s="2" t="s">
        <v>739</v>
      </c>
      <c r="F5" s="73" t="s">
        <v>740</v>
      </c>
      <c r="G5" s="75" t="s">
        <v>741</v>
      </c>
      <c r="BU5" t="e">
        <v>#N/A</v>
      </c>
      <c r="CH5" t="e">
        <v>#N/A</v>
      </c>
    </row>
    <row r="6" spans="1:86" ht="23.25" customHeight="1" x14ac:dyDescent="0.25">
      <c r="A6" s="76">
        <v>1</v>
      </c>
      <c r="B6" s="76" t="s">
        <v>728</v>
      </c>
      <c r="C6" s="354">
        <v>246</v>
      </c>
      <c r="D6" s="355">
        <v>47</v>
      </c>
      <c r="E6" s="355">
        <v>17</v>
      </c>
      <c r="F6" s="356">
        <v>310</v>
      </c>
      <c r="G6" s="77"/>
      <c r="H6" s="4"/>
      <c r="BU6" t="e">
        <v>#N/A</v>
      </c>
      <c r="CH6" t="e">
        <v>#N/A</v>
      </c>
    </row>
    <row r="7" spans="1:86" ht="23.25" customHeight="1" thickBot="1" x14ac:dyDescent="0.3">
      <c r="A7" s="78"/>
      <c r="B7" s="79" t="s">
        <v>742</v>
      </c>
      <c r="C7" s="80">
        <v>14023263.130000006</v>
      </c>
      <c r="D7" s="81">
        <v>2854307.78</v>
      </c>
      <c r="E7" s="81">
        <v>953739.42</v>
      </c>
      <c r="F7" s="82">
        <v>17831310.330000002</v>
      </c>
      <c r="G7" s="83">
        <f>+(D7+E7)*100/F7</f>
        <v>21.35595830886983</v>
      </c>
      <c r="H7" s="84">
        <v>0.91</v>
      </c>
      <c r="I7" s="85"/>
      <c r="BU7" t="e">
        <v>#N/A</v>
      </c>
      <c r="CH7" t="e">
        <v>#N/A</v>
      </c>
    </row>
    <row r="8" spans="1:86" ht="23.25" customHeight="1" x14ac:dyDescent="0.25">
      <c r="A8" s="78">
        <v>2</v>
      </c>
      <c r="B8" s="76" t="s">
        <v>728</v>
      </c>
      <c r="C8" s="86">
        <v>101</v>
      </c>
      <c r="D8" s="87">
        <v>15</v>
      </c>
      <c r="E8" s="87">
        <v>17</v>
      </c>
      <c r="F8" s="88">
        <v>133</v>
      </c>
      <c r="G8" s="78"/>
      <c r="I8" s="71"/>
      <c r="J8" s="4"/>
      <c r="K8" s="4"/>
      <c r="BU8" t="e">
        <v>#N/A</v>
      </c>
      <c r="CH8" t="e">
        <v>#N/A</v>
      </c>
    </row>
    <row r="9" spans="1:86" ht="23.25" customHeight="1" thickBot="1" x14ac:dyDescent="0.3">
      <c r="A9" s="78"/>
      <c r="B9" s="79" t="s">
        <v>742</v>
      </c>
      <c r="C9" s="80">
        <v>3579562.4299999997</v>
      </c>
      <c r="D9" s="81">
        <v>553258.15</v>
      </c>
      <c r="E9" s="81">
        <v>383659.05</v>
      </c>
      <c r="F9" s="82">
        <v>4516479.63</v>
      </c>
      <c r="G9" s="83">
        <f>+(D9+E9)*100/F9</f>
        <v>20.744413276585508</v>
      </c>
      <c r="H9" s="84">
        <v>0.81</v>
      </c>
      <c r="I9" s="71"/>
      <c r="J9" s="4"/>
      <c r="K9" s="4"/>
      <c r="BU9" t="e">
        <v>#N/A</v>
      </c>
      <c r="CH9" t="e">
        <v>#N/A</v>
      </c>
    </row>
    <row r="10" spans="1:86" ht="23.25" customHeight="1" x14ac:dyDescent="0.25">
      <c r="A10" s="78">
        <v>3</v>
      </c>
      <c r="B10" s="76" t="s">
        <v>728</v>
      </c>
      <c r="C10" s="86">
        <v>49</v>
      </c>
      <c r="D10" s="87">
        <v>28</v>
      </c>
      <c r="E10" s="87">
        <v>5</v>
      </c>
      <c r="F10" s="88">
        <v>82</v>
      </c>
      <c r="G10" s="78"/>
      <c r="I10" s="71"/>
      <c r="J10" s="4"/>
      <c r="K10" s="4"/>
      <c r="BU10" t="e">
        <v>#N/A</v>
      </c>
      <c r="CH10" t="e">
        <v>#N/A</v>
      </c>
    </row>
    <row r="11" spans="1:86" ht="23.25" customHeight="1" thickBot="1" x14ac:dyDescent="0.3">
      <c r="A11" s="78"/>
      <c r="B11" s="79" t="s">
        <v>742</v>
      </c>
      <c r="C11" s="80">
        <v>1960271.6300000001</v>
      </c>
      <c r="D11" s="81">
        <v>1444050.55</v>
      </c>
      <c r="E11" s="81">
        <v>372808</v>
      </c>
      <c r="F11" s="82">
        <v>3777130.18</v>
      </c>
      <c r="G11" s="83">
        <f>+(D11+E11)*100/F11</f>
        <v>48.101560269760149</v>
      </c>
      <c r="H11" s="84">
        <v>0.71</v>
      </c>
      <c r="I11" s="71"/>
      <c r="J11" s="4"/>
      <c r="K11" s="4"/>
      <c r="BU11" t="e">
        <v>#N/A</v>
      </c>
      <c r="CH11" t="e">
        <v>#N/A</v>
      </c>
    </row>
    <row r="12" spans="1:86" ht="23.25" customHeight="1" x14ac:dyDescent="0.25">
      <c r="A12" s="78">
        <v>4</v>
      </c>
      <c r="B12" s="76" t="s">
        <v>728</v>
      </c>
      <c r="C12" s="86">
        <v>58</v>
      </c>
      <c r="D12" s="87">
        <v>6</v>
      </c>
      <c r="E12" s="87">
        <v>3</v>
      </c>
      <c r="F12" s="88">
        <v>67</v>
      </c>
      <c r="G12" s="78"/>
      <c r="I12" s="71"/>
      <c r="J12" s="4"/>
      <c r="K12" s="4"/>
      <c r="BU12" t="e">
        <v>#N/A</v>
      </c>
      <c r="CH12" t="e">
        <v>#N/A</v>
      </c>
    </row>
    <row r="13" spans="1:86" ht="23.25" customHeight="1" thickBot="1" x14ac:dyDescent="0.3">
      <c r="A13" s="78"/>
      <c r="B13" s="79" t="s">
        <v>742</v>
      </c>
      <c r="C13" s="80">
        <v>2481763.080000001</v>
      </c>
      <c r="D13" s="81">
        <v>488197.39</v>
      </c>
      <c r="E13" s="81">
        <v>75858.559999999998</v>
      </c>
      <c r="F13" s="82">
        <v>3045819.0300000012</v>
      </c>
      <c r="G13" s="83">
        <f>+(D13+E13)*100/F13</f>
        <v>18.519023764849212</v>
      </c>
      <c r="H13" s="84">
        <v>0.65</v>
      </c>
      <c r="I13" s="71"/>
      <c r="J13" s="4"/>
      <c r="K13" s="89">
        <v>46188</v>
      </c>
      <c r="L13" s="4"/>
      <c r="M13" s="90"/>
      <c r="BU13" t="e">
        <v>#N/A</v>
      </c>
      <c r="CH13" t="e">
        <v>#N/A</v>
      </c>
    </row>
    <row r="14" spans="1:86" ht="23.25" customHeight="1" x14ac:dyDescent="0.25">
      <c r="A14" s="78">
        <v>5</v>
      </c>
      <c r="B14" s="76" t="s">
        <v>728</v>
      </c>
      <c r="C14" s="86">
        <v>49</v>
      </c>
      <c r="D14" s="87">
        <v>4</v>
      </c>
      <c r="E14" s="87">
        <v>2</v>
      </c>
      <c r="F14" s="88">
        <v>55</v>
      </c>
      <c r="G14" s="78"/>
      <c r="I14" s="71"/>
      <c r="J14" s="4"/>
      <c r="K14" s="89">
        <f ca="1">TODAY()</f>
        <v>46186</v>
      </c>
      <c r="L14" s="91"/>
      <c r="BU14" t="e">
        <v>#N/A</v>
      </c>
      <c r="CH14" t="e">
        <v>#N/A</v>
      </c>
    </row>
    <row r="15" spans="1:86" ht="23.25" customHeight="1" thickBot="1" x14ac:dyDescent="0.3">
      <c r="A15" s="78"/>
      <c r="B15" s="79" t="s">
        <v>742</v>
      </c>
      <c r="C15" s="80">
        <v>1856728.6999999997</v>
      </c>
      <c r="D15" s="81">
        <v>187705.08000000002</v>
      </c>
      <c r="E15" s="81">
        <v>9943.64</v>
      </c>
      <c r="F15" s="82">
        <v>2054377.4199999997</v>
      </c>
      <c r="G15" s="83">
        <f>+(D15+E15)*100/F15</f>
        <v>9.6208573008945972</v>
      </c>
      <c r="H15" s="84">
        <v>0.6</v>
      </c>
      <c r="I15" s="71"/>
      <c r="J15" s="4"/>
      <c r="K15" s="92">
        <f ca="1">K13-K14</f>
        <v>2</v>
      </c>
      <c r="BU15" t="e">
        <v>#N/A</v>
      </c>
      <c r="CH15" t="e">
        <v>#N/A</v>
      </c>
    </row>
    <row r="16" spans="1:86" ht="23.25" customHeight="1" x14ac:dyDescent="0.25">
      <c r="A16" s="78">
        <v>6</v>
      </c>
      <c r="B16" s="76" t="s">
        <v>728</v>
      </c>
      <c r="C16" s="86">
        <v>52</v>
      </c>
      <c r="D16" s="87">
        <v>2</v>
      </c>
      <c r="E16" s="87">
        <v>1</v>
      </c>
      <c r="F16" s="88">
        <v>55</v>
      </c>
      <c r="G16" s="78"/>
      <c r="I16" s="71"/>
      <c r="J16" s="4"/>
      <c r="K16" s="93"/>
      <c r="BU16" t="e">
        <v>#N/A</v>
      </c>
      <c r="CH16" t="e">
        <v>#N/A</v>
      </c>
    </row>
    <row r="17" spans="1:86" ht="23.25" customHeight="1" thickBot="1" x14ac:dyDescent="0.3">
      <c r="A17" s="79"/>
      <c r="B17" s="79" t="s">
        <v>742</v>
      </c>
      <c r="C17" s="80">
        <v>2266149.09</v>
      </c>
      <c r="D17" s="81">
        <v>114269</v>
      </c>
      <c r="E17" s="81">
        <v>128</v>
      </c>
      <c r="F17" s="82">
        <v>2380546.09</v>
      </c>
      <c r="G17" s="83">
        <f>+(D17+E17)*100/F17</f>
        <v>4.8054940200716718</v>
      </c>
      <c r="H17" s="84">
        <v>0.6</v>
      </c>
      <c r="I17" s="71"/>
      <c r="J17" s="4"/>
      <c r="K17" s="89"/>
      <c r="BU17" t="e">
        <v>#N/A</v>
      </c>
      <c r="CH17" t="e">
        <v>#N/A</v>
      </c>
    </row>
    <row r="18" spans="1:86" ht="23.25" customHeight="1" thickBot="1" x14ac:dyDescent="0.3">
      <c r="A18" s="74" t="s">
        <v>743</v>
      </c>
      <c r="B18" s="2"/>
      <c r="C18" s="86">
        <v>555</v>
      </c>
      <c r="D18" s="87">
        <v>102</v>
      </c>
      <c r="E18" s="87">
        <v>45</v>
      </c>
      <c r="F18" s="88">
        <v>702</v>
      </c>
      <c r="G18" s="94"/>
      <c r="H18" s="4"/>
      <c r="I18" s="71"/>
      <c r="J18" s="4"/>
      <c r="K18" s="4"/>
      <c r="BU18" t="e">
        <v>#N/A</v>
      </c>
      <c r="CH18" t="e">
        <v>#N/A</v>
      </c>
    </row>
    <row r="19" spans="1:86" ht="34.5" customHeight="1" thickBot="1" x14ac:dyDescent="0.3">
      <c r="A19" s="95" t="s">
        <v>744</v>
      </c>
      <c r="B19" s="96"/>
      <c r="C19" s="95">
        <v>26167738.059999999</v>
      </c>
      <c r="D19" s="361">
        <v>5641787.9500000002</v>
      </c>
      <c r="E19" s="361">
        <v>1796136.67</v>
      </c>
      <c r="F19" s="96">
        <v>33605662.68</v>
      </c>
      <c r="G19" s="97">
        <f>+(D19+E19)*100/F19</f>
        <v>22.132950303124332</v>
      </c>
      <c r="H19" s="4"/>
      <c r="I19" s="71"/>
      <c r="J19" s="4"/>
      <c r="K19" s="4"/>
      <c r="BU19" t="e">
        <v>#N/A</v>
      </c>
      <c r="CH19" t="e">
        <v>#N/A</v>
      </c>
    </row>
    <row r="20" spans="1:86" ht="34.5" customHeight="1" x14ac:dyDescent="0.25">
      <c r="A20"/>
      <c r="B20"/>
      <c r="H20" s="4"/>
      <c r="I20" s="71"/>
      <c r="J20" s="4"/>
      <c r="K20" s="4"/>
      <c r="BU20" t="e">
        <v>#N/A</v>
      </c>
      <c r="CH20" t="e">
        <v>#N/A</v>
      </c>
    </row>
    <row r="21" spans="1:86" ht="15.75" thickBot="1" x14ac:dyDescent="0.3">
      <c r="A21"/>
      <c r="B21"/>
      <c r="K21" s="4"/>
      <c r="BU21" t="e">
        <v>#N/A</v>
      </c>
      <c r="CH21" t="e">
        <v>#N/A</v>
      </c>
    </row>
    <row r="22" spans="1:86" x14ac:dyDescent="0.25">
      <c r="A22"/>
      <c r="B22"/>
      <c r="K22" s="4"/>
      <c r="BU22" t="e">
        <v>#N/A</v>
      </c>
      <c r="CH22" t="e">
        <v>#N/A</v>
      </c>
    </row>
    <row r="23" spans="1:86" x14ac:dyDescent="0.25">
      <c r="F23" s="4"/>
      <c r="I23" s="71"/>
      <c r="J23" s="4"/>
      <c r="K23" s="4"/>
      <c r="BU23" t="e">
        <v>#N/A</v>
      </c>
      <c r="CH23" t="e">
        <v>#N/A</v>
      </c>
    </row>
    <row r="24" spans="1:86" ht="15.75" thickBot="1" x14ac:dyDescent="0.3">
      <c r="A24" s="55" t="s">
        <v>745</v>
      </c>
      <c r="B24" s="237" t="s">
        <v>594</v>
      </c>
      <c r="C24" s="98"/>
      <c r="D24" s="98"/>
      <c r="E24" s="98"/>
      <c r="H24" t="s">
        <v>746</v>
      </c>
      <c r="I24" s="71"/>
      <c r="J24" s="4"/>
      <c r="K24" s="4"/>
      <c r="BU24" t="e">
        <v>#N/A</v>
      </c>
      <c r="CH24" t="e">
        <v>#N/A</v>
      </c>
    </row>
    <row r="25" spans="1:86" ht="24.75" customHeight="1" thickBot="1" x14ac:dyDescent="0.3">
      <c r="A25" s="234" t="s">
        <v>593</v>
      </c>
      <c r="B25" s="217" t="s">
        <v>688</v>
      </c>
      <c r="C25" s="227" t="s">
        <v>737</v>
      </c>
      <c r="D25" s="218" t="s">
        <v>739</v>
      </c>
      <c r="E25" s="73" t="s">
        <v>566</v>
      </c>
      <c r="F25" s="99" t="s">
        <v>747</v>
      </c>
      <c r="G25" s="99" t="s">
        <v>748</v>
      </c>
      <c r="H25" s="100" t="s">
        <v>749</v>
      </c>
      <c r="I25" s="101" t="s">
        <v>750</v>
      </c>
      <c r="J25" s="4"/>
      <c r="BU25" t="e">
        <v>#N/A</v>
      </c>
      <c r="CH25" t="e">
        <v>#N/A</v>
      </c>
    </row>
    <row r="26" spans="1:86" ht="21.75" customHeight="1" x14ac:dyDescent="0.25">
      <c r="A26" s="76">
        <v>1</v>
      </c>
      <c r="B26" s="219">
        <v>14023263.130000006</v>
      </c>
      <c r="C26" s="220">
        <v>2854307.78</v>
      </c>
      <c r="D26" s="220">
        <v>953739.42</v>
      </c>
      <c r="E26" s="352">
        <v>17831310.330000009</v>
      </c>
      <c r="F26" s="102">
        <f t="shared" ref="F26:F32" si="0">+C26*100/E26</f>
        <v>16.007280043788001</v>
      </c>
      <c r="G26" s="102">
        <f t="shared" ref="G26:G32" si="1">+D26*100/E26</f>
        <v>5.348678265081821</v>
      </c>
      <c r="H26" s="103">
        <f t="shared" ref="H26:H32" si="2">F26+G26</f>
        <v>21.355958308869823</v>
      </c>
      <c r="I26" s="104">
        <v>0.91</v>
      </c>
      <c r="J26" s="90">
        <f t="shared" ref="J26:J31" si="3">C26*91%</f>
        <v>2597420.0797999999</v>
      </c>
      <c r="BU26" t="e">
        <v>#N/A</v>
      </c>
      <c r="CH26" t="e">
        <v>#N/A</v>
      </c>
    </row>
    <row r="27" spans="1:86" ht="20.25" customHeight="1" x14ac:dyDescent="0.25">
      <c r="A27" s="78">
        <v>2</v>
      </c>
      <c r="B27" s="222">
        <v>3579562.4299999997</v>
      </c>
      <c r="C27" s="4">
        <v>553258.15</v>
      </c>
      <c r="D27" s="4">
        <v>383659.05</v>
      </c>
      <c r="E27" s="353">
        <v>4516479.63</v>
      </c>
      <c r="F27" s="105">
        <f t="shared" si="0"/>
        <v>12.249765200424473</v>
      </c>
      <c r="G27" s="105">
        <f t="shared" si="1"/>
        <v>8.4946480761610346</v>
      </c>
      <c r="H27" s="106">
        <f t="shared" si="2"/>
        <v>20.744413276585508</v>
      </c>
      <c r="I27" s="104">
        <v>0.81</v>
      </c>
      <c r="J27" s="90">
        <f t="shared" si="3"/>
        <v>503464.91650000005</v>
      </c>
      <c r="BU27" t="e">
        <v>#N/A</v>
      </c>
      <c r="CH27" t="e">
        <v>#N/A</v>
      </c>
    </row>
    <row r="28" spans="1:86" ht="20.25" customHeight="1" x14ac:dyDescent="0.25">
      <c r="A28" s="78">
        <v>3</v>
      </c>
      <c r="B28" s="222">
        <v>1960271.6300000001</v>
      </c>
      <c r="C28" s="4">
        <v>1444050.55</v>
      </c>
      <c r="D28" s="4">
        <v>372808</v>
      </c>
      <c r="E28" s="353">
        <v>3777130.18</v>
      </c>
      <c r="F28" s="105">
        <f t="shared" si="0"/>
        <v>38.231421242674777</v>
      </c>
      <c r="G28" s="105">
        <f t="shared" si="1"/>
        <v>9.8701390270853722</v>
      </c>
      <c r="H28" s="106">
        <f t="shared" si="2"/>
        <v>48.101560269760149</v>
      </c>
      <c r="I28" s="104">
        <v>0.71</v>
      </c>
      <c r="J28" s="90">
        <f t="shared" si="3"/>
        <v>1314086.0005000001</v>
      </c>
      <c r="BU28" t="e">
        <v>#N/A</v>
      </c>
      <c r="CH28" t="e">
        <v>#N/A</v>
      </c>
    </row>
    <row r="29" spans="1:86" ht="20.25" customHeight="1" x14ac:dyDescent="0.25">
      <c r="A29" s="78">
        <v>4</v>
      </c>
      <c r="B29" s="222">
        <v>2481763.080000001</v>
      </c>
      <c r="C29" s="4">
        <v>488197.39</v>
      </c>
      <c r="D29" s="4">
        <v>75858.559999999998</v>
      </c>
      <c r="E29" s="353">
        <v>3045819.0300000012</v>
      </c>
      <c r="F29" s="105">
        <f t="shared" si="0"/>
        <v>16.028443751630242</v>
      </c>
      <c r="G29" s="105">
        <f t="shared" si="1"/>
        <v>2.4905800132189722</v>
      </c>
      <c r="H29" s="106">
        <f t="shared" si="2"/>
        <v>18.519023764849216</v>
      </c>
      <c r="I29" s="104">
        <v>0.6</v>
      </c>
      <c r="J29" s="90">
        <f t="shared" si="3"/>
        <v>444259.62490000005</v>
      </c>
      <c r="BU29" t="e">
        <v>#N/A</v>
      </c>
      <c r="CH29" t="e">
        <v>#N/A</v>
      </c>
    </row>
    <row r="30" spans="1:86" ht="20.25" customHeight="1" x14ac:dyDescent="0.25">
      <c r="A30" s="78">
        <v>5</v>
      </c>
      <c r="B30" s="222">
        <v>1856728.6999999997</v>
      </c>
      <c r="C30" s="4">
        <v>187705.08000000002</v>
      </c>
      <c r="D30" s="4">
        <v>9943.64</v>
      </c>
      <c r="E30" s="353">
        <v>2054377.4199999997</v>
      </c>
      <c r="F30" s="105">
        <f t="shared" si="0"/>
        <v>9.1368352364386887</v>
      </c>
      <c r="G30" s="105">
        <f t="shared" si="1"/>
        <v>0.48402206445590712</v>
      </c>
      <c r="H30" s="106">
        <f t="shared" si="2"/>
        <v>9.6208573008945955</v>
      </c>
      <c r="I30" s="104">
        <v>0.5</v>
      </c>
      <c r="J30" s="90">
        <f t="shared" si="3"/>
        <v>170811.62280000001</v>
      </c>
      <c r="BU30" t="e">
        <v>#N/A</v>
      </c>
      <c r="CH30" t="e">
        <v>#N/A</v>
      </c>
    </row>
    <row r="31" spans="1:86" ht="20.25" customHeight="1" thickBot="1" x14ac:dyDescent="0.3">
      <c r="A31" s="79">
        <v>6</v>
      </c>
      <c r="B31" s="222">
        <v>2266149.09</v>
      </c>
      <c r="C31" s="4">
        <v>114269</v>
      </c>
      <c r="D31" s="4">
        <v>128</v>
      </c>
      <c r="E31" s="353">
        <v>2380546.09</v>
      </c>
      <c r="F31" s="107">
        <f t="shared" si="0"/>
        <v>4.8001171025426359</v>
      </c>
      <c r="G31" s="107">
        <f t="shared" si="1"/>
        <v>5.3769175290363739E-3</v>
      </c>
      <c r="H31" s="108">
        <f t="shared" si="2"/>
        <v>4.8054940200716727</v>
      </c>
      <c r="I31" s="104">
        <v>0.5</v>
      </c>
      <c r="J31" s="90">
        <f t="shared" si="3"/>
        <v>103984.79000000001</v>
      </c>
      <c r="BU31" t="e">
        <v>#N/A</v>
      </c>
      <c r="CH31" t="e">
        <v>#N/A</v>
      </c>
    </row>
    <row r="32" spans="1:86" ht="18" customHeight="1" thickBot="1" x14ac:dyDescent="0.3">
      <c r="A32" s="73" t="s">
        <v>566</v>
      </c>
      <c r="B32" s="217">
        <v>26167738.060000006</v>
      </c>
      <c r="C32" s="227">
        <v>5641787.9499999993</v>
      </c>
      <c r="D32" s="227">
        <v>1796136.67</v>
      </c>
      <c r="E32" s="218">
        <v>33605662.680000007</v>
      </c>
      <c r="F32" s="262">
        <f t="shared" si="0"/>
        <v>16.78820621310836</v>
      </c>
      <c r="G32" s="262">
        <f t="shared" si="1"/>
        <v>5.3447440900159613</v>
      </c>
      <c r="H32" s="263">
        <f t="shared" si="2"/>
        <v>22.132950303124321</v>
      </c>
      <c r="BU32" t="e">
        <v>#N/A</v>
      </c>
      <c r="CH32">
        <v>72</v>
      </c>
    </row>
    <row r="33" spans="1:86" ht="18" customHeight="1" x14ac:dyDescent="0.25">
      <c r="A33"/>
      <c r="B33"/>
      <c r="I33" s="109"/>
      <c r="J33" s="4"/>
      <c r="BU33">
        <v>49</v>
      </c>
      <c r="CH33" t="e">
        <v>#N/A</v>
      </c>
    </row>
    <row r="34" spans="1:86" x14ac:dyDescent="0.25">
      <c r="A34"/>
      <c r="B34"/>
      <c r="I34" s="70"/>
      <c r="BU34" t="e">
        <v>#N/A</v>
      </c>
      <c r="CH34" t="e">
        <v>#N/A</v>
      </c>
    </row>
    <row r="35" spans="1:86" x14ac:dyDescent="0.25">
      <c r="BU35" t="e">
        <v>#N/A</v>
      </c>
      <c r="CH35" t="e">
        <v>#N/A</v>
      </c>
    </row>
    <row r="36" spans="1:86" x14ac:dyDescent="0.25">
      <c r="BU36" t="e">
        <v>#N/A</v>
      </c>
      <c r="CH36" t="e">
        <v>#N/A</v>
      </c>
    </row>
    <row r="37" spans="1:86" s="111" customFormat="1" ht="12" customHeight="1" x14ac:dyDescent="0.25">
      <c r="A37" s="110"/>
      <c r="B37" s="110"/>
      <c r="J37" s="112"/>
      <c r="K37" s="112"/>
      <c r="L37" s="112"/>
      <c r="M37" s="112"/>
      <c r="N37" s="112"/>
      <c r="O37" s="112"/>
      <c r="BU37" s="111" t="e">
        <v>#N/A</v>
      </c>
      <c r="CH37" t="e">
        <v>#N/A</v>
      </c>
    </row>
    <row r="38" spans="1:86" ht="15.75" thickBot="1" x14ac:dyDescent="0.3">
      <c r="A38" s="289" t="s">
        <v>593</v>
      </c>
      <c r="B38" s="290">
        <v>1</v>
      </c>
      <c r="BU38" t="e">
        <v>#N/A</v>
      </c>
      <c r="CH38" t="e">
        <v>#N/A</v>
      </c>
    </row>
    <row r="39" spans="1:86" ht="15.75" thickBot="1" x14ac:dyDescent="0.3">
      <c r="A39" s="289" t="s">
        <v>616</v>
      </c>
      <c r="B39" s="350" t="s">
        <v>732</v>
      </c>
      <c r="H39" s="113"/>
      <c r="J39" s="238" t="s">
        <v>616</v>
      </c>
      <c r="K39" s="114" t="s">
        <v>732</v>
      </c>
      <c r="N39" s="115"/>
      <c r="BU39" t="e">
        <v>#N/A</v>
      </c>
      <c r="CH39" t="e">
        <v>#N/A</v>
      </c>
    </row>
    <row r="40" spans="1:86" s="4" customFormat="1" ht="15.75" thickBot="1" x14ac:dyDescent="0.3">
      <c r="A40" s="289" t="s">
        <v>12</v>
      </c>
      <c r="B40" s="291" t="s">
        <v>586</v>
      </c>
      <c r="D40"/>
      <c r="E40" s="71"/>
      <c r="H40" s="113"/>
      <c r="I40" s="71"/>
      <c r="J40" s="238" t="s">
        <v>593</v>
      </c>
      <c r="K40" s="117">
        <v>1</v>
      </c>
      <c r="L40" s="16"/>
      <c r="M40" s="16"/>
      <c r="N40" s="115"/>
      <c r="O40" s="16"/>
      <c r="P40" s="118"/>
      <c r="Q40" s="118"/>
      <c r="R40" s="118"/>
      <c r="AC40"/>
      <c r="BU40" t="e">
        <v>#N/A</v>
      </c>
      <c r="CH40" t="e">
        <v>#N/A</v>
      </c>
    </row>
    <row r="41" spans="1:86" ht="29.25" customHeight="1" thickBot="1" x14ac:dyDescent="0.3">
      <c r="A41" s="119" t="s">
        <v>751</v>
      </c>
      <c r="B41" s="120">
        <f>GETPIVOTDATA("POS",$A$136,"BUCKET","BKT 1")/GETPIVOTDATA("POS",$A$41)</f>
        <v>4.7607022383082495E-2</v>
      </c>
      <c r="E41" s="70"/>
      <c r="F41" s="4"/>
      <c r="G41" s="4"/>
      <c r="I41" s="71"/>
      <c r="J41"/>
      <c r="K41" s="4"/>
      <c r="N41" s="115"/>
      <c r="O41"/>
      <c r="BU41" t="e">
        <v>#N/A</v>
      </c>
      <c r="CH41" t="e">
        <v>#N/A</v>
      </c>
    </row>
    <row r="42" spans="1:86" s="4" customFormat="1" ht="30" customHeight="1" thickBot="1" x14ac:dyDescent="0.3">
      <c r="A42" s="55" t="s">
        <v>742</v>
      </c>
      <c r="B42" s="351" t="s">
        <v>594</v>
      </c>
      <c r="C42" s="293"/>
      <c r="D42" s="293"/>
      <c r="E42" s="293"/>
      <c r="F42" s="4" t="s">
        <v>733</v>
      </c>
      <c r="G42"/>
      <c r="H42"/>
      <c r="I42" s="71"/>
      <c r="J42" s="360" t="s">
        <v>752</v>
      </c>
      <c r="K42" s="237" t="s">
        <v>594</v>
      </c>
      <c r="L42" s="121"/>
      <c r="M42" s="121"/>
      <c r="N42" s="121"/>
      <c r="O42"/>
      <c r="AD42"/>
      <c r="BU42" t="e">
        <v>#N/A</v>
      </c>
      <c r="CH42" t="e">
        <v>#N/A</v>
      </c>
    </row>
    <row r="43" spans="1:86" s="4" customFormat="1" ht="31.5" customHeight="1" thickBot="1" x14ac:dyDescent="0.3">
      <c r="A43" s="234" t="s">
        <v>11</v>
      </c>
      <c r="B43" s="74" t="s">
        <v>688</v>
      </c>
      <c r="C43" s="1" t="s">
        <v>737</v>
      </c>
      <c r="D43" s="2" t="s">
        <v>739</v>
      </c>
      <c r="E43" s="73" t="s">
        <v>566</v>
      </c>
      <c r="F43" s="122" t="s">
        <v>747</v>
      </c>
      <c r="G43" s="122" t="s">
        <v>748</v>
      </c>
      <c r="H43" s="123" t="s">
        <v>753</v>
      </c>
      <c r="I43" s="71"/>
      <c r="J43" s="239" t="s">
        <v>11</v>
      </c>
      <c r="K43" s="74" t="s">
        <v>688</v>
      </c>
      <c r="L43" s="1" t="s">
        <v>737</v>
      </c>
      <c r="M43" s="2" t="s">
        <v>739</v>
      </c>
      <c r="N43" s="73" t="s">
        <v>740</v>
      </c>
      <c r="O43" s="2" t="s">
        <v>754</v>
      </c>
      <c r="AD43"/>
      <c r="BU43" t="e">
        <v>#N/A</v>
      </c>
      <c r="CH43" t="e">
        <v>#N/A</v>
      </c>
    </row>
    <row r="44" spans="1:86" s="4" customFormat="1" ht="21" customHeight="1" x14ac:dyDescent="0.25">
      <c r="A44" s="125" t="s">
        <v>60</v>
      </c>
      <c r="B44" s="341">
        <v>787069.04</v>
      </c>
      <c r="C44" s="348">
        <v>90625</v>
      </c>
      <c r="D44" s="348"/>
      <c r="E44" s="349">
        <v>877694.04</v>
      </c>
      <c r="F44" s="126">
        <f t="shared" ref="F44:F62" si="4">+C44*100/E44</f>
        <v>10.325352101057904</v>
      </c>
      <c r="G44" s="126">
        <f t="shared" ref="G44:G62" si="5">+D44*100/E44</f>
        <v>0</v>
      </c>
      <c r="H44" s="127">
        <f t="shared" ref="H44:H62" si="6">F44+G44</f>
        <v>10.325352101057904</v>
      </c>
      <c r="I44" s="71"/>
      <c r="J44" s="125" t="s">
        <v>60</v>
      </c>
      <c r="K44" s="354">
        <v>10</v>
      </c>
      <c r="L44" s="355">
        <v>1</v>
      </c>
      <c r="M44" s="355">
        <v>0</v>
      </c>
      <c r="N44" s="356">
        <v>11</v>
      </c>
      <c r="O44" s="128">
        <f>B44/GETPIVOTDATA("POS",$A$42)</f>
        <v>4.4139719708416972E-2</v>
      </c>
      <c r="AD44"/>
      <c r="BU44" t="e">
        <v>#N/A</v>
      </c>
      <c r="CH44" t="e">
        <v>#N/A</v>
      </c>
    </row>
    <row r="45" spans="1:86" s="4" customFormat="1" ht="22.5" customHeight="1" x14ac:dyDescent="0.25">
      <c r="A45" s="129" t="s">
        <v>96</v>
      </c>
      <c r="B45" s="344">
        <v>641187.76</v>
      </c>
      <c r="C45" s="81">
        <v>78292</v>
      </c>
      <c r="D45" s="81"/>
      <c r="E45" s="82">
        <v>719479.76</v>
      </c>
      <c r="F45" s="130">
        <f t="shared" si="4"/>
        <v>10.88175155893197</v>
      </c>
      <c r="G45" s="130">
        <f t="shared" si="5"/>
        <v>0</v>
      </c>
      <c r="H45" s="131">
        <f t="shared" si="6"/>
        <v>10.88175155893197</v>
      </c>
      <c r="I45" s="71"/>
      <c r="J45" s="129" t="s">
        <v>96</v>
      </c>
      <c r="K45" s="86">
        <v>13</v>
      </c>
      <c r="L45" s="87">
        <v>1</v>
      </c>
      <c r="M45" s="87">
        <v>0</v>
      </c>
      <c r="N45" s="88">
        <v>14</v>
      </c>
      <c r="O45" s="132">
        <f t="shared" ref="O45:O62" si="7">B45/GETPIVOTDATA("POS",$A$42)</f>
        <v>3.5958532947589619E-2</v>
      </c>
      <c r="AD45"/>
      <c r="BU45" t="e">
        <v>#N/A</v>
      </c>
      <c r="CH45" t="e">
        <v>#N/A</v>
      </c>
    </row>
    <row r="46" spans="1:86" s="4" customFormat="1" ht="22.5" customHeight="1" x14ac:dyDescent="0.25">
      <c r="A46" s="129" t="s">
        <v>30</v>
      </c>
      <c r="B46" s="344">
        <v>1260567.1600000001</v>
      </c>
      <c r="C46" s="81">
        <v>345597.69</v>
      </c>
      <c r="D46" s="81"/>
      <c r="E46" s="82">
        <v>1606164.85</v>
      </c>
      <c r="F46" s="130">
        <f t="shared" si="4"/>
        <v>21.516950143691663</v>
      </c>
      <c r="G46" s="130">
        <f t="shared" si="5"/>
        <v>0</v>
      </c>
      <c r="H46" s="131">
        <f t="shared" si="6"/>
        <v>21.516950143691663</v>
      </c>
      <c r="I46" s="71"/>
      <c r="J46" s="129" t="s">
        <v>30</v>
      </c>
      <c r="K46" s="86">
        <v>34</v>
      </c>
      <c r="L46" s="87">
        <v>5</v>
      </c>
      <c r="M46" s="87">
        <v>0</v>
      </c>
      <c r="N46" s="88">
        <v>39</v>
      </c>
      <c r="O46" s="132">
        <f t="shared" si="7"/>
        <v>7.0694028462909952E-2</v>
      </c>
      <c r="AD46"/>
      <c r="BU46" t="e">
        <v>#N/A</v>
      </c>
      <c r="CH46" t="e">
        <v>#N/A</v>
      </c>
    </row>
    <row r="47" spans="1:86" s="4" customFormat="1" ht="22.5" customHeight="1" x14ac:dyDescent="0.25">
      <c r="A47" s="129" t="s">
        <v>20</v>
      </c>
      <c r="B47" s="344">
        <v>211947.33000000002</v>
      </c>
      <c r="C47" s="81">
        <v>16059.4</v>
      </c>
      <c r="D47" s="81">
        <v>16140.49</v>
      </c>
      <c r="E47" s="82">
        <v>244147.22</v>
      </c>
      <c r="F47" s="130">
        <f t="shared" si="4"/>
        <v>6.5777525543809183</v>
      </c>
      <c r="G47" s="130">
        <f t="shared" si="5"/>
        <v>6.6109661211788531</v>
      </c>
      <c r="H47" s="131">
        <f t="shared" si="6"/>
        <v>13.188718675559771</v>
      </c>
      <c r="I47" s="71"/>
      <c r="J47" s="129" t="s">
        <v>20</v>
      </c>
      <c r="K47" s="86">
        <v>7</v>
      </c>
      <c r="L47" s="87">
        <v>1</v>
      </c>
      <c r="M47" s="87">
        <v>1</v>
      </c>
      <c r="N47" s="88">
        <v>9</v>
      </c>
      <c r="O47" s="132">
        <f t="shared" si="7"/>
        <v>1.1886245378356333E-2</v>
      </c>
      <c r="AD47"/>
      <c r="BU47" t="e">
        <v>#N/A</v>
      </c>
      <c r="CH47" t="e">
        <v>#N/A</v>
      </c>
    </row>
    <row r="48" spans="1:86" s="4" customFormat="1" ht="22.5" customHeight="1" x14ac:dyDescent="0.25">
      <c r="A48" s="129" t="s">
        <v>26</v>
      </c>
      <c r="B48" s="344">
        <v>1632144.0799999998</v>
      </c>
      <c r="C48" s="81">
        <v>476770.04</v>
      </c>
      <c r="D48" s="81">
        <v>209882</v>
      </c>
      <c r="E48" s="82">
        <v>2318796.1199999996</v>
      </c>
      <c r="F48" s="130">
        <f t="shared" si="4"/>
        <v>20.561102198152724</v>
      </c>
      <c r="G48" s="130">
        <f t="shared" si="5"/>
        <v>9.0513347935048305</v>
      </c>
      <c r="H48" s="131">
        <f t="shared" si="6"/>
        <v>29.612436991657553</v>
      </c>
      <c r="I48" s="71"/>
      <c r="J48" s="129" t="s">
        <v>26</v>
      </c>
      <c r="K48" s="86">
        <v>27</v>
      </c>
      <c r="L48" s="87">
        <v>10</v>
      </c>
      <c r="M48" s="87">
        <v>3</v>
      </c>
      <c r="N48" s="88">
        <v>40</v>
      </c>
      <c r="O48" s="132">
        <f t="shared" si="7"/>
        <v>9.1532481337281507E-2</v>
      </c>
      <c r="AD48"/>
      <c r="BU48" t="e">
        <v>#N/A</v>
      </c>
      <c r="CH48" t="e">
        <v>#N/A</v>
      </c>
    </row>
    <row r="49" spans="1:86" s="4" customFormat="1" ht="22.5" customHeight="1" x14ac:dyDescent="0.25">
      <c r="A49" s="129" t="s">
        <v>41</v>
      </c>
      <c r="B49" s="344">
        <v>943827.07000000007</v>
      </c>
      <c r="C49" s="81">
        <v>68608</v>
      </c>
      <c r="D49" s="81"/>
      <c r="E49" s="82">
        <v>1012435.0700000001</v>
      </c>
      <c r="F49" s="130">
        <f t="shared" si="4"/>
        <v>6.7765333336388665</v>
      </c>
      <c r="G49" s="130">
        <f t="shared" si="5"/>
        <v>0</v>
      </c>
      <c r="H49" s="131">
        <f t="shared" si="6"/>
        <v>6.7765333336388665</v>
      </c>
      <c r="I49" s="71"/>
      <c r="J49" s="129" t="s">
        <v>41</v>
      </c>
      <c r="K49" s="86">
        <v>11</v>
      </c>
      <c r="L49" s="87">
        <v>2</v>
      </c>
      <c r="M49" s="87">
        <v>0</v>
      </c>
      <c r="N49" s="88">
        <v>13</v>
      </c>
      <c r="O49" s="132">
        <f t="shared" si="7"/>
        <v>5.2930886880033348E-2</v>
      </c>
      <c r="AD49"/>
      <c r="BU49" t="e">
        <v>#N/A</v>
      </c>
      <c r="CH49" t="e">
        <v>#N/A</v>
      </c>
    </row>
    <row r="50" spans="1:86" s="4" customFormat="1" ht="22.5" customHeight="1" x14ac:dyDescent="0.25">
      <c r="A50" s="129" t="s">
        <v>53</v>
      </c>
      <c r="B50" s="344">
        <v>573436.31999999995</v>
      </c>
      <c r="C50" s="81">
        <v>23192</v>
      </c>
      <c r="D50" s="81">
        <v>84496</v>
      </c>
      <c r="E50" s="82">
        <v>681124.32</v>
      </c>
      <c r="F50" s="130">
        <f t="shared" si="4"/>
        <v>3.4049584369561199</v>
      </c>
      <c r="G50" s="130">
        <f t="shared" si="5"/>
        <v>12.405371166309259</v>
      </c>
      <c r="H50" s="131">
        <f t="shared" si="6"/>
        <v>15.810329603265378</v>
      </c>
      <c r="I50" s="71"/>
      <c r="J50" s="129" t="s">
        <v>53</v>
      </c>
      <c r="K50" s="86">
        <v>11</v>
      </c>
      <c r="L50" s="87">
        <v>1</v>
      </c>
      <c r="M50" s="87">
        <v>1</v>
      </c>
      <c r="N50" s="88">
        <v>13</v>
      </c>
      <c r="O50" s="132">
        <f t="shared" si="7"/>
        <v>3.2158955757459466E-2</v>
      </c>
      <c r="AD50"/>
      <c r="BU50" t="e">
        <v>#N/A</v>
      </c>
      <c r="CH50" t="e">
        <v>#N/A</v>
      </c>
    </row>
    <row r="51" spans="1:86" s="4" customFormat="1" ht="22.5" customHeight="1" x14ac:dyDescent="0.25">
      <c r="A51" s="129" t="s">
        <v>17</v>
      </c>
      <c r="B51" s="344">
        <v>1597162.98</v>
      </c>
      <c r="C51" s="81">
        <v>493171</v>
      </c>
      <c r="D51" s="81">
        <v>374018.43</v>
      </c>
      <c r="E51" s="82">
        <v>2464352.41</v>
      </c>
      <c r="F51" s="130">
        <f t="shared" si="4"/>
        <v>20.012194603287277</v>
      </c>
      <c r="G51" s="130">
        <f t="shared" si="5"/>
        <v>15.177148709830831</v>
      </c>
      <c r="H51" s="131">
        <f t="shared" si="6"/>
        <v>35.189343313118108</v>
      </c>
      <c r="I51" s="71"/>
      <c r="J51" s="129" t="s">
        <v>17</v>
      </c>
      <c r="K51" s="86">
        <v>18</v>
      </c>
      <c r="L51" s="87">
        <v>5</v>
      </c>
      <c r="M51" s="87">
        <v>4</v>
      </c>
      <c r="N51" s="88">
        <v>27</v>
      </c>
      <c r="O51" s="132">
        <f t="shared" si="7"/>
        <v>8.9570701784763354E-2</v>
      </c>
      <c r="AD51"/>
      <c r="BU51" t="e">
        <v>#N/A</v>
      </c>
      <c r="CH51" t="e">
        <v>#N/A</v>
      </c>
    </row>
    <row r="52" spans="1:86" s="4" customFormat="1" ht="22.5" customHeight="1" x14ac:dyDescent="0.25">
      <c r="A52" s="129" t="s">
        <v>146</v>
      </c>
      <c r="B52" s="344">
        <v>529670.35</v>
      </c>
      <c r="C52" s="81">
        <v>122338</v>
      </c>
      <c r="D52" s="81"/>
      <c r="E52" s="82">
        <v>652008.35</v>
      </c>
      <c r="F52" s="130">
        <f t="shared" si="4"/>
        <v>18.763256636207192</v>
      </c>
      <c r="G52" s="130">
        <f t="shared" si="5"/>
        <v>0</v>
      </c>
      <c r="H52" s="131">
        <f t="shared" si="6"/>
        <v>18.763256636207192</v>
      </c>
      <c r="I52" s="71"/>
      <c r="J52" s="129" t="s">
        <v>146</v>
      </c>
      <c r="K52" s="86">
        <v>9</v>
      </c>
      <c r="L52" s="87">
        <v>2</v>
      </c>
      <c r="M52" s="87">
        <v>0</v>
      </c>
      <c r="N52" s="88">
        <v>11</v>
      </c>
      <c r="O52" s="132">
        <f t="shared" si="7"/>
        <v>2.9704510784541994E-2</v>
      </c>
      <c r="AD52"/>
      <c r="BU52" t="e">
        <v>#N/A</v>
      </c>
      <c r="CH52" t="e">
        <v>#N/A</v>
      </c>
    </row>
    <row r="53" spans="1:86" s="4" customFormat="1" ht="22.5" customHeight="1" x14ac:dyDescent="0.25">
      <c r="A53" s="129" t="s">
        <v>106</v>
      </c>
      <c r="B53" s="344">
        <v>910525.54</v>
      </c>
      <c r="C53" s="81"/>
      <c r="D53" s="81"/>
      <c r="E53" s="82">
        <v>910525.54</v>
      </c>
      <c r="F53" s="130">
        <f t="shared" si="4"/>
        <v>0</v>
      </c>
      <c r="G53" s="130">
        <f t="shared" si="5"/>
        <v>0</v>
      </c>
      <c r="H53" s="131">
        <f t="shared" si="6"/>
        <v>0</v>
      </c>
      <c r="I53" s="71"/>
      <c r="J53" s="129" t="s">
        <v>106</v>
      </c>
      <c r="K53" s="86">
        <v>14</v>
      </c>
      <c r="L53" s="87">
        <v>0</v>
      </c>
      <c r="M53" s="87">
        <v>0</v>
      </c>
      <c r="N53" s="88">
        <v>14</v>
      </c>
      <c r="O53" s="132">
        <f t="shared" si="7"/>
        <v>5.106329950795041E-2</v>
      </c>
      <c r="AD53"/>
      <c r="BU53" t="e">
        <v>#N/A</v>
      </c>
      <c r="CH53" t="e">
        <v>#N/A</v>
      </c>
    </row>
    <row r="54" spans="1:86" s="4" customFormat="1" ht="22.5" customHeight="1" x14ac:dyDescent="0.25">
      <c r="A54" s="129" t="s">
        <v>150</v>
      </c>
      <c r="B54" s="344">
        <v>354292.27999999997</v>
      </c>
      <c r="C54" s="81">
        <v>223487.67</v>
      </c>
      <c r="D54" s="81">
        <v>17954</v>
      </c>
      <c r="E54" s="82">
        <v>595733.94999999995</v>
      </c>
      <c r="F54" s="130">
        <f t="shared" si="4"/>
        <v>37.514677483128168</v>
      </c>
      <c r="G54" s="130">
        <f t="shared" si="5"/>
        <v>3.013761428234869</v>
      </c>
      <c r="H54" s="131">
        <f t="shared" si="6"/>
        <v>40.52843891136304</v>
      </c>
      <c r="I54" s="71"/>
      <c r="J54" s="129" t="s">
        <v>150</v>
      </c>
      <c r="K54" s="86">
        <v>10</v>
      </c>
      <c r="L54" s="87">
        <v>6</v>
      </c>
      <c r="M54" s="87">
        <v>1</v>
      </c>
      <c r="N54" s="88">
        <v>17</v>
      </c>
      <c r="O54" s="132">
        <f t="shared" si="7"/>
        <v>1.9869110763213328E-2</v>
      </c>
      <c r="AD54"/>
      <c r="BU54" t="e">
        <v>#N/A</v>
      </c>
      <c r="CH54" t="e">
        <v>#N/A</v>
      </c>
    </row>
    <row r="55" spans="1:86" s="4" customFormat="1" ht="22.5" customHeight="1" x14ac:dyDescent="0.25">
      <c r="A55" s="129" t="s">
        <v>15</v>
      </c>
      <c r="B55" s="344">
        <v>89116.4</v>
      </c>
      <c r="C55" s="81"/>
      <c r="D55" s="81">
        <v>4350</v>
      </c>
      <c r="E55" s="82">
        <v>93466.4</v>
      </c>
      <c r="F55" s="130">
        <f t="shared" si="4"/>
        <v>0</v>
      </c>
      <c r="G55" s="130">
        <f t="shared" si="5"/>
        <v>4.6540788989412238</v>
      </c>
      <c r="H55" s="131">
        <f>F55+G55</f>
        <v>4.6540788989412238</v>
      </c>
      <c r="I55" s="71"/>
      <c r="J55" s="129" t="s">
        <v>15</v>
      </c>
      <c r="K55" s="86">
        <v>3</v>
      </c>
      <c r="L55" s="87">
        <v>0</v>
      </c>
      <c r="M55" s="87">
        <v>1</v>
      </c>
      <c r="N55" s="88">
        <v>4</v>
      </c>
      <c r="O55" s="132">
        <f t="shared" si="7"/>
        <v>4.9977482501702385E-3</v>
      </c>
      <c r="AD55"/>
      <c r="BU55" t="e">
        <v>#N/A</v>
      </c>
      <c r="CH55" t="e">
        <v>#N/A</v>
      </c>
    </row>
    <row r="56" spans="1:86" s="4" customFormat="1" ht="22.5" customHeight="1" x14ac:dyDescent="0.25">
      <c r="A56" s="129" t="s">
        <v>227</v>
      </c>
      <c r="B56" s="344">
        <v>259178.09000000003</v>
      </c>
      <c r="C56" s="81"/>
      <c r="D56" s="81"/>
      <c r="E56" s="82">
        <v>259178.09000000003</v>
      </c>
      <c r="F56" s="130">
        <f t="shared" si="4"/>
        <v>0</v>
      </c>
      <c r="G56" s="130">
        <f t="shared" si="5"/>
        <v>0</v>
      </c>
      <c r="H56" s="131">
        <f t="shared" si="6"/>
        <v>0</v>
      </c>
      <c r="I56" s="71"/>
      <c r="J56" s="129" t="s">
        <v>227</v>
      </c>
      <c r="K56" s="86">
        <v>6</v>
      </c>
      <c r="L56" s="87">
        <v>0</v>
      </c>
      <c r="M56" s="87">
        <v>0</v>
      </c>
      <c r="N56" s="88">
        <v>6</v>
      </c>
      <c r="O56" s="132">
        <f t="shared" si="7"/>
        <v>1.4534999683335109E-2</v>
      </c>
      <c r="AD56"/>
      <c r="BU56" t="e">
        <v>#N/A</v>
      </c>
      <c r="CH56" t="e">
        <v>#N/A</v>
      </c>
    </row>
    <row r="57" spans="1:86" s="4" customFormat="1" ht="22.5" customHeight="1" x14ac:dyDescent="0.25">
      <c r="A57" s="129" t="s">
        <v>44</v>
      </c>
      <c r="B57" s="344">
        <v>819287.17999999993</v>
      </c>
      <c r="C57" s="81">
        <v>116675</v>
      </c>
      <c r="D57" s="81">
        <v>46423.5</v>
      </c>
      <c r="E57" s="82">
        <v>982385.67999999993</v>
      </c>
      <c r="F57" s="130">
        <f t="shared" si="4"/>
        <v>11.876699994242587</v>
      </c>
      <c r="G57" s="130">
        <f t="shared" si="5"/>
        <v>4.725588019564781</v>
      </c>
      <c r="H57" s="131">
        <f t="shared" si="6"/>
        <v>16.602288013807367</v>
      </c>
      <c r="I57" s="71"/>
      <c r="J57" s="129" t="s">
        <v>44</v>
      </c>
      <c r="K57" s="86">
        <v>16</v>
      </c>
      <c r="L57" s="87">
        <v>1</v>
      </c>
      <c r="M57" s="87">
        <v>1</v>
      </c>
      <c r="N57" s="88">
        <v>18</v>
      </c>
      <c r="O57" s="132">
        <f t="shared" si="7"/>
        <v>4.5946549347055193E-2</v>
      </c>
      <c r="AD57"/>
      <c r="BU57" t="e">
        <v>#N/A</v>
      </c>
      <c r="CH57" t="e">
        <v>#N/A</v>
      </c>
    </row>
    <row r="58" spans="1:86" s="4" customFormat="1" ht="21.75" customHeight="1" x14ac:dyDescent="0.25">
      <c r="A58" s="129" t="s">
        <v>34</v>
      </c>
      <c r="B58" s="344">
        <v>1040998.01</v>
      </c>
      <c r="C58" s="81">
        <v>107895</v>
      </c>
      <c r="D58" s="81">
        <v>31439</v>
      </c>
      <c r="E58" s="82">
        <v>1180332.01</v>
      </c>
      <c r="F58" s="130">
        <f t="shared" si="4"/>
        <v>9.1410720954691378</v>
      </c>
      <c r="G58" s="130">
        <f t="shared" si="5"/>
        <v>2.6635725993739676</v>
      </c>
      <c r="H58" s="131">
        <f t="shared" si="6"/>
        <v>11.804644694843105</v>
      </c>
      <c r="I58" s="71"/>
      <c r="J58" s="129" t="s">
        <v>34</v>
      </c>
      <c r="K58" s="86">
        <v>14</v>
      </c>
      <c r="L58" s="87">
        <v>2</v>
      </c>
      <c r="M58" s="87">
        <v>1</v>
      </c>
      <c r="N58" s="88">
        <v>17</v>
      </c>
      <c r="O58" s="132">
        <f t="shared" si="7"/>
        <v>5.8380342820268785E-2</v>
      </c>
      <c r="AD58"/>
      <c r="BU58" t="e">
        <v>#N/A</v>
      </c>
      <c r="CH58" t="e">
        <v>#N/A</v>
      </c>
    </row>
    <row r="59" spans="1:86" s="4" customFormat="1" ht="22.5" customHeight="1" x14ac:dyDescent="0.25">
      <c r="A59" s="129" t="s">
        <v>168</v>
      </c>
      <c r="B59" s="344">
        <v>843266.82</v>
      </c>
      <c r="C59" s="81">
        <v>168640.34</v>
      </c>
      <c r="D59" s="81"/>
      <c r="E59" s="82">
        <v>1011907.1599999999</v>
      </c>
      <c r="F59" s="130">
        <f t="shared" si="4"/>
        <v>16.665594104502631</v>
      </c>
      <c r="G59" s="130">
        <f t="shared" si="5"/>
        <v>0</v>
      </c>
      <c r="H59" s="131">
        <f t="shared" si="6"/>
        <v>16.665594104502631</v>
      </c>
      <c r="I59" s="71"/>
      <c r="J59" s="129" t="s">
        <v>168</v>
      </c>
      <c r="K59" s="86">
        <v>16</v>
      </c>
      <c r="L59" s="87">
        <v>2</v>
      </c>
      <c r="M59" s="87">
        <v>0</v>
      </c>
      <c r="N59" s="88">
        <v>18</v>
      </c>
      <c r="O59" s="132">
        <f t="shared" si="7"/>
        <v>4.7291354611290644E-2</v>
      </c>
      <c r="AD59"/>
      <c r="BU59" t="e">
        <v>#N/A</v>
      </c>
      <c r="CH59" t="e">
        <v>#N/A</v>
      </c>
    </row>
    <row r="60" spans="1:86" s="4" customFormat="1" ht="22.5" customHeight="1" x14ac:dyDescent="0.25">
      <c r="A60" s="129" t="s">
        <v>74</v>
      </c>
      <c r="B60" s="344">
        <v>227480.52000000002</v>
      </c>
      <c r="C60" s="81">
        <v>263486</v>
      </c>
      <c r="D60" s="81">
        <v>3001</v>
      </c>
      <c r="E60" s="82">
        <v>493967.52</v>
      </c>
      <c r="F60" s="130">
        <f t="shared" si="4"/>
        <v>53.340754064153849</v>
      </c>
      <c r="G60" s="130">
        <f t="shared" si="5"/>
        <v>0.60752982301346448</v>
      </c>
      <c r="H60" s="131">
        <f t="shared" si="6"/>
        <v>53.948283887167314</v>
      </c>
      <c r="I60" s="71"/>
      <c r="J60" s="129" t="s">
        <v>74</v>
      </c>
      <c r="K60" s="86">
        <v>5</v>
      </c>
      <c r="L60" s="87">
        <v>3</v>
      </c>
      <c r="M60" s="87">
        <v>1</v>
      </c>
      <c r="N60" s="88">
        <v>9</v>
      </c>
      <c r="O60" s="132">
        <f t="shared" si="7"/>
        <v>1.2757364197586709E-2</v>
      </c>
      <c r="AD60"/>
      <c r="BU60" t="e">
        <v>#N/A</v>
      </c>
      <c r="CH60" t="e">
        <v>#N/A</v>
      </c>
    </row>
    <row r="61" spans="1:86" s="4" customFormat="1" ht="22.5" customHeight="1" thickBot="1" x14ac:dyDescent="0.3">
      <c r="A61" s="133" t="s">
        <v>156</v>
      </c>
      <c r="B61" s="344">
        <v>1302106.2</v>
      </c>
      <c r="C61" s="81">
        <v>259470.64</v>
      </c>
      <c r="D61" s="81">
        <v>166035</v>
      </c>
      <c r="E61" s="82">
        <v>1727611.8399999999</v>
      </c>
      <c r="F61" s="264">
        <f t="shared" si="4"/>
        <v>15.019035757476635</v>
      </c>
      <c r="G61" s="264">
        <f t="shared" si="5"/>
        <v>9.6106657847401653</v>
      </c>
      <c r="H61" s="265">
        <f t="shared" si="6"/>
        <v>24.6297015422168</v>
      </c>
      <c r="I61" s="71"/>
      <c r="J61" s="133" t="s">
        <v>156</v>
      </c>
      <c r="K61" s="86">
        <v>22</v>
      </c>
      <c r="L61" s="87">
        <v>5</v>
      </c>
      <c r="M61" s="87">
        <v>3</v>
      </c>
      <c r="N61" s="88">
        <v>30</v>
      </c>
      <c r="O61" s="132">
        <f t="shared" si="7"/>
        <v>7.3023584689078769E-2</v>
      </c>
      <c r="AD61"/>
      <c r="BU61" t="e">
        <v>#N/A</v>
      </c>
      <c r="CH61" t="e">
        <v>#N/A</v>
      </c>
    </row>
    <row r="62" spans="1:86" s="4" customFormat="1" ht="24" customHeight="1" thickBot="1" x14ac:dyDescent="0.3">
      <c r="A62" s="73" t="s">
        <v>566</v>
      </c>
      <c r="B62" s="134">
        <v>14023263.129999997</v>
      </c>
      <c r="C62" s="135">
        <v>2854307.78</v>
      </c>
      <c r="D62" s="135">
        <v>953739.41999999993</v>
      </c>
      <c r="E62" s="136">
        <v>17831310.329999998</v>
      </c>
      <c r="F62" s="266">
        <f t="shared" si="4"/>
        <v>16.007280043788011</v>
      </c>
      <c r="G62" s="266">
        <f t="shared" si="5"/>
        <v>5.3486782650818245</v>
      </c>
      <c r="H62" s="267">
        <f t="shared" si="6"/>
        <v>21.355958308869837</v>
      </c>
      <c r="I62" s="71"/>
      <c r="J62" s="73" t="s">
        <v>740</v>
      </c>
      <c r="K62" s="74">
        <v>246</v>
      </c>
      <c r="L62" s="1">
        <v>47</v>
      </c>
      <c r="M62" s="1">
        <v>17</v>
      </c>
      <c r="N62" s="2">
        <v>310</v>
      </c>
      <c r="O62" s="132">
        <f t="shared" si="7"/>
        <v>0.78644041691130162</v>
      </c>
      <c r="AD62"/>
      <c r="BU62" t="e">
        <v>#N/A</v>
      </c>
      <c r="CH62">
        <v>72</v>
      </c>
    </row>
    <row r="63" spans="1:86" s="4" customFormat="1" ht="29.25" customHeight="1" x14ac:dyDescent="0.25">
      <c r="A63"/>
      <c r="B63"/>
      <c r="C63"/>
      <c r="D63"/>
      <c r="E63"/>
      <c r="F63"/>
      <c r="G63"/>
      <c r="H63"/>
      <c r="I63" s="71"/>
      <c r="J63"/>
      <c r="K63"/>
      <c r="L63"/>
      <c r="M63"/>
      <c r="N63"/>
      <c r="O63" s="140"/>
      <c r="AD63"/>
      <c r="BU63"/>
      <c r="CH63" t="e">
        <v>#N/A</v>
      </c>
    </row>
    <row r="64" spans="1:86" s="4" customFormat="1" ht="17.25" customHeight="1" x14ac:dyDescent="0.25">
      <c r="A64"/>
      <c r="B64"/>
      <c r="C64"/>
      <c r="D64"/>
      <c r="E64"/>
      <c r="F64" s="137"/>
      <c r="G64" s="137"/>
      <c r="H64" s="137"/>
      <c r="I64" s="71"/>
      <c r="J64"/>
      <c r="K64"/>
      <c r="L64"/>
      <c r="M64"/>
      <c r="N64"/>
      <c r="AD64"/>
      <c r="BU64"/>
      <c r="CH64" t="e">
        <v>#N/A</v>
      </c>
    </row>
    <row r="65" spans="1:86" s="4" customFormat="1" ht="36.75" customHeight="1" thickBot="1" x14ac:dyDescent="0.3">
      <c r="A65" s="289" t="s">
        <v>593</v>
      </c>
      <c r="B65" s="290">
        <v>2</v>
      </c>
      <c r="C65" s="92"/>
      <c r="D65" s="92"/>
      <c r="E65" s="92"/>
      <c r="F65" s="137"/>
      <c r="G65" s="137"/>
      <c r="H65" s="137"/>
      <c r="I65" s="71"/>
      <c r="J65" s="138"/>
      <c r="K65" s="138"/>
      <c r="L65" s="139"/>
      <c r="M65" s="140"/>
      <c r="N65" s="140"/>
      <c r="O65" s="140"/>
      <c r="AD65"/>
      <c r="BU65"/>
      <c r="CH65" t="e">
        <v>#N/A</v>
      </c>
    </row>
    <row r="66" spans="1:86" ht="15.75" thickBot="1" x14ac:dyDescent="0.3">
      <c r="A66" s="289" t="s">
        <v>616</v>
      </c>
      <c r="B66" s="291" t="s">
        <v>732</v>
      </c>
      <c r="I66" s="71"/>
      <c r="J66" s="238" t="s">
        <v>616</v>
      </c>
      <c r="K66" s="114" t="s">
        <v>732</v>
      </c>
      <c r="N66" s="115"/>
      <c r="P66" s="4"/>
      <c r="S66" s="4"/>
      <c r="BU66" t="e">
        <v>#N/A</v>
      </c>
      <c r="CH66" t="e">
        <v>#N/A</v>
      </c>
    </row>
    <row r="67" spans="1:86" s="4" customFormat="1" ht="15.75" thickBot="1" x14ac:dyDescent="0.3">
      <c r="A67" s="289" t="s">
        <v>12</v>
      </c>
      <c r="B67" s="291" t="s">
        <v>586</v>
      </c>
      <c r="E67" s="71"/>
      <c r="H67"/>
      <c r="I67" s="71"/>
      <c r="J67" s="238" t="s">
        <v>593</v>
      </c>
      <c r="K67" s="117">
        <v>2</v>
      </c>
      <c r="L67" s="16"/>
      <c r="M67" s="16"/>
      <c r="N67" s="115"/>
      <c r="O67" s="16"/>
      <c r="Q67"/>
      <c r="R67"/>
      <c r="T67"/>
      <c r="U67"/>
      <c r="AC67"/>
      <c r="BU67" t="e">
        <v>#N/A</v>
      </c>
      <c r="CH67" t="e">
        <v>#N/A</v>
      </c>
    </row>
    <row r="68" spans="1:86" ht="32.25" thickBot="1" x14ac:dyDescent="0.3">
      <c r="A68" s="119" t="s">
        <v>751</v>
      </c>
      <c r="B68" s="120">
        <f>GETPIVOTDATA("POS",$A$136,"BUCKET",2)/GETPIVOTDATA("POS",$A$69)</f>
        <v>1.0015101075525055E-2</v>
      </c>
      <c r="D68" s="379" t="s">
        <v>755</v>
      </c>
      <c r="E68" s="380"/>
      <c r="F68" s="380"/>
      <c r="G68" s="381"/>
      <c r="I68" s="71"/>
      <c r="N68" s="115"/>
      <c r="S68" s="4"/>
      <c r="BU68" t="e">
        <v>#N/A</v>
      </c>
      <c r="CH68" t="e">
        <v>#N/A</v>
      </c>
    </row>
    <row r="69" spans="1:86" s="4" customFormat="1" ht="15.75" thickBot="1" x14ac:dyDescent="0.3">
      <c r="A69" s="55" t="s">
        <v>742</v>
      </c>
      <c r="B69" s="292" t="s">
        <v>594</v>
      </c>
      <c r="C69" s="293"/>
      <c r="D69" s="293"/>
      <c r="E69" s="293"/>
      <c r="G69"/>
      <c r="H69"/>
      <c r="I69" s="71"/>
      <c r="J69" s="235" t="s">
        <v>752</v>
      </c>
      <c r="K69" s="237" t="s">
        <v>594</v>
      </c>
      <c r="L69"/>
      <c r="M69"/>
      <c r="N69"/>
      <c r="O69" s="16"/>
      <c r="P69"/>
      <c r="Q69"/>
      <c r="R69"/>
      <c r="T69"/>
      <c r="U69"/>
      <c r="AD69"/>
      <c r="BU69" t="e">
        <v>#N/A</v>
      </c>
      <c r="CH69" t="e">
        <v>#N/A</v>
      </c>
    </row>
    <row r="70" spans="1:86" s="4" customFormat="1" ht="33.75" customHeight="1" thickBot="1" x14ac:dyDescent="0.3">
      <c r="A70" s="239" t="s">
        <v>11</v>
      </c>
      <c r="B70" s="74" t="s">
        <v>688</v>
      </c>
      <c r="C70" s="1" t="s">
        <v>737</v>
      </c>
      <c r="D70" s="2" t="s">
        <v>739</v>
      </c>
      <c r="E70" s="73" t="s">
        <v>566</v>
      </c>
      <c r="F70" s="122" t="s">
        <v>747</v>
      </c>
      <c r="G70" s="122" t="s">
        <v>748</v>
      </c>
      <c r="H70" s="123" t="s">
        <v>749</v>
      </c>
      <c r="I70" s="71"/>
      <c r="J70" s="234" t="s">
        <v>11</v>
      </c>
      <c r="K70" s="74" t="s">
        <v>688</v>
      </c>
      <c r="L70" s="1" t="s">
        <v>739</v>
      </c>
      <c r="M70" s="2" t="s">
        <v>737</v>
      </c>
      <c r="N70" s="73" t="s">
        <v>740</v>
      </c>
      <c r="O70" s="16"/>
      <c r="P70"/>
      <c r="Q70"/>
      <c r="R70"/>
      <c r="T70"/>
      <c r="U70"/>
      <c r="AD70"/>
      <c r="BU70" t="e">
        <v>#N/A</v>
      </c>
      <c r="CH70" t="e">
        <v>#N/A</v>
      </c>
    </row>
    <row r="71" spans="1:86" s="4" customFormat="1" ht="23.25" customHeight="1" x14ac:dyDescent="0.25">
      <c r="A71" s="141" t="s">
        <v>60</v>
      </c>
      <c r="B71" s="341">
        <v>178270.35</v>
      </c>
      <c r="C71" s="342">
        <v>21841</v>
      </c>
      <c r="D71" s="342">
        <v>16635</v>
      </c>
      <c r="E71" s="343">
        <v>216746.35</v>
      </c>
      <c r="F71" s="126">
        <f t="shared" ref="F71:F89" si="8">+C71*100/E71</f>
        <v>10.07675561779933</v>
      </c>
      <c r="G71" s="126">
        <f t="shared" ref="G71:G89" si="9">+D71*100/E71</f>
        <v>7.6748697267566444</v>
      </c>
      <c r="H71" s="127">
        <f t="shared" ref="H71:H89" si="10">F71+G71</f>
        <v>17.751625344555976</v>
      </c>
      <c r="I71" s="71"/>
      <c r="J71" s="125" t="s">
        <v>60</v>
      </c>
      <c r="K71" s="354">
        <v>4</v>
      </c>
      <c r="L71" s="355">
        <v>2</v>
      </c>
      <c r="M71" s="355">
        <v>1</v>
      </c>
      <c r="N71" s="356">
        <v>7</v>
      </c>
      <c r="O71" s="16"/>
      <c r="P71"/>
      <c r="Q71"/>
      <c r="R71"/>
      <c r="S71"/>
      <c r="T71"/>
      <c r="U71"/>
      <c r="AD71"/>
      <c r="BU71" t="e">
        <v>#N/A</v>
      </c>
      <c r="CH71" t="e">
        <v>#N/A</v>
      </c>
    </row>
    <row r="72" spans="1:86" s="4" customFormat="1" ht="23.25" customHeight="1" thickBot="1" x14ac:dyDescent="0.3">
      <c r="A72" s="142" t="s">
        <v>96</v>
      </c>
      <c r="B72" s="344">
        <v>47087</v>
      </c>
      <c r="C72" s="288"/>
      <c r="D72" s="288"/>
      <c r="E72" s="345">
        <v>47087</v>
      </c>
      <c r="F72" s="130">
        <f t="shared" si="8"/>
        <v>0</v>
      </c>
      <c r="G72" s="130">
        <f t="shared" si="9"/>
        <v>0</v>
      </c>
      <c r="H72" s="131">
        <f t="shared" si="10"/>
        <v>0</v>
      </c>
      <c r="I72" s="71"/>
      <c r="J72" s="133" t="s">
        <v>96</v>
      </c>
      <c r="K72" s="86">
        <v>2</v>
      </c>
      <c r="L72" s="87">
        <v>0</v>
      </c>
      <c r="M72" s="87">
        <v>0</v>
      </c>
      <c r="N72" s="88">
        <v>2</v>
      </c>
      <c r="O72" s="16"/>
      <c r="P72"/>
      <c r="Q72"/>
      <c r="R72"/>
      <c r="S72"/>
      <c r="T72"/>
      <c r="U72"/>
      <c r="AD72"/>
      <c r="BU72" t="e">
        <v>#N/A</v>
      </c>
      <c r="CH72" t="e">
        <v>#N/A</v>
      </c>
    </row>
    <row r="73" spans="1:86" s="4" customFormat="1" ht="23.25" customHeight="1" thickBot="1" x14ac:dyDescent="0.3">
      <c r="A73" s="142" t="s">
        <v>30</v>
      </c>
      <c r="B73" s="344">
        <v>819134.38</v>
      </c>
      <c r="C73" s="288"/>
      <c r="D73" s="288">
        <v>74896.009999999995</v>
      </c>
      <c r="E73" s="345">
        <v>894030.39</v>
      </c>
      <c r="F73" s="130">
        <f t="shared" si="8"/>
        <v>0</v>
      </c>
      <c r="G73" s="130">
        <f t="shared" si="9"/>
        <v>8.3773449804094451</v>
      </c>
      <c r="H73" s="131">
        <f>F73+G73</f>
        <v>8.3773449804094451</v>
      </c>
      <c r="I73" s="71"/>
      <c r="J73" s="143" t="s">
        <v>30</v>
      </c>
      <c r="K73" s="86">
        <v>22</v>
      </c>
      <c r="L73" s="87">
        <v>4</v>
      </c>
      <c r="M73" s="87">
        <v>0</v>
      </c>
      <c r="N73" s="88">
        <v>26</v>
      </c>
      <c r="O73" s="16"/>
      <c r="P73"/>
      <c r="Q73"/>
      <c r="R73"/>
      <c r="S73"/>
      <c r="T73"/>
      <c r="U73"/>
      <c r="AD73"/>
      <c r="BU73" t="e">
        <v>#N/A</v>
      </c>
      <c r="CH73" t="e">
        <v>#N/A</v>
      </c>
    </row>
    <row r="74" spans="1:86" s="4" customFormat="1" ht="23.25" customHeight="1" x14ac:dyDescent="0.25">
      <c r="A74" s="142" t="s">
        <v>20</v>
      </c>
      <c r="B74" s="344">
        <v>224462.51</v>
      </c>
      <c r="C74" s="288">
        <v>74559</v>
      </c>
      <c r="D74" s="288"/>
      <c r="E74" s="345">
        <v>299021.51</v>
      </c>
      <c r="F74" s="130">
        <f t="shared" si="8"/>
        <v>24.934326630883511</v>
      </c>
      <c r="G74" s="130">
        <f t="shared" si="9"/>
        <v>0</v>
      </c>
      <c r="H74" s="131">
        <f t="shared" si="10"/>
        <v>24.934326630883511</v>
      </c>
      <c r="I74" s="71"/>
      <c r="J74" s="125" t="s">
        <v>20</v>
      </c>
      <c r="K74" s="86">
        <v>10</v>
      </c>
      <c r="L74" s="87">
        <v>0</v>
      </c>
      <c r="M74" s="87">
        <v>1</v>
      </c>
      <c r="N74" s="88">
        <v>11</v>
      </c>
      <c r="O74" s="16"/>
      <c r="P74"/>
      <c r="Q74"/>
      <c r="R74"/>
      <c r="S74"/>
      <c r="T74"/>
      <c r="U74"/>
      <c r="AD74"/>
      <c r="BU74" t="e">
        <v>#N/A</v>
      </c>
      <c r="CH74" t="e">
        <v>#N/A</v>
      </c>
    </row>
    <row r="75" spans="1:86" s="4" customFormat="1" ht="23.25" customHeight="1" x14ac:dyDescent="0.25">
      <c r="A75" s="142" t="s">
        <v>26</v>
      </c>
      <c r="B75" s="344">
        <v>142128.21</v>
      </c>
      <c r="C75" s="288">
        <v>84494</v>
      </c>
      <c r="D75" s="288">
        <v>0</v>
      </c>
      <c r="E75" s="345">
        <v>226622.21</v>
      </c>
      <c r="F75" s="130">
        <f t="shared" si="8"/>
        <v>37.284077319694305</v>
      </c>
      <c r="G75" s="130">
        <f t="shared" si="9"/>
        <v>0</v>
      </c>
      <c r="H75" s="131">
        <f t="shared" si="10"/>
        <v>37.284077319694305</v>
      </c>
      <c r="I75" s="71"/>
      <c r="J75" s="129" t="s">
        <v>26</v>
      </c>
      <c r="K75" s="86">
        <v>5</v>
      </c>
      <c r="L75" s="87">
        <v>1</v>
      </c>
      <c r="M75" s="87">
        <v>1</v>
      </c>
      <c r="N75" s="88">
        <v>7</v>
      </c>
      <c r="O75" s="16"/>
      <c r="P75"/>
      <c r="Q75"/>
      <c r="R75"/>
      <c r="S75"/>
      <c r="T75"/>
      <c r="U75"/>
      <c r="AD75"/>
      <c r="BU75" t="e">
        <v>#N/A</v>
      </c>
      <c r="CH75" t="e">
        <v>#N/A</v>
      </c>
    </row>
    <row r="76" spans="1:86" s="4" customFormat="1" ht="23.25" customHeight="1" thickBot="1" x14ac:dyDescent="0.3">
      <c r="A76" s="142" t="s">
        <v>41</v>
      </c>
      <c r="B76" s="344">
        <v>238285</v>
      </c>
      <c r="C76" s="288">
        <v>34463.990000000005</v>
      </c>
      <c r="D76" s="288">
        <v>16438</v>
      </c>
      <c r="E76" s="345">
        <v>289186.99</v>
      </c>
      <c r="F76" s="130">
        <f t="shared" si="8"/>
        <v>11.917545115013647</v>
      </c>
      <c r="G76" s="130">
        <f t="shared" si="9"/>
        <v>5.6842114508678279</v>
      </c>
      <c r="H76" s="131">
        <f t="shared" si="10"/>
        <v>17.601756565881473</v>
      </c>
      <c r="I76" s="71"/>
      <c r="J76" s="133" t="s">
        <v>41</v>
      </c>
      <c r="K76" s="86">
        <v>7</v>
      </c>
      <c r="L76" s="87">
        <v>1</v>
      </c>
      <c r="M76" s="87">
        <v>3</v>
      </c>
      <c r="N76" s="88">
        <v>11</v>
      </c>
      <c r="O76" s="16"/>
      <c r="P76"/>
      <c r="Q76"/>
      <c r="R76"/>
      <c r="S76"/>
      <c r="T76"/>
      <c r="U76"/>
      <c r="AD76"/>
      <c r="BU76" t="e">
        <v>#N/A</v>
      </c>
      <c r="CH76" t="e">
        <v>#N/A</v>
      </c>
    </row>
    <row r="77" spans="1:86" s="4" customFormat="1" ht="23.25" customHeight="1" x14ac:dyDescent="0.25">
      <c r="A77" s="142" t="s">
        <v>53</v>
      </c>
      <c r="B77" s="344">
        <v>76348.02</v>
      </c>
      <c r="C77" s="288">
        <v>66849</v>
      </c>
      <c r="D77" s="288"/>
      <c r="E77" s="345">
        <v>143197.02000000002</v>
      </c>
      <c r="F77" s="130">
        <f t="shared" si="8"/>
        <v>46.683234050540989</v>
      </c>
      <c r="G77" s="130">
        <f t="shared" si="9"/>
        <v>0</v>
      </c>
      <c r="H77" s="131">
        <f t="shared" si="10"/>
        <v>46.683234050540989</v>
      </c>
      <c r="I77" s="71"/>
      <c r="J77" s="143" t="s">
        <v>53</v>
      </c>
      <c r="K77" s="86">
        <v>2</v>
      </c>
      <c r="L77" s="87">
        <v>0</v>
      </c>
      <c r="M77" s="87">
        <v>1</v>
      </c>
      <c r="N77" s="88">
        <v>3</v>
      </c>
      <c r="O77" s="16"/>
      <c r="P77"/>
      <c r="Q77"/>
      <c r="R77"/>
      <c r="S77"/>
      <c r="T77"/>
      <c r="U77"/>
      <c r="AD77"/>
      <c r="BU77" t="e">
        <v>#N/A</v>
      </c>
      <c r="CH77" t="e">
        <v>#N/A</v>
      </c>
    </row>
    <row r="78" spans="1:86" s="4" customFormat="1" ht="23.25" customHeight="1" thickBot="1" x14ac:dyDescent="0.3">
      <c r="A78" s="142" t="s">
        <v>17</v>
      </c>
      <c r="B78" s="344">
        <v>362205.27</v>
      </c>
      <c r="C78" s="288"/>
      <c r="D78" s="288">
        <v>201853.04</v>
      </c>
      <c r="E78" s="345">
        <v>564058.31000000006</v>
      </c>
      <c r="F78" s="130">
        <f t="shared" si="8"/>
        <v>0</v>
      </c>
      <c r="G78" s="130">
        <f t="shared" si="9"/>
        <v>35.785846325001394</v>
      </c>
      <c r="H78" s="131">
        <f t="shared" si="10"/>
        <v>35.785846325001394</v>
      </c>
      <c r="I78" s="71"/>
      <c r="J78" s="143" t="s">
        <v>17</v>
      </c>
      <c r="K78" s="86">
        <v>6</v>
      </c>
      <c r="L78" s="87">
        <v>3</v>
      </c>
      <c r="M78" s="87">
        <v>0</v>
      </c>
      <c r="N78" s="88">
        <v>9</v>
      </c>
      <c r="O78" s="16"/>
      <c r="P78"/>
      <c r="Q78"/>
      <c r="R78"/>
      <c r="S78"/>
      <c r="T78"/>
      <c r="U78"/>
      <c r="AD78"/>
      <c r="BU78" t="e">
        <v>#N/A</v>
      </c>
      <c r="CH78" t="e">
        <v>#N/A</v>
      </c>
    </row>
    <row r="79" spans="1:86" s="4" customFormat="1" ht="23.25" customHeight="1" x14ac:dyDescent="0.25">
      <c r="A79" s="142" t="s">
        <v>146</v>
      </c>
      <c r="B79" s="344">
        <v>418800.48</v>
      </c>
      <c r="C79" s="288"/>
      <c r="D79" s="288">
        <v>5225</v>
      </c>
      <c r="E79" s="345">
        <v>424025.48</v>
      </c>
      <c r="F79" s="130">
        <f t="shared" si="8"/>
        <v>0</v>
      </c>
      <c r="G79" s="130">
        <f t="shared" si="9"/>
        <v>1.2322372702697018</v>
      </c>
      <c r="H79" s="131">
        <f t="shared" si="10"/>
        <v>1.2322372702697018</v>
      </c>
      <c r="I79" s="71"/>
      <c r="J79" s="125" t="s">
        <v>146</v>
      </c>
      <c r="K79" s="86">
        <v>8</v>
      </c>
      <c r="L79" s="87">
        <v>1</v>
      </c>
      <c r="M79" s="87">
        <v>0</v>
      </c>
      <c r="N79" s="88">
        <v>9</v>
      </c>
      <c r="O79" s="16"/>
      <c r="P79"/>
      <c r="Q79"/>
      <c r="R79"/>
      <c r="S79"/>
      <c r="T79"/>
      <c r="U79"/>
      <c r="AD79"/>
      <c r="BU79" t="e">
        <v>#N/A</v>
      </c>
      <c r="CH79" t="e">
        <v>#N/A</v>
      </c>
    </row>
    <row r="80" spans="1:86" s="4" customFormat="1" ht="23.25" customHeight="1" x14ac:dyDescent="0.25">
      <c r="A80" s="142" t="s">
        <v>106</v>
      </c>
      <c r="B80" s="344">
        <v>337014.66000000003</v>
      </c>
      <c r="C80" s="288">
        <v>30380.36</v>
      </c>
      <c r="D80" s="288"/>
      <c r="E80" s="345">
        <v>367395.02</v>
      </c>
      <c r="F80" s="130">
        <f t="shared" si="8"/>
        <v>8.2691267834822586</v>
      </c>
      <c r="G80" s="130">
        <f t="shared" si="9"/>
        <v>0</v>
      </c>
      <c r="H80" s="131">
        <f t="shared" si="10"/>
        <v>8.2691267834822586</v>
      </c>
      <c r="I80" s="71"/>
      <c r="J80" s="129" t="s">
        <v>106</v>
      </c>
      <c r="K80" s="86">
        <v>5</v>
      </c>
      <c r="L80" s="87">
        <v>0</v>
      </c>
      <c r="M80" s="87">
        <v>2</v>
      </c>
      <c r="N80" s="88">
        <v>7</v>
      </c>
      <c r="O80" s="16"/>
      <c r="P80"/>
      <c r="Q80"/>
      <c r="R80"/>
      <c r="S80"/>
      <c r="T80"/>
      <c r="U80"/>
      <c r="AD80"/>
      <c r="BU80" t="e">
        <v>#N/A</v>
      </c>
      <c r="CH80" t="e">
        <v>#N/A</v>
      </c>
    </row>
    <row r="81" spans="1:86" s="4" customFormat="1" ht="23.25" customHeight="1" x14ac:dyDescent="0.25">
      <c r="A81" s="142" t="s">
        <v>150</v>
      </c>
      <c r="B81" s="344">
        <v>106398.47</v>
      </c>
      <c r="C81" s="288">
        <v>18667</v>
      </c>
      <c r="D81" s="288">
        <v>15113</v>
      </c>
      <c r="E81" s="345">
        <v>140178.47</v>
      </c>
      <c r="F81" s="130">
        <f t="shared" si="8"/>
        <v>13.316595622708681</v>
      </c>
      <c r="G81" s="130">
        <f t="shared" si="9"/>
        <v>10.781256208603219</v>
      </c>
      <c r="H81" s="131">
        <f t="shared" si="10"/>
        <v>24.0978518313119</v>
      </c>
      <c r="I81" s="71"/>
      <c r="J81" s="129" t="s">
        <v>150</v>
      </c>
      <c r="K81" s="86">
        <v>4</v>
      </c>
      <c r="L81" s="87">
        <v>3</v>
      </c>
      <c r="M81" s="87">
        <v>1</v>
      </c>
      <c r="N81" s="88">
        <v>8</v>
      </c>
      <c r="O81" s="16"/>
      <c r="P81"/>
      <c r="Q81"/>
      <c r="R81"/>
      <c r="S81"/>
      <c r="T81"/>
      <c r="U81"/>
      <c r="AD81"/>
      <c r="BU81" t="e">
        <v>#N/A</v>
      </c>
      <c r="CH81" t="e">
        <v>#N/A</v>
      </c>
    </row>
    <row r="82" spans="1:86" s="4" customFormat="1" ht="23.25" customHeight="1" x14ac:dyDescent="0.25">
      <c r="A82" s="142" t="s">
        <v>15</v>
      </c>
      <c r="B82" s="344"/>
      <c r="C82" s="288">
        <v>4153.8</v>
      </c>
      <c r="D82" s="288"/>
      <c r="E82" s="345">
        <v>4153.8</v>
      </c>
      <c r="F82" s="130">
        <f t="shared" si="8"/>
        <v>100</v>
      </c>
      <c r="G82" s="130">
        <f t="shared" si="9"/>
        <v>0</v>
      </c>
      <c r="H82" s="131">
        <f t="shared" si="10"/>
        <v>100</v>
      </c>
      <c r="I82" s="71"/>
      <c r="J82" s="129" t="s">
        <v>15</v>
      </c>
      <c r="K82" s="86">
        <v>0</v>
      </c>
      <c r="L82" s="87">
        <v>0</v>
      </c>
      <c r="M82" s="87">
        <v>1</v>
      </c>
      <c r="N82" s="88">
        <v>1</v>
      </c>
      <c r="O82" s="16"/>
      <c r="P82"/>
      <c r="Q82"/>
      <c r="R82"/>
      <c r="S82"/>
      <c r="T82"/>
      <c r="U82"/>
      <c r="AD82"/>
      <c r="BU82" t="e">
        <v>#N/A</v>
      </c>
      <c r="CH82" t="e">
        <v>#N/A</v>
      </c>
    </row>
    <row r="83" spans="1:86" s="4" customFormat="1" ht="23.25" customHeight="1" x14ac:dyDescent="0.25">
      <c r="A83" s="142" t="s">
        <v>227</v>
      </c>
      <c r="B83" s="344">
        <v>78625.649999999994</v>
      </c>
      <c r="C83" s="288"/>
      <c r="D83" s="288"/>
      <c r="E83" s="345">
        <v>78625.649999999994</v>
      </c>
      <c r="F83" s="130">
        <f t="shared" si="8"/>
        <v>0</v>
      </c>
      <c r="G83" s="130">
        <f t="shared" si="9"/>
        <v>0</v>
      </c>
      <c r="H83" s="131">
        <f t="shared" si="10"/>
        <v>0</v>
      </c>
      <c r="I83" s="71"/>
      <c r="J83" s="129" t="s">
        <v>227</v>
      </c>
      <c r="K83" s="86">
        <v>2</v>
      </c>
      <c r="L83" s="87">
        <v>0</v>
      </c>
      <c r="M83" s="87">
        <v>0</v>
      </c>
      <c r="N83" s="88">
        <v>2</v>
      </c>
      <c r="O83" s="16"/>
      <c r="P83"/>
      <c r="Q83"/>
      <c r="R83"/>
      <c r="S83"/>
      <c r="T83"/>
      <c r="U83"/>
      <c r="AD83"/>
      <c r="BU83" t="e">
        <v>#N/A</v>
      </c>
      <c r="CH83" t="e">
        <v>#N/A</v>
      </c>
    </row>
    <row r="84" spans="1:86" s="4" customFormat="1" ht="23.25" customHeight="1" x14ac:dyDescent="0.25">
      <c r="A84" s="142" t="s">
        <v>44</v>
      </c>
      <c r="B84" s="344">
        <v>106511.15</v>
      </c>
      <c r="C84" s="288"/>
      <c r="D84" s="288"/>
      <c r="E84" s="345">
        <v>106511.15</v>
      </c>
      <c r="F84" s="130">
        <f t="shared" si="8"/>
        <v>0</v>
      </c>
      <c r="G84" s="130">
        <f>+D84*100/E84</f>
        <v>0</v>
      </c>
      <c r="H84" s="131">
        <f t="shared" si="10"/>
        <v>0</v>
      </c>
      <c r="I84" s="71"/>
      <c r="J84" s="129" t="s">
        <v>44</v>
      </c>
      <c r="K84" s="86">
        <v>6</v>
      </c>
      <c r="L84" s="87">
        <v>0</v>
      </c>
      <c r="M84" s="87">
        <v>0</v>
      </c>
      <c r="N84" s="88">
        <v>6</v>
      </c>
      <c r="O84" s="16"/>
      <c r="P84"/>
      <c r="Q84"/>
      <c r="R84"/>
      <c r="S84"/>
      <c r="T84"/>
      <c r="U84"/>
      <c r="AD84"/>
      <c r="BU84" t="e">
        <v>#N/A</v>
      </c>
      <c r="CH84" t="e">
        <v>#N/A</v>
      </c>
    </row>
    <row r="85" spans="1:86" s="4" customFormat="1" ht="23.25" customHeight="1" x14ac:dyDescent="0.25">
      <c r="A85" s="142" t="s">
        <v>34</v>
      </c>
      <c r="B85" s="344">
        <v>48299.25</v>
      </c>
      <c r="C85" s="288">
        <v>23491</v>
      </c>
      <c r="D85" s="288"/>
      <c r="E85" s="345">
        <v>71790.25</v>
      </c>
      <c r="F85" s="130">
        <f>+C85*100/E85</f>
        <v>32.72171360317035</v>
      </c>
      <c r="G85" s="130">
        <f>+D85*100/E85</f>
        <v>0</v>
      </c>
      <c r="H85" s="131">
        <f t="shared" si="10"/>
        <v>32.72171360317035</v>
      </c>
      <c r="I85" s="71"/>
      <c r="J85" s="129" t="s">
        <v>34</v>
      </c>
      <c r="K85" s="86">
        <v>3</v>
      </c>
      <c r="L85" s="87">
        <v>0</v>
      </c>
      <c r="M85" s="87">
        <v>1</v>
      </c>
      <c r="N85" s="88">
        <v>4</v>
      </c>
      <c r="O85" s="16"/>
      <c r="P85"/>
      <c r="Q85"/>
      <c r="R85"/>
      <c r="S85"/>
      <c r="T85"/>
      <c r="U85"/>
      <c r="AD85"/>
      <c r="BU85" t="e">
        <v>#N/A</v>
      </c>
      <c r="CH85" t="e">
        <v>#N/A</v>
      </c>
    </row>
    <row r="86" spans="1:86" s="4" customFormat="1" ht="23.25" customHeight="1" x14ac:dyDescent="0.25">
      <c r="A86" s="142" t="s">
        <v>168</v>
      </c>
      <c r="B86" s="344">
        <v>186996</v>
      </c>
      <c r="C86" s="288">
        <v>147942</v>
      </c>
      <c r="D86" s="288">
        <v>53499</v>
      </c>
      <c r="E86" s="345">
        <v>388437</v>
      </c>
      <c r="F86" s="130">
        <f t="shared" si="8"/>
        <v>38.086485067076516</v>
      </c>
      <c r="G86" s="130">
        <f t="shared" si="9"/>
        <v>13.772889812247547</v>
      </c>
      <c r="H86" s="131">
        <f t="shared" si="10"/>
        <v>51.859374879324065</v>
      </c>
      <c r="I86" s="71"/>
      <c r="J86" s="129" t="s">
        <v>168</v>
      </c>
      <c r="K86" s="86">
        <v>9</v>
      </c>
      <c r="L86" s="87">
        <v>2</v>
      </c>
      <c r="M86" s="87">
        <v>2</v>
      </c>
      <c r="N86" s="88">
        <v>13</v>
      </c>
      <c r="O86" s="16"/>
      <c r="P86"/>
      <c r="Q86"/>
      <c r="R86"/>
      <c r="S86"/>
      <c r="T86"/>
      <c r="U86"/>
      <c r="AD86"/>
      <c r="BU86" t="e">
        <v>#N/A</v>
      </c>
      <c r="CH86" t="e">
        <v>#N/A</v>
      </c>
    </row>
    <row r="87" spans="1:86" s="4" customFormat="1" ht="23.25" customHeight="1" x14ac:dyDescent="0.25">
      <c r="A87" s="142" t="s">
        <v>74</v>
      </c>
      <c r="B87" s="344">
        <v>89121.919999999998</v>
      </c>
      <c r="C87" s="288">
        <v>46417</v>
      </c>
      <c r="D87" s="288"/>
      <c r="E87" s="345">
        <v>135538.91999999998</v>
      </c>
      <c r="F87" s="130">
        <f t="shared" si="8"/>
        <v>34.246251925277264</v>
      </c>
      <c r="G87" s="130">
        <f t="shared" si="9"/>
        <v>0</v>
      </c>
      <c r="H87" s="131">
        <f t="shared" si="10"/>
        <v>34.246251925277264</v>
      </c>
      <c r="I87" s="71"/>
      <c r="J87" s="129" t="s">
        <v>74</v>
      </c>
      <c r="K87" s="86">
        <v>2</v>
      </c>
      <c r="L87" s="87">
        <v>0</v>
      </c>
      <c r="M87" s="87">
        <v>1</v>
      </c>
      <c r="N87" s="88">
        <v>3</v>
      </c>
      <c r="O87" s="16"/>
      <c r="P87"/>
      <c r="Q87"/>
      <c r="R87"/>
      <c r="S87"/>
      <c r="T87"/>
      <c r="U87"/>
      <c r="AD87"/>
      <c r="BU87" t="e">
        <v>#N/A</v>
      </c>
      <c r="CH87" t="e">
        <v>#N/A</v>
      </c>
    </row>
    <row r="88" spans="1:86" s="4" customFormat="1" ht="23.25" customHeight="1" thickBot="1" x14ac:dyDescent="0.3">
      <c r="A88" s="144" t="s">
        <v>156</v>
      </c>
      <c r="B88" s="344">
        <v>119874.11</v>
      </c>
      <c r="C88" s="288"/>
      <c r="D88" s="288"/>
      <c r="E88" s="345">
        <v>119874.11</v>
      </c>
      <c r="F88" s="264">
        <f t="shared" si="8"/>
        <v>0</v>
      </c>
      <c r="G88" s="264">
        <f t="shared" si="9"/>
        <v>0</v>
      </c>
      <c r="H88" s="265">
        <f t="shared" si="10"/>
        <v>0</v>
      </c>
      <c r="I88" s="71"/>
      <c r="J88" s="133" t="s">
        <v>156</v>
      </c>
      <c r="K88" s="86">
        <v>4</v>
      </c>
      <c r="L88" s="87">
        <v>0</v>
      </c>
      <c r="M88" s="87">
        <v>0</v>
      </c>
      <c r="N88" s="88">
        <v>4</v>
      </c>
      <c r="O88" s="16"/>
      <c r="P88"/>
      <c r="Q88"/>
      <c r="R88"/>
      <c r="S88"/>
      <c r="T88"/>
      <c r="U88"/>
      <c r="AD88"/>
      <c r="BU88" t="e">
        <v>#N/A</v>
      </c>
      <c r="CH88" t="e">
        <v>#N/A</v>
      </c>
    </row>
    <row r="89" spans="1:86" ht="23.25" customHeight="1" thickBot="1" x14ac:dyDescent="0.3">
      <c r="A89" s="346" t="s">
        <v>566</v>
      </c>
      <c r="B89" s="294">
        <v>3579562.4299999997</v>
      </c>
      <c r="C89" s="347">
        <v>553258.14999999991</v>
      </c>
      <c r="D89" s="347">
        <v>383659.05</v>
      </c>
      <c r="E89" s="136">
        <v>4516479.63</v>
      </c>
      <c r="F89" s="266">
        <f t="shared" si="8"/>
        <v>12.249765200424472</v>
      </c>
      <c r="G89" s="266">
        <f t="shared" si="9"/>
        <v>8.4946480761610346</v>
      </c>
      <c r="H89" s="267">
        <f t="shared" si="10"/>
        <v>20.744413276585504</v>
      </c>
      <c r="I89" s="71"/>
      <c r="J89" s="73" t="s">
        <v>740</v>
      </c>
      <c r="K89" s="357">
        <v>101</v>
      </c>
      <c r="L89" s="358">
        <v>17</v>
      </c>
      <c r="M89" s="358">
        <v>15</v>
      </c>
      <c r="N89" s="359">
        <v>133</v>
      </c>
      <c r="CH89">
        <v>72</v>
      </c>
    </row>
    <row r="90" spans="1:86" ht="23.25" customHeight="1" x14ac:dyDescent="0.25">
      <c r="A90"/>
      <c r="B90"/>
      <c r="I90" s="71"/>
      <c r="J90"/>
      <c r="K90"/>
      <c r="L90"/>
      <c r="M90"/>
      <c r="N90"/>
      <c r="CH90" t="e">
        <v>#N/A</v>
      </c>
    </row>
    <row r="91" spans="1:86" ht="23.25" customHeight="1" x14ac:dyDescent="0.25">
      <c r="A91"/>
      <c r="B91"/>
      <c r="I91" s="71"/>
      <c r="J91"/>
      <c r="K91"/>
      <c r="L91"/>
      <c r="M91"/>
      <c r="N91"/>
      <c r="CH91" t="e">
        <v>#N/A</v>
      </c>
    </row>
    <row r="92" spans="1:86" ht="23.25" customHeight="1" x14ac:dyDescent="0.25">
      <c r="A92"/>
      <c r="B92" s="145"/>
      <c r="C92" s="145"/>
      <c r="D92" s="145"/>
      <c r="I92" s="71"/>
      <c r="J92"/>
      <c r="K92"/>
      <c r="L92"/>
      <c r="M92"/>
      <c r="N92"/>
      <c r="CH92" t="e">
        <v>#N/A</v>
      </c>
    </row>
    <row r="93" spans="1:86" ht="24.75" customHeight="1" x14ac:dyDescent="0.25">
      <c r="A93"/>
      <c r="B93" s="145"/>
      <c r="C93" s="145"/>
      <c r="D93" s="145"/>
      <c r="E93" s="92"/>
      <c r="F93" s="137"/>
      <c r="G93" s="137"/>
      <c r="H93" s="137"/>
      <c r="I93" s="70"/>
      <c r="J93" s="4"/>
      <c r="K93" s="4"/>
      <c r="L93" s="4"/>
      <c r="M93" s="4"/>
      <c r="N93" s="4"/>
      <c r="CH93" t="e">
        <v>#N/A</v>
      </c>
    </row>
    <row r="94" spans="1:86" ht="15.75" thickBot="1" x14ac:dyDescent="0.3">
      <c r="A94" s="247" t="s">
        <v>752</v>
      </c>
      <c r="B94" s="251" t="s">
        <v>595</v>
      </c>
      <c r="C94" s="252"/>
      <c r="D94" s="253"/>
      <c r="H94" s="71"/>
      <c r="I94" s="70"/>
      <c r="J94" s="4"/>
      <c r="BU94" t="e">
        <v>#N/A</v>
      </c>
      <c r="CH94" t="e">
        <v>#N/A</v>
      </c>
    </row>
    <row r="95" spans="1:86" ht="30.75" customHeight="1" thickBot="1" x14ac:dyDescent="0.3">
      <c r="A95" s="240" t="s">
        <v>593</v>
      </c>
      <c r="B95" s="148" t="s">
        <v>738</v>
      </c>
      <c r="C95" s="149" t="s">
        <v>689</v>
      </c>
      <c r="D95" s="147" t="s">
        <v>566</v>
      </c>
      <c r="E95" s="150">
        <v>0.25</v>
      </c>
      <c r="F95" s="151" t="s">
        <v>756</v>
      </c>
      <c r="G95" s="151" t="s">
        <v>1047</v>
      </c>
      <c r="H95" s="152" t="s">
        <v>757</v>
      </c>
      <c r="I95" s="71" t="s">
        <v>750</v>
      </c>
      <c r="J95" s="4"/>
      <c r="BU95" t="e">
        <v>#N/A</v>
      </c>
      <c r="CH95" t="e">
        <v>#N/A</v>
      </c>
    </row>
    <row r="96" spans="1:86" ht="20.25" customHeight="1" x14ac:dyDescent="0.25">
      <c r="A96" s="76">
        <v>1</v>
      </c>
      <c r="B96" s="362">
        <v>54</v>
      </c>
      <c r="C96" s="363">
        <v>256</v>
      </c>
      <c r="D96" s="364">
        <v>310</v>
      </c>
      <c r="E96" s="153">
        <f>D96*25%</f>
        <v>77.5</v>
      </c>
      <c r="F96" s="153">
        <f t="shared" ref="F96:F102" si="11">E96-B96</f>
        <v>23.5</v>
      </c>
      <c r="G96" s="153">
        <f ca="1">F96/K$15</f>
        <v>11.75</v>
      </c>
      <c r="H96" s="154">
        <f t="shared" ref="H96:H102" si="12">B96*100/D96</f>
        <v>17.419354838709676</v>
      </c>
      <c r="I96" s="71">
        <v>85</v>
      </c>
      <c r="J96" s="4"/>
      <c r="BU96" t="e">
        <v>#N/A</v>
      </c>
      <c r="CH96" t="e">
        <v>#N/A</v>
      </c>
    </row>
    <row r="97" spans="1:86" ht="20.25" customHeight="1" x14ac:dyDescent="0.25">
      <c r="A97" s="78">
        <v>2</v>
      </c>
      <c r="B97" s="365">
        <v>24</v>
      </c>
      <c r="C97" s="17">
        <v>109</v>
      </c>
      <c r="D97" s="366">
        <v>133</v>
      </c>
      <c r="E97" s="153">
        <f t="shared" ref="E97:E102" si="13">D97*25%</f>
        <v>33.25</v>
      </c>
      <c r="F97" s="155">
        <f t="shared" si="11"/>
        <v>9.25</v>
      </c>
      <c r="G97" s="153">
        <f t="shared" ref="G97:G102" ca="1" si="14">F97/K$15</f>
        <v>4.625</v>
      </c>
      <c r="H97" s="156">
        <f t="shared" si="12"/>
        <v>18.045112781954888</v>
      </c>
      <c r="I97" s="71">
        <v>70</v>
      </c>
      <c r="J97" s="4"/>
      <c r="BU97" t="e">
        <v>#N/A</v>
      </c>
      <c r="CH97" t="e">
        <v>#N/A</v>
      </c>
    </row>
    <row r="98" spans="1:86" ht="20.25" customHeight="1" x14ac:dyDescent="0.25">
      <c r="A98" s="78">
        <v>3</v>
      </c>
      <c r="B98" s="365">
        <v>29</v>
      </c>
      <c r="C98" s="17">
        <v>53</v>
      </c>
      <c r="D98" s="366">
        <v>82</v>
      </c>
      <c r="E98" s="153">
        <f t="shared" si="13"/>
        <v>20.5</v>
      </c>
      <c r="F98" s="155">
        <f t="shared" si="11"/>
        <v>-8.5</v>
      </c>
      <c r="G98" s="153">
        <f t="shared" ca="1" si="14"/>
        <v>-4.25</v>
      </c>
      <c r="H98" s="156">
        <f t="shared" si="12"/>
        <v>35.365853658536587</v>
      </c>
      <c r="I98" s="71">
        <v>50</v>
      </c>
      <c r="J98" s="90"/>
      <c r="BU98" t="e">
        <v>#N/A</v>
      </c>
      <c r="CH98" t="e">
        <v>#N/A</v>
      </c>
    </row>
    <row r="99" spans="1:86" ht="20.25" customHeight="1" x14ac:dyDescent="0.25">
      <c r="A99" s="78">
        <v>4</v>
      </c>
      <c r="B99" s="365">
        <v>7</v>
      </c>
      <c r="C99" s="17">
        <v>60</v>
      </c>
      <c r="D99" s="366">
        <v>67</v>
      </c>
      <c r="E99" s="153">
        <f t="shared" si="13"/>
        <v>16.75</v>
      </c>
      <c r="F99" s="155">
        <f t="shared" si="11"/>
        <v>9.75</v>
      </c>
      <c r="G99" s="153">
        <f t="shared" ca="1" si="14"/>
        <v>4.875</v>
      </c>
      <c r="H99" s="156">
        <f t="shared" si="12"/>
        <v>10.447761194029852</v>
      </c>
      <c r="I99" s="71">
        <v>50</v>
      </c>
      <c r="J99" s="90"/>
      <c r="BU99" t="e">
        <v>#N/A</v>
      </c>
      <c r="CH99" t="e">
        <v>#N/A</v>
      </c>
    </row>
    <row r="100" spans="1:86" ht="20.25" customHeight="1" x14ac:dyDescent="0.25">
      <c r="A100" s="78">
        <v>5</v>
      </c>
      <c r="B100" s="365">
        <v>4</v>
      </c>
      <c r="C100" s="17">
        <v>51</v>
      </c>
      <c r="D100" s="366">
        <v>55</v>
      </c>
      <c r="E100" s="153">
        <f t="shared" si="13"/>
        <v>13.75</v>
      </c>
      <c r="F100" s="155">
        <f t="shared" si="11"/>
        <v>9.75</v>
      </c>
      <c r="G100" s="153">
        <f t="shared" ca="1" si="14"/>
        <v>4.875</v>
      </c>
      <c r="H100" s="156">
        <f t="shared" si="12"/>
        <v>7.2727272727272725</v>
      </c>
      <c r="I100" s="71">
        <v>50</v>
      </c>
      <c r="J100" s="90"/>
      <c r="BU100" t="e">
        <v>#N/A</v>
      </c>
      <c r="CH100" t="e">
        <v>#N/A</v>
      </c>
    </row>
    <row r="101" spans="1:86" ht="20.25" customHeight="1" thickBot="1" x14ac:dyDescent="0.3">
      <c r="A101" s="79">
        <v>6</v>
      </c>
      <c r="B101" s="365">
        <v>3</v>
      </c>
      <c r="C101" s="17">
        <v>52</v>
      </c>
      <c r="D101" s="366">
        <v>55</v>
      </c>
      <c r="E101" s="157">
        <f t="shared" si="13"/>
        <v>13.75</v>
      </c>
      <c r="F101" s="158">
        <f t="shared" si="11"/>
        <v>10.75</v>
      </c>
      <c r="G101" s="157">
        <f t="shared" ca="1" si="14"/>
        <v>5.375</v>
      </c>
      <c r="H101" s="159">
        <f t="shared" si="12"/>
        <v>5.4545454545454541</v>
      </c>
      <c r="I101" s="71">
        <v>50</v>
      </c>
      <c r="J101" s="90"/>
      <c r="BU101" t="e">
        <v>#N/A</v>
      </c>
      <c r="CH101" t="e">
        <v>#N/A</v>
      </c>
    </row>
    <row r="102" spans="1:86" ht="24.75" customHeight="1" thickBot="1" x14ac:dyDescent="0.3">
      <c r="A102" s="73" t="s">
        <v>566</v>
      </c>
      <c r="B102" s="74">
        <v>121</v>
      </c>
      <c r="C102" s="1">
        <v>581</v>
      </c>
      <c r="D102" s="2">
        <v>702</v>
      </c>
      <c r="E102" s="160">
        <f t="shared" si="13"/>
        <v>175.5</v>
      </c>
      <c r="F102" s="160">
        <f t="shared" si="11"/>
        <v>54.5</v>
      </c>
      <c r="G102" s="160">
        <f t="shared" ca="1" si="14"/>
        <v>27.25</v>
      </c>
      <c r="H102" s="161">
        <f t="shared" si="12"/>
        <v>17.236467236467238</v>
      </c>
      <c r="I102" s="71"/>
      <c r="J102" s="4"/>
      <c r="BU102">
        <v>49</v>
      </c>
      <c r="CH102">
        <v>72</v>
      </c>
    </row>
    <row r="103" spans="1:86" ht="24.75" customHeight="1" x14ac:dyDescent="0.25">
      <c r="A103"/>
      <c r="B103"/>
      <c r="E103" s="70"/>
      <c r="H103" s="71"/>
      <c r="I103" s="70"/>
      <c r="J103" s="4"/>
      <c r="K103" s="4"/>
      <c r="L103" s="4"/>
      <c r="M103" s="4"/>
      <c r="N103" s="4"/>
      <c r="CH103" t="e">
        <v>#N/A</v>
      </c>
    </row>
    <row r="104" spans="1:86" ht="24.75" customHeight="1" x14ac:dyDescent="0.25">
      <c r="A104"/>
      <c r="B104"/>
      <c r="C104" s="145"/>
      <c r="D104" s="145"/>
      <c r="E104" s="92"/>
      <c r="F104" s="137"/>
      <c r="G104" s="137"/>
      <c r="H104" s="137"/>
      <c r="I104" s="70"/>
      <c r="J104" s="4"/>
      <c r="K104" s="4"/>
      <c r="L104" s="4"/>
      <c r="M104" s="4"/>
      <c r="N104" s="4"/>
      <c r="CH104" t="e">
        <v>#N/A</v>
      </c>
    </row>
    <row r="105" spans="1:86" x14ac:dyDescent="0.25">
      <c r="A105"/>
      <c r="B105"/>
      <c r="C105" s="329"/>
      <c r="D105" t="s">
        <v>758</v>
      </c>
      <c r="G105" s="137"/>
      <c r="I105" s="70"/>
      <c r="BU105" t="e">
        <v>#N/A</v>
      </c>
      <c r="CH105" t="e">
        <v>#N/A</v>
      </c>
    </row>
    <row r="106" spans="1:86" x14ac:dyDescent="0.25">
      <c r="A106" s="55" t="s">
        <v>588</v>
      </c>
      <c r="B106" s="4" t="s">
        <v>2150</v>
      </c>
      <c r="C106" s="382"/>
      <c r="D106" s="382"/>
      <c r="E106" s="16"/>
      <c r="I106" s="70"/>
      <c r="BU106" t="e">
        <v>#N/A</v>
      </c>
      <c r="CH106" t="e">
        <v>#N/A</v>
      </c>
    </row>
    <row r="107" spans="1:86" ht="15.75" thickBot="1" x14ac:dyDescent="0.3">
      <c r="A107" s="55" t="s">
        <v>595</v>
      </c>
      <c r="B107" s="4" t="s">
        <v>738</v>
      </c>
      <c r="C107" s="383"/>
      <c r="D107" s="383"/>
      <c r="E107" s="16"/>
      <c r="I107" s="70"/>
      <c r="BU107" t="e">
        <v>#N/A</v>
      </c>
      <c r="CH107" t="e">
        <v>#N/A</v>
      </c>
    </row>
    <row r="108" spans="1:86" ht="36" customHeight="1" thickBot="1" x14ac:dyDescent="0.3">
      <c r="A108" s="162" t="s">
        <v>759</v>
      </c>
      <c r="B108" s="163">
        <f>GETPIVOTDATA("RECEIPT CUT",$A$109)/GETPIVOTDATA("RECEIPT CUT",$A$199)</f>
        <v>1.8518518518518517E-2</v>
      </c>
      <c r="C108" s="242" t="s">
        <v>760</v>
      </c>
      <c r="D108" s="164">
        <f>B135</f>
        <v>4.7607022383082495E-2</v>
      </c>
      <c r="E108" s="243" t="s">
        <v>761</v>
      </c>
      <c r="F108" s="165">
        <f>B68</f>
        <v>1.0015101075525055E-2</v>
      </c>
      <c r="I108" s="70"/>
      <c r="BU108" t="e">
        <v>#N/A</v>
      </c>
      <c r="CH108" t="e">
        <v>#N/A</v>
      </c>
    </row>
    <row r="109" spans="1:86" ht="18" customHeight="1" thickBot="1" x14ac:dyDescent="0.3">
      <c r="A109" s="55" t="s">
        <v>752</v>
      </c>
      <c r="B109" s="55" t="s">
        <v>593</v>
      </c>
      <c r="C109" s="4"/>
      <c r="D109" s="4"/>
      <c r="E109" s="4"/>
      <c r="K109"/>
      <c r="L109"/>
      <c r="BU109" t="e">
        <v>#N/A</v>
      </c>
      <c r="CH109" t="e">
        <v>#N/A</v>
      </c>
    </row>
    <row r="110" spans="1:86" ht="30" customHeight="1" thickBot="1" x14ac:dyDescent="0.3">
      <c r="A110" s="234" t="s">
        <v>11</v>
      </c>
      <c r="B110" s="74" t="s">
        <v>1054</v>
      </c>
      <c r="C110" s="1" t="s">
        <v>1056</v>
      </c>
      <c r="D110" s="2" t="s">
        <v>1046</v>
      </c>
      <c r="E110" s="166" t="s">
        <v>740</v>
      </c>
      <c r="K110"/>
      <c r="L110"/>
      <c r="BU110" t="e">
        <v>#N/A</v>
      </c>
      <c r="CH110" t="e">
        <v>#N/A</v>
      </c>
    </row>
    <row r="111" spans="1:86" ht="24" customHeight="1" x14ac:dyDescent="0.25">
      <c r="A111" s="76" t="s">
        <v>30</v>
      </c>
      <c r="B111" s="354">
        <v>1</v>
      </c>
      <c r="C111" s="355">
        <v>1</v>
      </c>
      <c r="D111" s="355"/>
      <c r="E111" s="356">
        <v>2</v>
      </c>
      <c r="K111"/>
      <c r="L111"/>
      <c r="BU111" t="e">
        <v>#N/A</v>
      </c>
      <c r="CH111" t="e">
        <v>#N/A</v>
      </c>
    </row>
    <row r="112" spans="1:86" ht="24" customHeight="1" x14ac:dyDescent="0.25">
      <c r="A112" s="78" t="s">
        <v>26</v>
      </c>
      <c r="B112" s="86">
        <v>3</v>
      </c>
      <c r="C112" s="87"/>
      <c r="D112" s="87"/>
      <c r="E112" s="88">
        <v>3</v>
      </c>
      <c r="K112"/>
      <c r="L112"/>
      <c r="BU112" t="e">
        <v>#N/A</v>
      </c>
      <c r="CH112" t="e">
        <v>#N/A</v>
      </c>
    </row>
    <row r="113" spans="1:86" ht="24" customHeight="1" x14ac:dyDescent="0.25">
      <c r="A113" s="340" t="s">
        <v>146</v>
      </c>
      <c r="B113" s="86">
        <v>1</v>
      </c>
      <c r="C113" s="87"/>
      <c r="D113" s="87"/>
      <c r="E113" s="88">
        <v>1</v>
      </c>
      <c r="J113"/>
      <c r="K113"/>
      <c r="L113"/>
      <c r="BU113" t="e">
        <v>#N/A</v>
      </c>
      <c r="CH113" t="e">
        <v>#N/A</v>
      </c>
    </row>
    <row r="114" spans="1:86" ht="24" customHeight="1" x14ac:dyDescent="0.25">
      <c r="A114" s="340" t="s">
        <v>150</v>
      </c>
      <c r="B114" s="86">
        <v>2</v>
      </c>
      <c r="C114" s="87"/>
      <c r="D114" s="87"/>
      <c r="E114" s="88">
        <v>2</v>
      </c>
      <c r="J114"/>
      <c r="K114"/>
      <c r="L114"/>
      <c r="BU114" t="e">
        <v>#N/A</v>
      </c>
      <c r="CH114" t="e">
        <v>#N/A</v>
      </c>
    </row>
    <row r="115" spans="1:86" ht="24" customHeight="1" x14ac:dyDescent="0.25">
      <c r="A115" s="78" t="s">
        <v>15</v>
      </c>
      <c r="B115" s="86"/>
      <c r="C115" s="87"/>
      <c r="D115" s="87">
        <v>1</v>
      </c>
      <c r="E115" s="88">
        <v>1</v>
      </c>
      <c r="J115"/>
      <c r="K115"/>
      <c r="L115"/>
      <c r="BU115" t="e">
        <v>#N/A</v>
      </c>
      <c r="CH115" t="e">
        <v>#N/A</v>
      </c>
    </row>
    <row r="116" spans="1:86" ht="24" customHeight="1" x14ac:dyDescent="0.25">
      <c r="A116" s="340" t="s">
        <v>168</v>
      </c>
      <c r="B116" s="86">
        <v>1</v>
      </c>
      <c r="C116" s="87"/>
      <c r="D116" s="87"/>
      <c r="E116" s="88">
        <v>1</v>
      </c>
      <c r="J116"/>
      <c r="K116"/>
      <c r="L116"/>
      <c r="BU116" t="e">
        <v>#N/A</v>
      </c>
      <c r="CH116" t="e">
        <v>#N/A</v>
      </c>
    </row>
    <row r="117" spans="1:86" ht="28.5" customHeight="1" x14ac:dyDescent="0.25">
      <c r="A117" s="78" t="s">
        <v>74</v>
      </c>
      <c r="B117" s="86">
        <v>1</v>
      </c>
      <c r="C117" s="87"/>
      <c r="D117" s="87"/>
      <c r="E117" s="88">
        <v>1</v>
      </c>
      <c r="J117"/>
      <c r="K117"/>
      <c r="L117"/>
      <c r="BU117" t="e">
        <v>#N/A</v>
      </c>
      <c r="CH117" t="e">
        <v>#N/A</v>
      </c>
    </row>
    <row r="118" spans="1:86" ht="29.25" customHeight="1" x14ac:dyDescent="0.25">
      <c r="A118" s="78" t="s">
        <v>156</v>
      </c>
      <c r="B118" s="86"/>
      <c r="C118" s="87"/>
      <c r="D118" s="87">
        <v>1</v>
      </c>
      <c r="E118" s="88">
        <v>1</v>
      </c>
      <c r="J118"/>
      <c r="K118"/>
      <c r="L118"/>
      <c r="BU118" t="e">
        <v>#N/A</v>
      </c>
      <c r="CH118" t="e">
        <v>#N/A</v>
      </c>
    </row>
    <row r="119" spans="1:86" ht="24" customHeight="1" thickBot="1" x14ac:dyDescent="0.3">
      <c r="A119" s="79" t="s">
        <v>17</v>
      </c>
      <c r="B119" s="86">
        <v>1</v>
      </c>
      <c r="C119" s="87"/>
      <c r="D119" s="87"/>
      <c r="E119" s="88">
        <v>1</v>
      </c>
      <c r="J119"/>
      <c r="K119"/>
      <c r="L119"/>
      <c r="BU119" t="e">
        <v>#N/A</v>
      </c>
      <c r="CH119" t="e">
        <v>#N/A</v>
      </c>
    </row>
    <row r="120" spans="1:86" ht="24" customHeight="1" thickBot="1" x14ac:dyDescent="0.3">
      <c r="A120" s="73" t="s">
        <v>740</v>
      </c>
      <c r="B120" s="74">
        <v>10</v>
      </c>
      <c r="C120" s="1">
        <v>1</v>
      </c>
      <c r="D120" s="1">
        <v>2</v>
      </c>
      <c r="E120" s="2">
        <v>13</v>
      </c>
      <c r="BU120" t="e">
        <v>#N/A</v>
      </c>
      <c r="CH120" t="e">
        <v>#N/A</v>
      </c>
    </row>
    <row r="121" spans="1:86" ht="28.5" customHeight="1" x14ac:dyDescent="0.25">
      <c r="A121"/>
      <c r="B121"/>
      <c r="K121" s="4"/>
      <c r="BU121" t="e">
        <v>#N/A</v>
      </c>
      <c r="CH121" t="e">
        <v>#N/A</v>
      </c>
    </row>
    <row r="122" spans="1:86" ht="24" customHeight="1" x14ac:dyDescent="0.25">
      <c r="A122"/>
      <c r="B122"/>
      <c r="K122" s="4"/>
      <c r="BU122" t="e">
        <v>#N/A</v>
      </c>
      <c r="CH122" t="e">
        <v>#N/A</v>
      </c>
    </row>
    <row r="123" spans="1:86" ht="24" customHeight="1" x14ac:dyDescent="0.25">
      <c r="A123"/>
      <c r="B123"/>
      <c r="K123" s="4"/>
      <c r="BU123" t="e">
        <v>#N/A</v>
      </c>
      <c r="CH123" t="e">
        <v>#N/A</v>
      </c>
    </row>
    <row r="124" spans="1:86" ht="24" customHeight="1" x14ac:dyDescent="0.25">
      <c r="A124"/>
      <c r="B124"/>
      <c r="K124" s="4"/>
      <c r="BU124" t="e">
        <v>#N/A</v>
      </c>
      <c r="CH124" t="e">
        <v>#N/A</v>
      </c>
    </row>
    <row r="125" spans="1:86" ht="24" customHeight="1" x14ac:dyDescent="0.25">
      <c r="A125"/>
      <c r="B125"/>
      <c r="J125" s="4"/>
      <c r="K125" s="4"/>
      <c r="BU125" t="e">
        <v>#N/A</v>
      </c>
      <c r="CH125" t="e">
        <v>#N/A</v>
      </c>
    </row>
    <row r="126" spans="1:86" ht="25.5" customHeight="1" x14ac:dyDescent="0.25">
      <c r="A126"/>
      <c r="B126"/>
      <c r="BU126" t="e">
        <v>#N/A</v>
      </c>
      <c r="CH126" t="e">
        <v>#N/A</v>
      </c>
    </row>
    <row r="127" spans="1:86" ht="18.75" customHeight="1" x14ac:dyDescent="0.25">
      <c r="A127"/>
      <c r="B127"/>
      <c r="BU127" t="e">
        <v>#N/A</v>
      </c>
      <c r="CH127" t="e">
        <v>#N/A</v>
      </c>
    </row>
    <row r="128" spans="1:86" ht="18.75" customHeight="1" x14ac:dyDescent="0.25">
      <c r="A128"/>
      <c r="B128"/>
      <c r="BU128" t="e">
        <v>#N/A</v>
      </c>
      <c r="CH128" t="e">
        <v>#N/A</v>
      </c>
    </row>
    <row r="129" spans="1:86" ht="18.75" customHeight="1" x14ac:dyDescent="0.25">
      <c r="A129"/>
      <c r="B129"/>
      <c r="BU129" t="e">
        <v>#N/A</v>
      </c>
      <c r="CH129" t="e">
        <v>#N/A</v>
      </c>
    </row>
    <row r="130" spans="1:86" x14ac:dyDescent="0.25">
      <c r="A130"/>
      <c r="B130"/>
      <c r="BU130" t="e">
        <v>#N/A</v>
      </c>
      <c r="CH130" t="e">
        <v>#N/A</v>
      </c>
    </row>
    <row r="131" spans="1:86" ht="20.25" customHeight="1" x14ac:dyDescent="0.25">
      <c r="A131"/>
      <c r="B131"/>
      <c r="BU131" t="e">
        <v>#N/A</v>
      </c>
      <c r="CH131" t="e">
        <v>#N/A</v>
      </c>
    </row>
    <row r="132" spans="1:86" x14ac:dyDescent="0.25">
      <c r="A132"/>
      <c r="B132"/>
      <c r="BU132" t="e">
        <v>#N/A</v>
      </c>
      <c r="CH132" t="e">
        <v>#N/A</v>
      </c>
    </row>
    <row r="133" spans="1:86" ht="14.25" customHeight="1" x14ac:dyDescent="0.25">
      <c r="A133" s="275" t="s">
        <v>588</v>
      </c>
      <c r="B133" s="276" t="s">
        <v>2150</v>
      </c>
      <c r="BU133" t="e">
        <v>#N/A</v>
      </c>
      <c r="CH133" t="e">
        <v>#N/A</v>
      </c>
    </row>
    <row r="134" spans="1:86" ht="15.75" thickBot="1" x14ac:dyDescent="0.3">
      <c r="A134" s="275" t="s">
        <v>12</v>
      </c>
      <c r="B134" s="276" t="s">
        <v>586</v>
      </c>
      <c r="BU134" t="e">
        <v>#N/A</v>
      </c>
      <c r="CH134" t="e">
        <v>#N/A</v>
      </c>
    </row>
    <row r="135" spans="1:86" ht="25.5" customHeight="1" thickBot="1" x14ac:dyDescent="0.3">
      <c r="A135" s="280" t="s">
        <v>763</v>
      </c>
      <c r="B135" s="278">
        <f>GETPIVOTDATA("POS",$A$138,"BUCKET","BKT 1")/GETPIVOTDATA("POS",$A$40)</f>
        <v>4.7607022383082495E-2</v>
      </c>
      <c r="C135" s="279">
        <f>GETPIVOTDATA("POS",$A$136,"BUCKET",2)/GETPIVOTDATA("POS",$A$69)</f>
        <v>1.0015101075525055E-2</v>
      </c>
      <c r="BU135" t="e">
        <v>#N/A</v>
      </c>
      <c r="CH135" t="e">
        <v>#N/A</v>
      </c>
    </row>
    <row r="136" spans="1:86" ht="15.75" thickBot="1" x14ac:dyDescent="0.3">
      <c r="A136" s="277" t="s">
        <v>742</v>
      </c>
      <c r="B136" s="277" t="s">
        <v>745</v>
      </c>
      <c r="C136" s="377"/>
      <c r="D136" s="378"/>
      <c r="E136" s="276"/>
      <c r="J136"/>
      <c r="BU136" t="e">
        <v>#N/A</v>
      </c>
      <c r="CH136" t="e">
        <v>#N/A</v>
      </c>
    </row>
    <row r="137" spans="1:86" ht="30.75" customHeight="1" thickBot="1" x14ac:dyDescent="0.3">
      <c r="A137" s="234" t="s">
        <v>764</v>
      </c>
      <c r="B137" s="330" t="s">
        <v>765</v>
      </c>
      <c r="C137" s="376" t="s">
        <v>766</v>
      </c>
      <c r="D137" s="1" t="s">
        <v>2151</v>
      </c>
      <c r="E137" s="2" t="s">
        <v>2152</v>
      </c>
      <c r="I137" s="87" t="s">
        <v>765</v>
      </c>
      <c r="J137" s="87" t="s">
        <v>766</v>
      </c>
      <c r="BU137" t="e">
        <v>#N/A</v>
      </c>
      <c r="CH137" t="e">
        <v>#N/A</v>
      </c>
    </row>
    <row r="138" spans="1:86" x14ac:dyDescent="0.25">
      <c r="A138" s="76" t="s">
        <v>30</v>
      </c>
      <c r="B138" s="284">
        <v>28365.69</v>
      </c>
      <c r="C138" s="368">
        <v>45233</v>
      </c>
      <c r="D138" s="368"/>
      <c r="E138" s="286"/>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x14ac:dyDescent="0.25">
      <c r="A139" s="78" t="s">
        <v>26</v>
      </c>
      <c r="B139" s="285">
        <v>147483</v>
      </c>
      <c r="C139" s="367"/>
      <c r="D139" s="367"/>
      <c r="E139" s="283"/>
      <c r="I139" t="str">
        <f t="shared" si="15"/>
        <v>HARIDAS DIVATE &gt;1L 💸100</v>
      </c>
      <c r="J139" t="str">
        <f t="shared" si="16"/>
        <v/>
      </c>
      <c r="BU139" t="e">
        <v>#N/A</v>
      </c>
      <c r="CH139" t="e">
        <v>#N/A</v>
      </c>
    </row>
    <row r="140" spans="1:86" x14ac:dyDescent="0.25">
      <c r="A140" s="78" t="s">
        <v>17</v>
      </c>
      <c r="B140" s="285">
        <v>66998</v>
      </c>
      <c r="C140" s="367"/>
      <c r="D140" s="367"/>
      <c r="E140" s="283">
        <v>90262</v>
      </c>
      <c r="I140" t="str">
        <f t="shared" si="15"/>
        <v>NITIN KADAM &gt;50k 💸100</v>
      </c>
      <c r="J140" t="str">
        <f t="shared" si="16"/>
        <v/>
      </c>
      <c r="BU140" t="e">
        <v>#N/A</v>
      </c>
      <c r="CH140" t="e">
        <v>#N/A</v>
      </c>
    </row>
    <row r="141" spans="1:86" x14ac:dyDescent="0.25">
      <c r="A141" s="78" t="s">
        <v>146</v>
      </c>
      <c r="B141" s="285">
        <v>74709</v>
      </c>
      <c r="C141" s="367"/>
      <c r="D141" s="367"/>
      <c r="E141" s="283"/>
      <c r="I141" t="str">
        <f t="shared" si="15"/>
        <v>PARMESHWAR KOTULE &gt;50k 💸100</v>
      </c>
      <c r="J141" t="str">
        <f t="shared" si="16"/>
        <v/>
      </c>
      <c r="BU141">
        <v>49</v>
      </c>
      <c r="CH141" t="e">
        <v>#N/A</v>
      </c>
    </row>
    <row r="142" spans="1:86" x14ac:dyDescent="0.25">
      <c r="A142" s="78" t="s">
        <v>150</v>
      </c>
      <c r="B142" s="285">
        <v>107239.9</v>
      </c>
      <c r="C142" s="367"/>
      <c r="D142" s="367"/>
      <c r="E142" s="283"/>
      <c r="I142" t="str">
        <f t="shared" si="15"/>
        <v>SACHIN KHAPRE &gt;1L 💸100</v>
      </c>
      <c r="J142" t="str">
        <f t="shared" si="16"/>
        <v/>
      </c>
      <c r="BU142" t="e">
        <v>#N/A</v>
      </c>
      <c r="CH142" t="e">
        <v>#N/A</v>
      </c>
    </row>
    <row r="143" spans="1:86" x14ac:dyDescent="0.25">
      <c r="A143" s="78" t="s">
        <v>15</v>
      </c>
      <c r="B143" s="285"/>
      <c r="C143" s="367"/>
      <c r="D143" s="367">
        <v>41825</v>
      </c>
      <c r="E143" s="283"/>
      <c r="I143" t="str">
        <f t="shared" si="15"/>
        <v/>
      </c>
      <c r="J143" t="str">
        <f t="shared" si="16"/>
        <v/>
      </c>
      <c r="BU143" t="e">
        <v>#N/A</v>
      </c>
      <c r="CH143">
        <v>72</v>
      </c>
    </row>
    <row r="144" spans="1:86" ht="16.5" customHeight="1" x14ac:dyDescent="0.25">
      <c r="A144" s="78" t="s">
        <v>168</v>
      </c>
      <c r="B144" s="285">
        <v>223804</v>
      </c>
      <c r="C144" s="367"/>
      <c r="D144" s="367"/>
      <c r="E144" s="283"/>
      <c r="I144" t="str">
        <f t="shared" si="15"/>
        <v>TANAJI SURVASE &gt;2L 💸200</v>
      </c>
      <c r="J144" t="str">
        <f t="shared" si="16"/>
        <v/>
      </c>
      <c r="CH144" t="e">
        <v>#N/A</v>
      </c>
    </row>
    <row r="145" spans="1:86" x14ac:dyDescent="0.25">
      <c r="A145" s="78" t="s">
        <v>74</v>
      </c>
      <c r="B145" s="285">
        <v>200296</v>
      </c>
      <c r="C145" s="367"/>
      <c r="D145" s="367"/>
      <c r="E145" s="283"/>
      <c r="I145" t="str">
        <f t="shared" si="15"/>
        <v>UDAY SOHANE &gt;2L 💸200</v>
      </c>
      <c r="J145" t="str">
        <f t="shared" si="16"/>
        <v/>
      </c>
      <c r="CH145" t="e">
        <v>#N/A</v>
      </c>
    </row>
    <row r="146" spans="1:86" ht="20.25" customHeight="1" thickBot="1" x14ac:dyDescent="0.3">
      <c r="A146" s="79" t="s">
        <v>156</v>
      </c>
      <c r="B146" s="285"/>
      <c r="C146" s="367"/>
      <c r="D146" s="367">
        <v>13057</v>
      </c>
      <c r="E146" s="283"/>
      <c r="I146" t="str">
        <f t="shared" si="15"/>
        <v/>
      </c>
      <c r="J146" t="str">
        <f t="shared" si="16"/>
        <v/>
      </c>
      <c r="BU146" t="e">
        <v>#N/A</v>
      </c>
      <c r="CH146" t="e">
        <v>#N/A</v>
      </c>
    </row>
    <row r="147" spans="1:86" ht="15.75" thickBot="1" x14ac:dyDescent="0.3">
      <c r="A147" s="73" t="s">
        <v>566</v>
      </c>
      <c r="B147" s="74">
        <v>848895.59</v>
      </c>
      <c r="C147" s="375">
        <v>45233</v>
      </c>
      <c r="D147" s="375">
        <v>54882</v>
      </c>
      <c r="E147" s="287">
        <v>90262</v>
      </c>
      <c r="I147" t="str">
        <f t="shared" si="15"/>
        <v>Grand Total &gt;8L 💸800</v>
      </c>
      <c r="J147" t="str">
        <f t="shared" si="16"/>
        <v/>
      </c>
      <c r="BU147" t="e">
        <v>#N/A</v>
      </c>
      <c r="CH147" t="e">
        <v>#N/A</v>
      </c>
    </row>
    <row r="148" spans="1:86" x14ac:dyDescent="0.25">
      <c r="A148"/>
      <c r="B148"/>
      <c r="I148" t="str">
        <f t="shared" si="15"/>
        <v/>
      </c>
      <c r="J148" t="str">
        <f t="shared" si="16"/>
        <v/>
      </c>
      <c r="BU148" t="e">
        <v>#N/A</v>
      </c>
      <c r="CH148" t="e">
        <v>#N/A</v>
      </c>
    </row>
    <row r="149" spans="1:86" x14ac:dyDescent="0.25">
      <c r="A149"/>
      <c r="B149"/>
      <c r="I149" t="str">
        <f t="shared" si="15"/>
        <v/>
      </c>
      <c r="J149" t="str">
        <f t="shared" si="16"/>
        <v/>
      </c>
      <c r="CH149" t="e">
        <v>#N/A</v>
      </c>
    </row>
    <row r="150" spans="1:86" x14ac:dyDescent="0.25">
      <c r="A150"/>
      <c r="B150"/>
      <c r="I150" t="str">
        <f t="shared" si="15"/>
        <v/>
      </c>
      <c r="J150" t="str">
        <f t="shared" si="16"/>
        <v/>
      </c>
      <c r="CH150" t="e">
        <v>#N/A</v>
      </c>
    </row>
    <row r="151" spans="1:86" ht="19.5" customHeight="1" x14ac:dyDescent="0.25">
      <c r="A151"/>
      <c r="B151"/>
      <c r="O151"/>
      <c r="CH151" t="e">
        <v>#N/A</v>
      </c>
    </row>
    <row r="152" spans="1:86" x14ac:dyDescent="0.25">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x14ac:dyDescent="0.25">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x14ac:dyDescent="0.25">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x14ac:dyDescent="0.3">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x14ac:dyDescent="0.3">
      <c r="A156"/>
      <c r="B156"/>
      <c r="I156" t="str">
        <f>IF(C156&lt;50000,"",A156 &amp; " " &amp; IF(C156&lt;100000,"&gt;50k","&gt;" &amp; INT(C156/100000) &amp; "L") &amp; " 💸" &amp; MAX(1,INT(C156/100000))*100)</f>
        <v/>
      </c>
      <c r="O156"/>
      <c r="BT156" t="e">
        <v>#N/A</v>
      </c>
      <c r="CH156" t="e">
        <v>#N/A</v>
      </c>
    </row>
    <row r="157" spans="1:86" x14ac:dyDescent="0.25">
      <c r="A157"/>
      <c r="B157"/>
      <c r="I157" t="str">
        <f>IF(C157&lt;50000,"",A157 &amp; " " &amp; IF(C157&lt;100000,"&gt;50k","&gt;" &amp; INT(C157/100000) &amp; "L") &amp; " 💸" &amp; MAX(1,INT(C157/100000))*100)</f>
        <v/>
      </c>
      <c r="O157"/>
      <c r="BT157" t="e">
        <v>#N/A</v>
      </c>
      <c r="CH157" t="e">
        <v>#N/A</v>
      </c>
    </row>
    <row r="158" spans="1:86" x14ac:dyDescent="0.25">
      <c r="A158"/>
      <c r="B158"/>
      <c r="I158" s="4"/>
      <c r="O158"/>
      <c r="BT158" t="e">
        <v>#N/A</v>
      </c>
      <c r="CH158" t="e">
        <v>#N/A</v>
      </c>
    </row>
    <row r="159" spans="1:86" x14ac:dyDescent="0.25">
      <c r="A159"/>
      <c r="B159"/>
      <c r="I159" s="4"/>
      <c r="BU159" t="e">
        <v>#N/A</v>
      </c>
      <c r="CH159" t="e">
        <v>#N/A</v>
      </c>
    </row>
    <row r="160" spans="1:86" x14ac:dyDescent="0.25">
      <c r="A160"/>
      <c r="B160"/>
      <c r="I160" s="4"/>
      <c r="O160"/>
      <c r="BT160" t="e">
        <v>#N/A</v>
      </c>
      <c r="CH160" t="e">
        <v>#N/A</v>
      </c>
    </row>
    <row r="161" spans="1:86" x14ac:dyDescent="0.25">
      <c r="A161"/>
      <c r="B161"/>
      <c r="I161" s="16"/>
      <c r="O161"/>
      <c r="BT161" t="e">
        <v>#N/A</v>
      </c>
      <c r="CH161" t="e">
        <v>#N/A</v>
      </c>
    </row>
    <row r="162" spans="1:86" x14ac:dyDescent="0.25">
      <c r="A162"/>
      <c r="B162"/>
      <c r="I162" s="16"/>
      <c r="O162"/>
      <c r="BT162" t="e">
        <v>#N/A</v>
      </c>
      <c r="CH162" t="e">
        <v>#N/A</v>
      </c>
    </row>
    <row r="163" spans="1:86" x14ac:dyDescent="0.25">
      <c r="A163"/>
      <c r="B163"/>
      <c r="I163" s="16"/>
      <c r="O163"/>
      <c r="BT163" t="e">
        <v>#N/A</v>
      </c>
      <c r="CH163" t="e">
        <v>#N/A</v>
      </c>
    </row>
    <row r="164" spans="1:86" x14ac:dyDescent="0.25">
      <c r="A164"/>
      <c r="B164"/>
      <c r="BU164" t="e">
        <v>#N/A</v>
      </c>
      <c r="CH164" t="e">
        <v>#N/A</v>
      </c>
    </row>
    <row r="165" spans="1:86" x14ac:dyDescent="0.25">
      <c r="A165"/>
      <c r="B165"/>
      <c r="BU165" t="e">
        <v>#N/A</v>
      </c>
      <c r="CH165" t="e">
        <v>#N/A</v>
      </c>
    </row>
    <row r="166" spans="1:86" x14ac:dyDescent="0.25">
      <c r="A166"/>
      <c r="B166"/>
      <c r="I166" s="70"/>
      <c r="BU166" t="e">
        <v>#N/A</v>
      </c>
      <c r="CH166" t="e">
        <v>#N/A</v>
      </c>
    </row>
    <row r="167" spans="1:86" x14ac:dyDescent="0.25">
      <c r="A167"/>
      <c r="B167"/>
      <c r="C167" s="167"/>
      <c r="BU167" t="e">
        <v>#N/A</v>
      </c>
      <c r="CH167" t="e">
        <v>#N/A</v>
      </c>
    </row>
    <row r="168" spans="1:86" ht="15.75" thickBot="1" x14ac:dyDescent="0.3">
      <c r="C168" s="167"/>
      <c r="BU168" t="e">
        <v>#N/A</v>
      </c>
      <c r="CH168" t="e">
        <v>#N/A</v>
      </c>
    </row>
    <row r="169" spans="1:86" ht="15.75" thickBot="1" x14ac:dyDescent="0.3">
      <c r="A169" s="238" t="s">
        <v>616</v>
      </c>
      <c r="B169" s="114" t="s">
        <v>732</v>
      </c>
      <c r="C169" s="167"/>
      <c r="BU169" t="e">
        <v>#N/A</v>
      </c>
      <c r="CH169" t="e">
        <v>#N/A</v>
      </c>
    </row>
    <row r="170" spans="1:86" ht="15.75" thickBot="1" x14ac:dyDescent="0.3">
      <c r="A170" s="238" t="s">
        <v>593</v>
      </c>
      <c r="B170" s="117">
        <v>1</v>
      </c>
      <c r="C170" s="16"/>
      <c r="D170" s="16"/>
      <c r="E170" s="115"/>
      <c r="F170" s="16"/>
      <c r="I170" s="4"/>
      <c r="J170"/>
      <c r="K170"/>
      <c r="L170"/>
      <c r="M170"/>
      <c r="N170"/>
      <c r="BU170" t="e">
        <v>#N/A</v>
      </c>
      <c r="CH170" t="e">
        <v>#N/A</v>
      </c>
    </row>
    <row r="171" spans="1:86" ht="15.75" thickBot="1" x14ac:dyDescent="0.3">
      <c r="A171" s="238" t="s">
        <v>12</v>
      </c>
      <c r="B171" s="114" t="s">
        <v>586</v>
      </c>
      <c r="C171" s="16"/>
      <c r="D171" s="16"/>
      <c r="E171" s="115"/>
      <c r="F171" s="16"/>
      <c r="I171" s="259" t="s">
        <v>593</v>
      </c>
      <c r="J171" s="311">
        <v>1</v>
      </c>
      <c r="K171" s="70"/>
      <c r="L171"/>
      <c r="M171"/>
      <c r="N171" s="170"/>
      <c r="BU171" t="e">
        <v>#N/A</v>
      </c>
      <c r="CH171" t="e">
        <v>#N/A</v>
      </c>
    </row>
    <row r="172" spans="1:86" ht="15.75" thickBot="1" x14ac:dyDescent="0.3">
      <c r="A172"/>
      <c r="C172" s="16"/>
      <c r="D172" s="16"/>
      <c r="E172" s="115"/>
      <c r="I172" s="4"/>
      <c r="J172" s="4"/>
      <c r="K172" s="70"/>
      <c r="L172"/>
      <c r="M172"/>
      <c r="N172"/>
      <c r="BU172" t="e">
        <v>#N/A</v>
      </c>
      <c r="CH172" t="e">
        <v>#N/A</v>
      </c>
    </row>
    <row r="173" spans="1:86" ht="15.75" thickBot="1" x14ac:dyDescent="0.3">
      <c r="A173" s="360" t="s">
        <v>752</v>
      </c>
      <c r="B173" s="237" t="s">
        <v>594</v>
      </c>
      <c r="C173" s="121"/>
      <c r="D173" s="121"/>
      <c r="E173" s="121"/>
      <c r="I173" s="260" t="s">
        <v>752</v>
      </c>
      <c r="J173" s="251" t="s">
        <v>595</v>
      </c>
      <c r="K173" s="314"/>
      <c r="L173" s="313"/>
      <c r="M173"/>
      <c r="N173"/>
      <c r="BU173" t="e">
        <v>#N/A</v>
      </c>
      <c r="CH173" t="e">
        <v>#N/A</v>
      </c>
    </row>
    <row r="174" spans="1:86" ht="37.5" customHeight="1" thickBot="1" x14ac:dyDescent="0.3">
      <c r="A174" s="241" t="s">
        <v>11</v>
      </c>
      <c r="B174" s="74" t="s">
        <v>688</v>
      </c>
      <c r="C174" s="1" t="s">
        <v>737</v>
      </c>
      <c r="D174" s="2" t="s">
        <v>739</v>
      </c>
      <c r="E174" s="73" t="s">
        <v>740</v>
      </c>
      <c r="F174" s="2" t="s">
        <v>754</v>
      </c>
      <c r="I174" s="274" t="s">
        <v>11</v>
      </c>
      <c r="J174" s="208" t="s">
        <v>738</v>
      </c>
      <c r="K174" s="208" t="s">
        <v>689</v>
      </c>
      <c r="L174" s="87" t="s">
        <v>566</v>
      </c>
      <c r="M174" s="281" t="s">
        <v>757</v>
      </c>
      <c r="N174"/>
      <c r="BU174" t="e">
        <v>#N/A</v>
      </c>
      <c r="CH174" t="e">
        <v>#N/A</v>
      </c>
    </row>
    <row r="175" spans="1:86" ht="21" customHeight="1" x14ac:dyDescent="0.25">
      <c r="A175" s="141" t="s">
        <v>60</v>
      </c>
      <c r="B175" s="354">
        <v>8</v>
      </c>
      <c r="C175" s="355">
        <v>1</v>
      </c>
      <c r="D175" s="355">
        <v>0</v>
      </c>
      <c r="E175" s="356">
        <v>9</v>
      </c>
      <c r="F175" s="172">
        <f t="shared" ref="F175:F193" si="17">B44/GETPIVOTDATA("POS",$A$42)</f>
        <v>4.4139719708416972E-2</v>
      </c>
      <c r="G175" s="4"/>
      <c r="I175" s="208" t="s">
        <v>60</v>
      </c>
      <c r="J175" s="87">
        <v>1</v>
      </c>
      <c r="K175" s="87">
        <v>8</v>
      </c>
      <c r="L175" s="87">
        <v>9</v>
      </c>
      <c r="M175" s="282">
        <f>J175*100/L175</f>
        <v>11.111111111111111</v>
      </c>
      <c r="N175"/>
      <c r="BU175" t="e">
        <v>#N/A</v>
      </c>
      <c r="CH175" t="e">
        <v>#N/A</v>
      </c>
    </row>
    <row r="176" spans="1:86" ht="21" customHeight="1" x14ac:dyDescent="0.25">
      <c r="A176" s="142" t="s">
        <v>96</v>
      </c>
      <c r="B176" s="86">
        <v>12</v>
      </c>
      <c r="C176" s="87">
        <v>1</v>
      </c>
      <c r="D176" s="87">
        <v>0</v>
      </c>
      <c r="E176" s="88">
        <v>13</v>
      </c>
      <c r="F176" s="172">
        <f t="shared" si="17"/>
        <v>3.5958532947589619E-2</v>
      </c>
      <c r="I176" s="208" t="s">
        <v>96</v>
      </c>
      <c r="J176" s="87">
        <v>1</v>
      </c>
      <c r="K176" s="87">
        <v>12</v>
      </c>
      <c r="L176" s="87">
        <v>13</v>
      </c>
      <c r="M176" s="282">
        <f t="shared" ref="M176:M193" si="18">J176*100/L176</f>
        <v>7.6923076923076925</v>
      </c>
      <c r="N176"/>
      <c r="BU176" t="e">
        <v>#N/A</v>
      </c>
      <c r="CH176" t="e">
        <v>#N/A</v>
      </c>
    </row>
    <row r="177" spans="1:86" ht="21" customHeight="1" x14ac:dyDescent="0.25">
      <c r="A177" s="142" t="s">
        <v>30</v>
      </c>
      <c r="B177" s="86">
        <v>28</v>
      </c>
      <c r="C177" s="87">
        <v>4</v>
      </c>
      <c r="D177" s="87">
        <v>0</v>
      </c>
      <c r="E177" s="88">
        <v>32</v>
      </c>
      <c r="F177" s="172">
        <f t="shared" si="17"/>
        <v>7.0694028462909952E-2</v>
      </c>
      <c r="I177" s="208" t="s">
        <v>20</v>
      </c>
      <c r="J177" s="87">
        <v>2</v>
      </c>
      <c r="K177" s="87">
        <v>6</v>
      </c>
      <c r="L177" s="87">
        <v>8</v>
      </c>
      <c r="M177" s="282">
        <f t="shared" si="18"/>
        <v>25</v>
      </c>
      <c r="N177"/>
      <c r="BU177" t="e">
        <v>#N/A</v>
      </c>
      <c r="CH177" t="e">
        <v>#N/A</v>
      </c>
    </row>
    <row r="178" spans="1:86" ht="21" customHeight="1" x14ac:dyDescent="0.25">
      <c r="A178" s="142" t="s">
        <v>20</v>
      </c>
      <c r="B178" s="86">
        <v>6</v>
      </c>
      <c r="C178" s="87">
        <v>1</v>
      </c>
      <c r="D178" s="87">
        <v>1</v>
      </c>
      <c r="E178" s="88">
        <v>8</v>
      </c>
      <c r="F178" s="172">
        <f t="shared" si="17"/>
        <v>1.1886245378356333E-2</v>
      </c>
      <c r="I178" s="208" t="s">
        <v>26</v>
      </c>
      <c r="J178" s="87">
        <v>10</v>
      </c>
      <c r="K178" s="87">
        <v>29</v>
      </c>
      <c r="L178" s="87">
        <v>39</v>
      </c>
      <c r="M178" s="282">
        <f t="shared" si="18"/>
        <v>25.641025641025642</v>
      </c>
      <c r="N178"/>
      <c r="BU178" t="e">
        <v>#N/A</v>
      </c>
      <c r="CH178" t="e">
        <v>#N/A</v>
      </c>
    </row>
    <row r="179" spans="1:86" ht="21" customHeight="1" x14ac:dyDescent="0.25">
      <c r="A179" s="142" t="s">
        <v>26</v>
      </c>
      <c r="B179" s="86">
        <v>27</v>
      </c>
      <c r="C179" s="87">
        <v>9</v>
      </c>
      <c r="D179" s="87">
        <v>3</v>
      </c>
      <c r="E179" s="88">
        <v>39</v>
      </c>
      <c r="F179" s="172">
        <f t="shared" si="17"/>
        <v>9.1532481337281507E-2</v>
      </c>
      <c r="I179" s="208" t="s">
        <v>41</v>
      </c>
      <c r="J179" s="87">
        <v>1</v>
      </c>
      <c r="K179" s="87">
        <v>9</v>
      </c>
      <c r="L179" s="87">
        <v>10</v>
      </c>
      <c r="M179" s="282">
        <f t="shared" si="18"/>
        <v>10</v>
      </c>
      <c r="N179"/>
      <c r="BU179" t="e">
        <v>#N/A</v>
      </c>
      <c r="CH179" t="e">
        <v>#N/A</v>
      </c>
    </row>
    <row r="180" spans="1:86" ht="21" customHeight="1" x14ac:dyDescent="0.25">
      <c r="A180" s="142" t="s">
        <v>41</v>
      </c>
      <c r="B180" s="86">
        <v>9</v>
      </c>
      <c r="C180" s="87">
        <v>1</v>
      </c>
      <c r="D180" s="87">
        <v>0</v>
      </c>
      <c r="E180" s="88">
        <v>10</v>
      </c>
      <c r="F180" s="172">
        <f t="shared" si="17"/>
        <v>5.2930886880033348E-2</v>
      </c>
      <c r="I180" s="208" t="s">
        <v>53</v>
      </c>
      <c r="J180" s="87">
        <v>1</v>
      </c>
      <c r="K180" s="87">
        <v>10</v>
      </c>
      <c r="L180" s="87">
        <v>11</v>
      </c>
      <c r="M180" s="282">
        <f t="shared" si="18"/>
        <v>9.0909090909090917</v>
      </c>
      <c r="N180"/>
      <c r="BU180" t="e">
        <v>#N/A</v>
      </c>
      <c r="CH180" t="e">
        <v>#N/A</v>
      </c>
    </row>
    <row r="181" spans="1:86" ht="21" customHeight="1" x14ac:dyDescent="0.25">
      <c r="A181" s="142" t="s">
        <v>53</v>
      </c>
      <c r="B181" s="86">
        <v>9</v>
      </c>
      <c r="C181" s="87">
        <v>1</v>
      </c>
      <c r="D181" s="87">
        <v>1</v>
      </c>
      <c r="E181" s="88">
        <v>11</v>
      </c>
      <c r="F181" s="172">
        <f t="shared" si="17"/>
        <v>3.2158955757459466E-2</v>
      </c>
      <c r="I181" s="208" t="s">
        <v>146</v>
      </c>
      <c r="J181" s="87">
        <v>2</v>
      </c>
      <c r="K181" s="87">
        <v>6</v>
      </c>
      <c r="L181" s="87">
        <v>8</v>
      </c>
      <c r="M181" s="282">
        <f t="shared" si="18"/>
        <v>25</v>
      </c>
      <c r="N181"/>
      <c r="BU181" t="e">
        <v>#N/A</v>
      </c>
      <c r="CH181" t="e">
        <v>#N/A</v>
      </c>
    </row>
    <row r="182" spans="1:86" ht="21" customHeight="1" x14ac:dyDescent="0.25">
      <c r="A182" s="142" t="s">
        <v>17</v>
      </c>
      <c r="B182" s="86">
        <v>18</v>
      </c>
      <c r="C182" s="87">
        <v>5</v>
      </c>
      <c r="D182" s="87">
        <v>3</v>
      </c>
      <c r="E182" s="88">
        <v>26</v>
      </c>
      <c r="F182" s="172">
        <f t="shared" si="17"/>
        <v>8.9570701784763354E-2</v>
      </c>
      <c r="I182" s="208" t="s">
        <v>106</v>
      </c>
      <c r="J182" s="87">
        <v>0</v>
      </c>
      <c r="K182" s="87">
        <v>14</v>
      </c>
      <c r="L182" s="87">
        <v>14</v>
      </c>
      <c r="M182" s="282">
        <f t="shared" si="18"/>
        <v>0</v>
      </c>
      <c r="N182"/>
      <c r="BU182" t="e">
        <v>#N/A</v>
      </c>
      <c r="CH182" t="e">
        <v>#N/A</v>
      </c>
    </row>
    <row r="183" spans="1:86" ht="21" customHeight="1" x14ac:dyDescent="0.25">
      <c r="A183" s="142" t="s">
        <v>146</v>
      </c>
      <c r="B183" s="86">
        <v>6</v>
      </c>
      <c r="C183" s="87">
        <v>2</v>
      </c>
      <c r="D183" s="87">
        <v>0</v>
      </c>
      <c r="E183" s="88">
        <v>8</v>
      </c>
      <c r="F183" s="172">
        <f t="shared" si="17"/>
        <v>2.9704510784541994E-2</v>
      </c>
      <c r="I183" s="208" t="s">
        <v>150</v>
      </c>
      <c r="J183" s="87">
        <v>7</v>
      </c>
      <c r="K183" s="87">
        <v>9</v>
      </c>
      <c r="L183" s="87">
        <v>16</v>
      </c>
      <c r="M183" s="282">
        <f t="shared" si="18"/>
        <v>43.75</v>
      </c>
      <c r="N183"/>
      <c r="BU183" t="e">
        <v>#N/A</v>
      </c>
      <c r="CH183" t="e">
        <v>#N/A</v>
      </c>
    </row>
    <row r="184" spans="1:86" ht="21" customHeight="1" x14ac:dyDescent="0.25">
      <c r="A184" s="142" t="s">
        <v>106</v>
      </c>
      <c r="B184" s="86">
        <v>14</v>
      </c>
      <c r="C184" s="87">
        <v>0</v>
      </c>
      <c r="D184" s="87">
        <v>0</v>
      </c>
      <c r="E184" s="88">
        <v>14</v>
      </c>
      <c r="F184" s="172">
        <f t="shared" si="17"/>
        <v>5.106329950795041E-2</v>
      </c>
      <c r="I184" s="208" t="s">
        <v>15</v>
      </c>
      <c r="J184" s="87">
        <v>0</v>
      </c>
      <c r="K184" s="87">
        <v>3</v>
      </c>
      <c r="L184" s="87">
        <v>3</v>
      </c>
      <c r="M184" s="282">
        <f t="shared" si="18"/>
        <v>0</v>
      </c>
      <c r="N184"/>
      <c r="BU184" t="e">
        <v>#N/A</v>
      </c>
      <c r="CH184" t="e">
        <v>#N/A</v>
      </c>
    </row>
    <row r="185" spans="1:86" ht="21" customHeight="1" x14ac:dyDescent="0.25">
      <c r="A185" s="142" t="s">
        <v>150</v>
      </c>
      <c r="B185" s="86">
        <v>9</v>
      </c>
      <c r="C185" s="87">
        <v>6</v>
      </c>
      <c r="D185" s="87">
        <v>1</v>
      </c>
      <c r="E185" s="88">
        <v>16</v>
      </c>
      <c r="F185" s="172">
        <f t="shared" si="17"/>
        <v>1.9869110763213328E-2</v>
      </c>
      <c r="I185" s="208" t="s">
        <v>227</v>
      </c>
      <c r="J185" s="87">
        <v>0</v>
      </c>
      <c r="K185" s="87">
        <v>6</v>
      </c>
      <c r="L185" s="87">
        <v>6</v>
      </c>
      <c r="M185" s="282">
        <f t="shared" si="18"/>
        <v>0</v>
      </c>
      <c r="N185"/>
      <c r="BU185" t="e">
        <v>#N/A</v>
      </c>
      <c r="CH185" t="e">
        <v>#N/A</v>
      </c>
    </row>
    <row r="186" spans="1:86" ht="21" customHeight="1" x14ac:dyDescent="0.25">
      <c r="A186" s="142" t="s">
        <v>15</v>
      </c>
      <c r="B186" s="86">
        <v>3</v>
      </c>
      <c r="C186" s="87">
        <v>0</v>
      </c>
      <c r="D186" s="87">
        <v>0</v>
      </c>
      <c r="E186" s="88">
        <v>3</v>
      </c>
      <c r="F186" s="172">
        <f t="shared" si="17"/>
        <v>4.9977482501702385E-3</v>
      </c>
      <c r="I186" s="208" t="s">
        <v>44</v>
      </c>
      <c r="J186" s="87">
        <v>1</v>
      </c>
      <c r="K186" s="87">
        <v>17</v>
      </c>
      <c r="L186" s="87">
        <v>18</v>
      </c>
      <c r="M186" s="282">
        <f t="shared" si="18"/>
        <v>5.5555555555555554</v>
      </c>
      <c r="N186"/>
      <c r="BU186" t="e">
        <v>#N/A</v>
      </c>
      <c r="CH186" t="e">
        <v>#N/A</v>
      </c>
    </row>
    <row r="187" spans="1:86" ht="21" customHeight="1" x14ac:dyDescent="0.25">
      <c r="A187" s="142" t="s">
        <v>227</v>
      </c>
      <c r="B187" s="86">
        <v>6</v>
      </c>
      <c r="C187" s="87">
        <v>0</v>
      </c>
      <c r="D187" s="87">
        <v>0</v>
      </c>
      <c r="E187" s="88">
        <v>6</v>
      </c>
      <c r="F187" s="172">
        <f t="shared" si="17"/>
        <v>1.4534999683335109E-2</v>
      </c>
      <c r="I187" s="208" t="s">
        <v>34</v>
      </c>
      <c r="J187" s="87">
        <v>3</v>
      </c>
      <c r="K187" s="87">
        <v>13</v>
      </c>
      <c r="L187" s="87">
        <v>16</v>
      </c>
      <c r="M187" s="282">
        <f t="shared" si="18"/>
        <v>18.75</v>
      </c>
      <c r="N187"/>
      <c r="BU187" t="e">
        <v>#N/A</v>
      </c>
      <c r="CH187" t="e">
        <v>#N/A</v>
      </c>
    </row>
    <row r="188" spans="1:86" ht="21" customHeight="1" x14ac:dyDescent="0.25">
      <c r="A188" s="142" t="s">
        <v>44</v>
      </c>
      <c r="B188" s="86">
        <v>16</v>
      </c>
      <c r="C188" s="87">
        <v>1</v>
      </c>
      <c r="D188" s="87">
        <v>1</v>
      </c>
      <c r="E188" s="88">
        <v>18</v>
      </c>
      <c r="F188" s="172">
        <f t="shared" si="17"/>
        <v>4.5946549347055193E-2</v>
      </c>
      <c r="I188" s="208" t="s">
        <v>168</v>
      </c>
      <c r="J188" s="87">
        <v>2</v>
      </c>
      <c r="K188" s="87">
        <v>16</v>
      </c>
      <c r="L188" s="87">
        <v>18</v>
      </c>
      <c r="M188" s="282">
        <f t="shared" si="18"/>
        <v>11.111111111111111</v>
      </c>
      <c r="N188"/>
      <c r="BU188" t="e">
        <v>#N/A</v>
      </c>
      <c r="CH188" t="e">
        <v>#N/A</v>
      </c>
    </row>
    <row r="189" spans="1:86" ht="21" customHeight="1" x14ac:dyDescent="0.25">
      <c r="A189" s="142" t="s">
        <v>34</v>
      </c>
      <c r="B189" s="86">
        <v>13</v>
      </c>
      <c r="C189" s="87">
        <v>2</v>
      </c>
      <c r="D189" s="87">
        <v>1</v>
      </c>
      <c r="E189" s="88">
        <v>16</v>
      </c>
      <c r="F189" s="172">
        <f t="shared" si="17"/>
        <v>5.8380342820268785E-2</v>
      </c>
      <c r="I189" s="208" t="s">
        <v>74</v>
      </c>
      <c r="J189" s="87">
        <v>2</v>
      </c>
      <c r="K189" s="87">
        <v>5</v>
      </c>
      <c r="L189" s="87">
        <v>7</v>
      </c>
      <c r="M189" s="282">
        <f t="shared" si="18"/>
        <v>28.571428571428573</v>
      </c>
      <c r="N189"/>
      <c r="BU189" t="e">
        <v>#N/A</v>
      </c>
      <c r="CH189" t="e">
        <v>#N/A</v>
      </c>
    </row>
    <row r="190" spans="1:86" ht="21" customHeight="1" x14ac:dyDescent="0.25">
      <c r="A190" s="142" t="s">
        <v>168</v>
      </c>
      <c r="B190" s="86">
        <v>16</v>
      </c>
      <c r="C190" s="87">
        <v>2</v>
      </c>
      <c r="D190" s="87">
        <v>0</v>
      </c>
      <c r="E190" s="88">
        <v>18</v>
      </c>
      <c r="F190" s="172">
        <f t="shared" si="17"/>
        <v>4.7291354611290644E-2</v>
      </c>
      <c r="I190" s="208" t="s">
        <v>156</v>
      </c>
      <c r="J190" s="87">
        <v>5</v>
      </c>
      <c r="K190" s="87">
        <v>24</v>
      </c>
      <c r="L190" s="87">
        <v>29</v>
      </c>
      <c r="M190" s="282">
        <f t="shared" si="18"/>
        <v>17.241379310344829</v>
      </c>
      <c r="N190"/>
      <c r="BU190" t="e">
        <v>#N/A</v>
      </c>
      <c r="CH190" t="e">
        <v>#N/A</v>
      </c>
    </row>
    <row r="191" spans="1:86" ht="21" customHeight="1" x14ac:dyDescent="0.25">
      <c r="A191" s="142" t="s">
        <v>74</v>
      </c>
      <c r="B191" s="86">
        <v>5</v>
      </c>
      <c r="C191" s="87">
        <v>2</v>
      </c>
      <c r="D191" s="87">
        <v>0</v>
      </c>
      <c r="E191" s="88">
        <v>7</v>
      </c>
      <c r="F191" s="172">
        <f t="shared" si="17"/>
        <v>1.2757364197586709E-2</v>
      </c>
      <c r="I191" s="208" t="s">
        <v>30</v>
      </c>
      <c r="J191" s="87">
        <v>3</v>
      </c>
      <c r="K191" s="87">
        <v>29</v>
      </c>
      <c r="L191" s="87">
        <v>32</v>
      </c>
      <c r="M191" s="282">
        <f t="shared" si="18"/>
        <v>9.375</v>
      </c>
      <c r="N191"/>
      <c r="BU191" t="e">
        <v>#N/A</v>
      </c>
      <c r="CH191" t="e">
        <v>#N/A</v>
      </c>
    </row>
    <row r="192" spans="1:86" ht="21" customHeight="1" thickBot="1" x14ac:dyDescent="0.3">
      <c r="A192" s="144" t="s">
        <v>156</v>
      </c>
      <c r="B192" s="86">
        <v>22</v>
      </c>
      <c r="C192" s="87">
        <v>4</v>
      </c>
      <c r="D192" s="87">
        <v>3</v>
      </c>
      <c r="E192" s="88">
        <v>29</v>
      </c>
      <c r="F192" s="175">
        <f t="shared" si="17"/>
        <v>7.3023584689078769E-2</v>
      </c>
      <c r="I192" s="208" t="s">
        <v>17</v>
      </c>
      <c r="J192" s="87">
        <v>7</v>
      </c>
      <c r="K192" s="87">
        <v>19</v>
      </c>
      <c r="L192" s="87">
        <v>26</v>
      </c>
      <c r="M192" s="282">
        <f t="shared" si="18"/>
        <v>26.923076923076923</v>
      </c>
      <c r="N192"/>
      <c r="BU192" t="e">
        <v>#N/A</v>
      </c>
      <c r="CH192" t="e">
        <v>#N/A</v>
      </c>
    </row>
    <row r="193" spans="1:86" ht="24" customHeight="1" thickBot="1" x14ac:dyDescent="0.3">
      <c r="A193" s="73" t="s">
        <v>740</v>
      </c>
      <c r="B193" s="74">
        <v>227</v>
      </c>
      <c r="C193" s="1">
        <v>42</v>
      </c>
      <c r="D193" s="1">
        <v>14</v>
      </c>
      <c r="E193" s="2">
        <v>283</v>
      </c>
      <c r="F193" s="176">
        <f t="shared" si="17"/>
        <v>0.78644041691130162</v>
      </c>
      <c r="I193" s="87" t="s">
        <v>566</v>
      </c>
      <c r="J193" s="87">
        <v>48</v>
      </c>
      <c r="K193" s="87">
        <v>235</v>
      </c>
      <c r="L193" s="87">
        <v>283</v>
      </c>
      <c r="M193" s="282">
        <f t="shared" si="18"/>
        <v>16.96113074204947</v>
      </c>
      <c r="N193"/>
      <c r="BU193" t="e">
        <v>#N/A</v>
      </c>
      <c r="CH193" t="e">
        <v>#N/A</v>
      </c>
    </row>
    <row r="194" spans="1:86" ht="21" customHeight="1" x14ac:dyDescent="0.25">
      <c r="A194"/>
      <c r="B194"/>
      <c r="F194" s="4"/>
      <c r="G194" s="16"/>
      <c r="J194"/>
      <c r="K194"/>
      <c r="L194"/>
      <c r="M194" s="4"/>
      <c r="N194"/>
      <c r="T194" s="177"/>
      <c r="CH194" t="e">
        <v>#N/A</v>
      </c>
    </row>
    <row r="195" spans="1:86" ht="21" customHeight="1" x14ac:dyDescent="0.25">
      <c r="A195"/>
      <c r="B195"/>
      <c r="F195" s="178"/>
      <c r="G195" s="16"/>
      <c r="J195"/>
      <c r="K195"/>
      <c r="L195"/>
      <c r="M195" s="179"/>
      <c r="N195"/>
      <c r="T195" s="177"/>
      <c r="CH195" t="e">
        <v>#N/A</v>
      </c>
    </row>
    <row r="196" spans="1:86" ht="27.75" customHeight="1" x14ac:dyDescent="0.25">
      <c r="C196" s="4"/>
      <c r="D196" s="4"/>
      <c r="E196" s="4"/>
      <c r="F196" s="178"/>
      <c r="G196" s="16"/>
      <c r="I196" s="4"/>
      <c r="J196" s="4"/>
      <c r="K196" s="4"/>
      <c r="L196" s="4"/>
      <c r="M196" s="179"/>
      <c r="N196"/>
      <c r="T196" s="177"/>
      <c r="CH196" t="e">
        <v>#N/A</v>
      </c>
    </row>
    <row r="197" spans="1:86" ht="26.25" customHeight="1" x14ac:dyDescent="0.25">
      <c r="A197" s="245" t="s">
        <v>593</v>
      </c>
      <c r="B197" s="246" t="s">
        <v>732</v>
      </c>
      <c r="C197" s="4"/>
      <c r="D197" s="4"/>
      <c r="E197" s="4"/>
      <c r="F197" s="178"/>
      <c r="G197" s="16"/>
      <c r="I197" s="4"/>
      <c r="J197" s="4"/>
      <c r="K197" s="4"/>
      <c r="L197" s="4"/>
      <c r="M197" s="179"/>
      <c r="N197"/>
      <c r="T197" s="177"/>
      <c r="CH197" t="e">
        <v>#N/A</v>
      </c>
    </row>
    <row r="198" spans="1:86" x14ac:dyDescent="0.25">
      <c r="A198" s="245" t="s">
        <v>588</v>
      </c>
      <c r="B198" s="246" t="s">
        <v>732</v>
      </c>
      <c r="E198" s="70"/>
      <c r="I198" s="71"/>
      <c r="J198" s="4"/>
      <c r="K198" s="4"/>
      <c r="BU198" t="e">
        <v>#N/A</v>
      </c>
      <c r="CH198" t="e">
        <v>#N/A</v>
      </c>
    </row>
    <row r="199" spans="1:86" ht="15.75" thickBot="1" x14ac:dyDescent="0.3">
      <c r="A199" s="245" t="s">
        <v>12</v>
      </c>
      <c r="B199" s="246" t="s">
        <v>586</v>
      </c>
      <c r="E199" s="70"/>
      <c r="F199" s="170"/>
      <c r="H199" s="170"/>
      <c r="I199" s="71"/>
      <c r="J199" s="89"/>
      <c r="K199" s="4"/>
      <c r="M199" s="180"/>
      <c r="BU199" t="e">
        <v>#N/A</v>
      </c>
      <c r="CH199" t="e">
        <v>#N/A</v>
      </c>
    </row>
    <row r="200" spans="1:86" ht="30.75" customHeight="1" thickBot="1" x14ac:dyDescent="0.3">
      <c r="A200" s="261" t="s">
        <v>751</v>
      </c>
      <c r="B200" s="181">
        <f>GETPIVOTDATA("RECEIPT CUT",$A$109)/GETPIVOTDATA("RECEIPT CUT",$A$201)</f>
        <v>1.8518518518518517E-2</v>
      </c>
      <c r="E200" s="70"/>
      <c r="G200" s="4"/>
      <c r="J200" s="4"/>
      <c r="K200" s="4"/>
      <c r="BU200" t="e">
        <v>#N/A</v>
      </c>
      <c r="CH200" t="e">
        <v>#N/A</v>
      </c>
    </row>
    <row r="201" spans="1:86" ht="34.5" customHeight="1" thickBot="1" x14ac:dyDescent="0.3">
      <c r="A201" s="247" t="s">
        <v>752</v>
      </c>
      <c r="B201" s="248" t="s">
        <v>595</v>
      </c>
      <c r="C201" s="249"/>
      <c r="D201" s="250"/>
      <c r="E201" s="182" t="s">
        <v>768</v>
      </c>
      <c r="F201" s="4"/>
      <c r="G201" s="183" t="s">
        <v>768</v>
      </c>
      <c r="H201" s="71"/>
      <c r="I201" s="4"/>
      <c r="J201" s="4"/>
      <c r="K201" s="4"/>
      <c r="BU201" t="e">
        <v>#N/A</v>
      </c>
      <c r="CH201" t="e">
        <v>#N/A</v>
      </c>
    </row>
    <row r="202" spans="1:86" s="4" customFormat="1" ht="30" customHeight="1" thickBot="1" x14ac:dyDescent="0.3">
      <c r="A202" s="234" t="s">
        <v>11</v>
      </c>
      <c r="B202" s="74" t="s">
        <v>738</v>
      </c>
      <c r="C202" s="2" t="s">
        <v>689</v>
      </c>
      <c r="D202" s="73" t="s">
        <v>566</v>
      </c>
      <c r="E202" s="184">
        <v>0.35</v>
      </c>
      <c r="F202" s="151" t="s">
        <v>756</v>
      </c>
      <c r="G202" s="151" t="s">
        <v>1482</v>
      </c>
      <c r="H202" s="185" t="s">
        <v>757</v>
      </c>
      <c r="I202" s="151" t="s">
        <v>1048</v>
      </c>
      <c r="J202" s="151" t="s">
        <v>769</v>
      </c>
      <c r="K202" s="186" t="s">
        <v>770</v>
      </c>
      <c r="Z202"/>
      <c r="BU202" t="e">
        <v>#N/A</v>
      </c>
      <c r="CH202" t="e">
        <v>#N/A</v>
      </c>
    </row>
    <row r="203" spans="1:86" s="4" customFormat="1" ht="21.75" customHeight="1" x14ac:dyDescent="0.25">
      <c r="A203" s="141" t="s">
        <v>60</v>
      </c>
      <c r="B203" s="354">
        <v>5</v>
      </c>
      <c r="C203" s="355">
        <v>22</v>
      </c>
      <c r="D203" s="356">
        <v>27</v>
      </c>
      <c r="E203" s="187">
        <f>D203*35%</f>
        <v>9.4499999999999993</v>
      </c>
      <c r="F203" s="153">
        <f t="shared" ref="F203:F221" si="19">E203-B203</f>
        <v>4.4499999999999993</v>
      </c>
      <c r="G203" s="153">
        <f ca="1">F203/K$15</f>
        <v>2.2249999999999996</v>
      </c>
      <c r="H203" s="188">
        <f t="shared" ref="H203:H221" si="20">B203*100/D203</f>
        <v>18.518518518518519</v>
      </c>
      <c r="I203" s="189"/>
      <c r="J203" s="189"/>
      <c r="K203" s="190">
        <f>TRAILS!AH6</f>
        <v>2</v>
      </c>
      <c r="Z203"/>
      <c r="BU203" t="e">
        <v>#N/A</v>
      </c>
      <c r="CH203" t="e">
        <v>#N/A</v>
      </c>
    </row>
    <row r="204" spans="1:86" s="4" customFormat="1" ht="21.75" customHeight="1" x14ac:dyDescent="0.25">
      <c r="A204" s="142" t="s">
        <v>96</v>
      </c>
      <c r="B204" s="86">
        <v>4</v>
      </c>
      <c r="C204" s="87">
        <v>29</v>
      </c>
      <c r="D204" s="88">
        <v>33</v>
      </c>
      <c r="E204" s="187">
        <f t="shared" ref="E204:E221" si="21">D204*35%</f>
        <v>11.549999999999999</v>
      </c>
      <c r="F204" s="155">
        <f t="shared" si="19"/>
        <v>7.5499999999999989</v>
      </c>
      <c r="G204" s="155">
        <f t="shared" ref="G204:G221" ca="1" si="22">F204/K$15</f>
        <v>3.7749999999999995</v>
      </c>
      <c r="H204" s="191">
        <f t="shared" si="20"/>
        <v>12.121212121212121</v>
      </c>
      <c r="I204" s="189"/>
      <c r="J204" s="189">
        <v>7</v>
      </c>
      <c r="K204" s="190">
        <f>TRAILS!AH7</f>
        <v>0</v>
      </c>
      <c r="Z204"/>
      <c r="BU204" t="e">
        <v>#N/A</v>
      </c>
      <c r="CH204" t="e">
        <v>#N/A</v>
      </c>
    </row>
    <row r="205" spans="1:86" s="4" customFormat="1" ht="21.75" customHeight="1" x14ac:dyDescent="0.25">
      <c r="A205" s="142" t="s">
        <v>30</v>
      </c>
      <c r="B205" s="86">
        <v>10</v>
      </c>
      <c r="C205" s="87">
        <v>87</v>
      </c>
      <c r="D205" s="88">
        <v>97</v>
      </c>
      <c r="E205" s="187">
        <f t="shared" si="21"/>
        <v>33.949999999999996</v>
      </c>
      <c r="F205" s="155">
        <f t="shared" si="19"/>
        <v>23.949999999999996</v>
      </c>
      <c r="G205" s="155">
        <f t="shared" ca="1" si="22"/>
        <v>11.974999999999998</v>
      </c>
      <c r="H205" s="191">
        <f t="shared" si="20"/>
        <v>10.309278350515465</v>
      </c>
      <c r="I205" s="189">
        <v>2</v>
      </c>
      <c r="J205" s="189">
        <v>9</v>
      </c>
      <c r="K205" s="190">
        <f>TRAILS!AH8</f>
        <v>6</v>
      </c>
      <c r="Z205"/>
      <c r="BU205" t="e">
        <v>#N/A</v>
      </c>
      <c r="CH205" t="e">
        <v>#N/A</v>
      </c>
    </row>
    <row r="206" spans="1:86" s="4" customFormat="1" ht="21.75" customHeight="1" x14ac:dyDescent="0.25">
      <c r="A206" s="142" t="s">
        <v>20</v>
      </c>
      <c r="B206" s="86">
        <v>6</v>
      </c>
      <c r="C206" s="87">
        <v>31</v>
      </c>
      <c r="D206" s="88">
        <v>37</v>
      </c>
      <c r="E206" s="187">
        <f t="shared" si="21"/>
        <v>12.95</v>
      </c>
      <c r="F206" s="155">
        <f t="shared" si="19"/>
        <v>6.9499999999999993</v>
      </c>
      <c r="G206" s="155">
        <f t="shared" ca="1" si="22"/>
        <v>3.4749999999999996</v>
      </c>
      <c r="H206" s="191">
        <f t="shared" si="20"/>
        <v>16.216216216216218</v>
      </c>
      <c r="I206" s="189"/>
      <c r="J206" s="189"/>
      <c r="K206" s="190">
        <f>TRAILS!AH9</f>
        <v>1</v>
      </c>
      <c r="Z206"/>
      <c r="BU206" t="e">
        <v>#N/A</v>
      </c>
      <c r="CH206" t="e">
        <v>#N/A</v>
      </c>
    </row>
    <row r="207" spans="1:86" s="4" customFormat="1" ht="21.75" customHeight="1" x14ac:dyDescent="0.25">
      <c r="A207" s="142" t="s">
        <v>26</v>
      </c>
      <c r="B207" s="86">
        <v>13</v>
      </c>
      <c r="C207" s="87">
        <v>50</v>
      </c>
      <c r="D207" s="88">
        <v>63</v>
      </c>
      <c r="E207" s="187">
        <f t="shared" si="21"/>
        <v>22.049999999999997</v>
      </c>
      <c r="F207" s="155">
        <f t="shared" si="19"/>
        <v>9.0499999999999972</v>
      </c>
      <c r="G207" s="155">
        <f t="shared" ca="1" si="22"/>
        <v>4.5249999999999986</v>
      </c>
      <c r="H207" s="191">
        <f t="shared" si="20"/>
        <v>20.634920634920636</v>
      </c>
      <c r="I207" s="189">
        <v>3</v>
      </c>
      <c r="J207" s="189">
        <v>6</v>
      </c>
      <c r="K207" s="190">
        <f>TRAILS!AH10</f>
        <v>6</v>
      </c>
      <c r="Z207"/>
      <c r="BU207" t="e">
        <v>#N/A</v>
      </c>
      <c r="CH207" t="e">
        <v>#N/A</v>
      </c>
    </row>
    <row r="208" spans="1:86" s="4" customFormat="1" ht="21.75" customHeight="1" x14ac:dyDescent="0.25">
      <c r="A208" s="142" t="s">
        <v>41</v>
      </c>
      <c r="B208" s="86">
        <v>9</v>
      </c>
      <c r="C208" s="87">
        <v>29</v>
      </c>
      <c r="D208" s="88">
        <v>38</v>
      </c>
      <c r="E208" s="187">
        <f t="shared" si="21"/>
        <v>13.299999999999999</v>
      </c>
      <c r="F208" s="155">
        <f t="shared" si="19"/>
        <v>4.2999999999999989</v>
      </c>
      <c r="G208" s="155">
        <f t="shared" ca="1" si="22"/>
        <v>2.1499999999999995</v>
      </c>
      <c r="H208" s="191">
        <f t="shared" si="20"/>
        <v>23.684210526315791</v>
      </c>
      <c r="I208" s="189"/>
      <c r="J208" s="189"/>
      <c r="K208" s="190">
        <f>TRAILS!AH11</f>
        <v>23</v>
      </c>
      <c r="Z208"/>
      <c r="BU208" t="e">
        <v>#N/A</v>
      </c>
      <c r="CH208" t="e">
        <v>#N/A</v>
      </c>
    </row>
    <row r="209" spans="1:86" s="4" customFormat="1" ht="21.75" customHeight="1" x14ac:dyDescent="0.25">
      <c r="A209" s="142" t="s">
        <v>53</v>
      </c>
      <c r="B209" s="86">
        <v>2</v>
      </c>
      <c r="C209" s="87">
        <v>21</v>
      </c>
      <c r="D209" s="88">
        <v>23</v>
      </c>
      <c r="E209" s="187">
        <f t="shared" si="21"/>
        <v>8.0499999999999989</v>
      </c>
      <c r="F209" s="155">
        <f t="shared" si="19"/>
        <v>6.0499999999999989</v>
      </c>
      <c r="G209" s="155">
        <f t="shared" ca="1" si="22"/>
        <v>3.0249999999999995</v>
      </c>
      <c r="H209" s="191">
        <f t="shared" si="20"/>
        <v>8.695652173913043</v>
      </c>
      <c r="I209" s="189"/>
      <c r="J209" s="189">
        <v>3</v>
      </c>
      <c r="K209" s="190">
        <f>TRAILS!AH12</f>
        <v>2</v>
      </c>
      <c r="Z209"/>
      <c r="BU209" t="e">
        <v>#N/A</v>
      </c>
      <c r="CH209" t="e">
        <v>#N/A</v>
      </c>
    </row>
    <row r="210" spans="1:86" s="4" customFormat="1" ht="21.75" customHeight="1" x14ac:dyDescent="0.25">
      <c r="A210" s="142" t="s">
        <v>17</v>
      </c>
      <c r="B210" s="86">
        <v>17</v>
      </c>
      <c r="C210" s="87">
        <v>42</v>
      </c>
      <c r="D210" s="88">
        <v>59</v>
      </c>
      <c r="E210" s="187">
        <f t="shared" si="21"/>
        <v>20.65</v>
      </c>
      <c r="F210" s="155">
        <f t="shared" si="19"/>
        <v>3.6499999999999986</v>
      </c>
      <c r="G210" s="155">
        <f t="shared" ca="1" si="22"/>
        <v>1.8249999999999993</v>
      </c>
      <c r="H210" s="191">
        <f t="shared" si="20"/>
        <v>28.8135593220339</v>
      </c>
      <c r="I210" s="189">
        <v>2</v>
      </c>
      <c r="J210" s="189">
        <v>8</v>
      </c>
      <c r="K210" s="190">
        <f>TRAILS!AH13</f>
        <v>2</v>
      </c>
      <c r="Z210"/>
      <c r="BU210" t="e">
        <v>#N/A</v>
      </c>
      <c r="CH210" t="e">
        <v>#N/A</v>
      </c>
    </row>
    <row r="211" spans="1:86" s="4" customFormat="1" ht="21.75" customHeight="1" x14ac:dyDescent="0.25">
      <c r="A211" s="142" t="s">
        <v>146</v>
      </c>
      <c r="B211" s="86">
        <v>3</v>
      </c>
      <c r="C211" s="87">
        <v>23</v>
      </c>
      <c r="D211" s="88">
        <v>26</v>
      </c>
      <c r="E211" s="187">
        <f t="shared" si="21"/>
        <v>9.1</v>
      </c>
      <c r="F211" s="155">
        <f t="shared" si="19"/>
        <v>6.1</v>
      </c>
      <c r="G211" s="155">
        <f t="shared" ca="1" si="22"/>
        <v>3.05</v>
      </c>
      <c r="H211" s="191">
        <f t="shared" si="20"/>
        <v>11.538461538461538</v>
      </c>
      <c r="I211" s="189">
        <v>1</v>
      </c>
      <c r="J211" s="189">
        <v>15</v>
      </c>
      <c r="K211" s="190">
        <f>TRAILS!AH14</f>
        <v>1</v>
      </c>
      <c r="Z211"/>
      <c r="BU211" t="e">
        <v>#N/A</v>
      </c>
      <c r="CH211" t="e">
        <v>#N/A</v>
      </c>
    </row>
    <row r="212" spans="1:86" s="4" customFormat="1" ht="21.75" customHeight="1" x14ac:dyDescent="0.25">
      <c r="A212" s="142" t="s">
        <v>106</v>
      </c>
      <c r="B212" s="86">
        <v>2</v>
      </c>
      <c r="C212" s="87">
        <v>41</v>
      </c>
      <c r="D212" s="88">
        <v>43</v>
      </c>
      <c r="E212" s="187">
        <f t="shared" si="21"/>
        <v>15.049999999999999</v>
      </c>
      <c r="F212" s="155">
        <f t="shared" si="19"/>
        <v>13.049999999999999</v>
      </c>
      <c r="G212" s="155">
        <f t="shared" ca="1" si="22"/>
        <v>6.5249999999999995</v>
      </c>
      <c r="H212" s="191">
        <f t="shared" si="20"/>
        <v>4.6511627906976747</v>
      </c>
      <c r="I212" s="189"/>
      <c r="J212" s="189"/>
      <c r="K212" s="190">
        <f>TRAILS!AH15</f>
        <v>14</v>
      </c>
      <c r="Z212"/>
      <c r="BU212" t="e">
        <v>#N/A</v>
      </c>
      <c r="CH212" t="e">
        <v>#N/A</v>
      </c>
    </row>
    <row r="213" spans="1:86" s="4" customFormat="1" ht="21.75" customHeight="1" x14ac:dyDescent="0.25">
      <c r="A213" s="142" t="s">
        <v>150</v>
      </c>
      <c r="B213" s="86">
        <v>14</v>
      </c>
      <c r="C213" s="87">
        <v>21</v>
      </c>
      <c r="D213" s="88">
        <v>35</v>
      </c>
      <c r="E213" s="187">
        <f t="shared" si="21"/>
        <v>12.25</v>
      </c>
      <c r="F213" s="155">
        <f t="shared" si="19"/>
        <v>-1.75</v>
      </c>
      <c r="G213" s="155">
        <f t="shared" ca="1" si="22"/>
        <v>-0.875</v>
      </c>
      <c r="H213" s="191">
        <f t="shared" si="20"/>
        <v>40</v>
      </c>
      <c r="I213" s="189">
        <v>2</v>
      </c>
      <c r="J213" s="189">
        <v>7</v>
      </c>
      <c r="K213" s="190">
        <f>TRAILS!AH16</f>
        <v>0</v>
      </c>
      <c r="Z213"/>
      <c r="BU213" t="e">
        <v>#N/A</v>
      </c>
      <c r="CH213" t="e">
        <v>#N/A</v>
      </c>
    </row>
    <row r="214" spans="1:86" s="4" customFormat="1" ht="21.75" customHeight="1" x14ac:dyDescent="0.25">
      <c r="A214" s="142" t="s">
        <v>15</v>
      </c>
      <c r="B214" s="86">
        <v>4</v>
      </c>
      <c r="C214" s="87">
        <v>8</v>
      </c>
      <c r="D214" s="88">
        <v>12</v>
      </c>
      <c r="E214" s="187">
        <f t="shared" si="21"/>
        <v>4.1999999999999993</v>
      </c>
      <c r="F214" s="155">
        <f t="shared" si="19"/>
        <v>0.19999999999999929</v>
      </c>
      <c r="G214" s="155">
        <f t="shared" ca="1" si="22"/>
        <v>9.9999999999999645E-2</v>
      </c>
      <c r="H214" s="191">
        <f t="shared" si="20"/>
        <v>33.333333333333336</v>
      </c>
      <c r="I214" s="189">
        <v>1</v>
      </c>
      <c r="J214" s="189">
        <v>3</v>
      </c>
      <c r="K214" s="190">
        <f>TRAILS!AH17</f>
        <v>1</v>
      </c>
      <c r="Z214"/>
      <c r="BU214" t="e">
        <v>#N/A</v>
      </c>
      <c r="CH214" t="e">
        <v>#N/A</v>
      </c>
    </row>
    <row r="215" spans="1:86" s="4" customFormat="1" ht="21.75" customHeight="1" x14ac:dyDescent="0.25">
      <c r="A215" s="142" t="s">
        <v>227</v>
      </c>
      <c r="B215" s="86"/>
      <c r="C215" s="87">
        <v>11</v>
      </c>
      <c r="D215" s="88">
        <v>11</v>
      </c>
      <c r="E215" s="187">
        <f t="shared" si="21"/>
        <v>3.8499999999999996</v>
      </c>
      <c r="F215" s="155">
        <f t="shared" si="19"/>
        <v>3.8499999999999996</v>
      </c>
      <c r="G215" s="155">
        <f t="shared" ca="1" si="22"/>
        <v>1.9249999999999998</v>
      </c>
      <c r="H215" s="191">
        <f t="shared" si="20"/>
        <v>0</v>
      </c>
      <c r="I215" s="189"/>
      <c r="J215" s="189"/>
      <c r="K215" s="190">
        <f>TRAILS!AH18</f>
        <v>2</v>
      </c>
      <c r="Z215"/>
      <c r="BU215" t="e">
        <v>#N/A</v>
      </c>
      <c r="CH215" t="e">
        <v>#N/A</v>
      </c>
    </row>
    <row r="216" spans="1:86" s="4" customFormat="1" ht="21.75" customHeight="1" x14ac:dyDescent="0.25">
      <c r="A216" s="142" t="s">
        <v>44</v>
      </c>
      <c r="B216" s="86">
        <v>5</v>
      </c>
      <c r="C216" s="87">
        <v>33</v>
      </c>
      <c r="D216" s="88">
        <v>38</v>
      </c>
      <c r="E216" s="187">
        <f t="shared" si="21"/>
        <v>13.299999999999999</v>
      </c>
      <c r="F216" s="155">
        <f t="shared" si="19"/>
        <v>8.2999999999999989</v>
      </c>
      <c r="G216" s="155">
        <f t="shared" ca="1" si="22"/>
        <v>4.1499999999999995</v>
      </c>
      <c r="H216" s="191">
        <f t="shared" si="20"/>
        <v>13.157894736842104</v>
      </c>
      <c r="I216" s="189"/>
      <c r="J216" s="189">
        <v>8</v>
      </c>
      <c r="K216" s="190">
        <f>TRAILS!AH19</f>
        <v>0</v>
      </c>
      <c r="Z216"/>
      <c r="BU216" t="e">
        <v>#N/A</v>
      </c>
      <c r="CH216" t="e">
        <v>#N/A</v>
      </c>
    </row>
    <row r="217" spans="1:86" s="4" customFormat="1" ht="21.75" customHeight="1" x14ac:dyDescent="0.25">
      <c r="A217" s="142" t="s">
        <v>34</v>
      </c>
      <c r="B217" s="86">
        <v>6</v>
      </c>
      <c r="C217" s="87">
        <v>28</v>
      </c>
      <c r="D217" s="88">
        <v>34</v>
      </c>
      <c r="E217" s="187">
        <f t="shared" si="21"/>
        <v>11.899999999999999</v>
      </c>
      <c r="F217" s="155">
        <f t="shared" si="19"/>
        <v>5.8999999999999986</v>
      </c>
      <c r="G217" s="155">
        <f t="shared" ca="1" si="22"/>
        <v>2.9499999999999993</v>
      </c>
      <c r="H217" s="191">
        <f t="shared" si="20"/>
        <v>17.647058823529413</v>
      </c>
      <c r="I217" s="189"/>
      <c r="J217" s="189">
        <v>2</v>
      </c>
      <c r="K217" s="190">
        <f>TRAILS!AH20</f>
        <v>5</v>
      </c>
      <c r="Z217"/>
      <c r="BU217" t="e">
        <v>#N/A</v>
      </c>
      <c r="CH217" t="e">
        <v>#N/A</v>
      </c>
    </row>
    <row r="218" spans="1:86" s="4" customFormat="1" ht="21.75" customHeight="1" x14ac:dyDescent="0.25">
      <c r="A218" s="142" t="s">
        <v>168</v>
      </c>
      <c r="B218" s="86">
        <v>6</v>
      </c>
      <c r="C218" s="87">
        <v>42</v>
      </c>
      <c r="D218" s="88">
        <v>48</v>
      </c>
      <c r="E218" s="187">
        <f t="shared" si="21"/>
        <v>16.799999999999997</v>
      </c>
      <c r="F218" s="155">
        <f t="shared" si="19"/>
        <v>10.799999999999997</v>
      </c>
      <c r="G218" s="155">
        <f t="shared" ca="1" si="22"/>
        <v>5.3999999999999986</v>
      </c>
      <c r="H218" s="191">
        <f t="shared" si="20"/>
        <v>12.5</v>
      </c>
      <c r="I218" s="189">
        <v>1</v>
      </c>
      <c r="J218" s="189"/>
      <c r="K218" s="190">
        <f>TRAILS!AH21</f>
        <v>3</v>
      </c>
      <c r="Z218"/>
      <c r="BU218" t="e">
        <v>#N/A</v>
      </c>
      <c r="CH218" t="e">
        <v>#N/A</v>
      </c>
    </row>
    <row r="219" spans="1:86" s="4" customFormat="1" ht="21.75" customHeight="1" x14ac:dyDescent="0.25">
      <c r="A219" s="142" t="s">
        <v>74</v>
      </c>
      <c r="B219" s="86">
        <v>6</v>
      </c>
      <c r="C219" s="87">
        <v>13</v>
      </c>
      <c r="D219" s="88">
        <v>19</v>
      </c>
      <c r="E219" s="187">
        <f t="shared" si="21"/>
        <v>6.6499999999999995</v>
      </c>
      <c r="F219" s="155">
        <f t="shared" si="19"/>
        <v>0.64999999999999947</v>
      </c>
      <c r="G219" s="155">
        <f t="shared" ca="1" si="22"/>
        <v>0.32499999999999973</v>
      </c>
      <c r="H219" s="191">
        <f t="shared" si="20"/>
        <v>31.578947368421051</v>
      </c>
      <c r="I219" s="189">
        <v>1</v>
      </c>
      <c r="J219" s="189">
        <v>2</v>
      </c>
      <c r="K219" s="190">
        <f>TRAILS!AH22</f>
        <v>1</v>
      </c>
      <c r="Z219"/>
      <c r="BU219" t="e">
        <v>#N/A</v>
      </c>
      <c r="CH219" t="e">
        <v>#N/A</v>
      </c>
    </row>
    <row r="220" spans="1:86" s="4" customFormat="1" ht="21.75" customHeight="1" thickBot="1" x14ac:dyDescent="0.3">
      <c r="A220" s="144" t="s">
        <v>156</v>
      </c>
      <c r="B220" s="357">
        <v>9</v>
      </c>
      <c r="C220" s="358">
        <v>50</v>
      </c>
      <c r="D220" s="359">
        <v>59</v>
      </c>
      <c r="E220" s="192">
        <f t="shared" si="21"/>
        <v>20.65</v>
      </c>
      <c r="F220" s="158">
        <f t="shared" si="19"/>
        <v>11.649999999999999</v>
      </c>
      <c r="G220" s="158">
        <f t="shared" ca="1" si="22"/>
        <v>5.8249999999999993</v>
      </c>
      <c r="H220" s="193">
        <f t="shared" si="20"/>
        <v>15.254237288135593</v>
      </c>
      <c r="I220" s="189">
        <v>1</v>
      </c>
      <c r="J220" s="244">
        <v>3</v>
      </c>
      <c r="K220" s="254">
        <f>TRAILS!AH23</f>
        <v>10</v>
      </c>
      <c r="Z220"/>
      <c r="BU220" t="e">
        <v>#N/A</v>
      </c>
      <c r="CH220" t="e">
        <v>#N/A</v>
      </c>
    </row>
    <row r="221" spans="1:86" s="4" customFormat="1" ht="27.75" customHeight="1" thickBot="1" x14ac:dyDescent="0.3">
      <c r="A221" s="73" t="s">
        <v>566</v>
      </c>
      <c r="B221" s="74">
        <v>121</v>
      </c>
      <c r="C221" s="1">
        <v>581</v>
      </c>
      <c r="D221" s="2">
        <v>702</v>
      </c>
      <c r="E221" s="255">
        <f t="shared" si="21"/>
        <v>245.7</v>
      </c>
      <c r="F221" s="160">
        <f t="shared" si="19"/>
        <v>124.69999999999999</v>
      </c>
      <c r="G221" s="160">
        <f t="shared" ca="1" si="22"/>
        <v>62.349999999999994</v>
      </c>
      <c r="H221" s="256">
        <f t="shared" si="20"/>
        <v>17.236467236467238</v>
      </c>
      <c r="I221" s="333">
        <f>SUM(I203:I220)</f>
        <v>14</v>
      </c>
      <c r="J221" s="257">
        <f>SUM(J203:J220)</f>
        <v>73</v>
      </c>
      <c r="K221" s="258">
        <f>SUM(K203:K220)</f>
        <v>79</v>
      </c>
      <c r="L221" t="s">
        <v>771</v>
      </c>
      <c r="Z221"/>
      <c r="BU221" t="e">
        <v>#N/A</v>
      </c>
      <c r="CH221">
        <v>72</v>
      </c>
    </row>
    <row r="222" spans="1:86" s="4" customFormat="1" ht="24" customHeight="1" x14ac:dyDescent="0.25">
      <c r="E222" s="194"/>
      <c r="F222" s="195"/>
      <c r="G222" s="195"/>
      <c r="H222" s="196"/>
      <c r="I222" s="56"/>
      <c r="J222" s="56"/>
      <c r="K222" s="197"/>
      <c r="L222" s="198"/>
      <c r="M222" s="198"/>
      <c r="N222" s="199"/>
      <c r="O222" s="198"/>
      <c r="AD222"/>
      <c r="BU222"/>
      <c r="CH222" t="e">
        <v>#N/A</v>
      </c>
    </row>
    <row r="223" spans="1:86" s="4" customFormat="1" ht="24" customHeight="1" x14ac:dyDescent="0.25">
      <c r="E223" s="194"/>
      <c r="F223" s="195"/>
      <c r="G223" s="195"/>
      <c r="H223" s="196"/>
      <c r="I223" s="56"/>
      <c r="J223" s="56"/>
      <c r="K223" s="197"/>
      <c r="L223" s="198"/>
      <c r="M223" s="198"/>
      <c r="N223" s="199"/>
      <c r="O223" s="198"/>
      <c r="AD223"/>
      <c r="BU223"/>
      <c r="CH223" t="e">
        <v>#N/A</v>
      </c>
    </row>
    <row r="224" spans="1:86" s="4" customFormat="1" ht="24" customHeight="1" x14ac:dyDescent="0.25">
      <c r="E224" s="194"/>
      <c r="F224" s="195"/>
      <c r="G224" s="195"/>
      <c r="H224" s="196"/>
      <c r="I224" s="56"/>
      <c r="J224" s="56"/>
      <c r="K224" s="197"/>
      <c r="L224" s="198"/>
      <c r="M224" s="198"/>
      <c r="N224" s="199"/>
      <c r="O224" s="198"/>
      <c r="AD224"/>
      <c r="BU224"/>
      <c r="CH224" t="e">
        <v>#N/A</v>
      </c>
    </row>
    <row r="225" spans="1:86" s="4" customFormat="1" ht="24" customHeight="1" x14ac:dyDescent="0.25">
      <c r="E225" s="194"/>
      <c r="F225" s="195"/>
      <c r="G225" s="195"/>
      <c r="H225" s="196"/>
      <c r="I225" s="56"/>
      <c r="J225" s="56"/>
      <c r="K225" s="197"/>
      <c r="L225" s="198"/>
      <c r="M225" s="198"/>
      <c r="N225" s="199"/>
      <c r="O225" s="198"/>
      <c r="AD225"/>
      <c r="BU225"/>
      <c r="CH225" t="e">
        <v>#N/A</v>
      </c>
    </row>
    <row r="226" spans="1:86" s="4" customFormat="1" ht="24" customHeight="1" x14ac:dyDescent="0.25">
      <c r="E226" s="194"/>
      <c r="F226" s="195"/>
      <c r="G226" s="195"/>
      <c r="H226" s="196"/>
      <c r="I226" s="56"/>
      <c r="J226" s="56"/>
      <c r="K226" s="197"/>
      <c r="L226" s="198"/>
      <c r="M226" s="198"/>
      <c r="N226" s="199"/>
      <c r="O226" s="198"/>
      <c r="AD226"/>
      <c r="BU226"/>
      <c r="CH226" t="e">
        <v>#N/A</v>
      </c>
    </row>
    <row r="227" spans="1:86" s="4" customFormat="1" ht="24" customHeight="1" x14ac:dyDescent="0.25">
      <c r="E227" s="194"/>
      <c r="F227" s="195"/>
      <c r="G227" s="195"/>
      <c r="H227" s="196"/>
      <c r="I227" s="56"/>
      <c r="J227" s="56"/>
      <c r="K227" s="197"/>
      <c r="L227" s="198"/>
      <c r="M227" s="198"/>
      <c r="N227" s="199"/>
      <c r="O227" s="198"/>
      <c r="AD227"/>
      <c r="BU227"/>
      <c r="CH227" t="e">
        <v>#N/A</v>
      </c>
    </row>
    <row r="228" spans="1:86" s="4" customFormat="1" ht="24" customHeight="1" x14ac:dyDescent="0.25">
      <c r="E228" s="194"/>
      <c r="F228" s="195"/>
      <c r="G228" s="195"/>
      <c r="H228" s="196"/>
      <c r="I228" s="56"/>
      <c r="J228" s="56"/>
      <c r="K228" s="197"/>
      <c r="L228" s="198"/>
      <c r="M228" s="198"/>
      <c r="N228" s="199"/>
      <c r="O228" s="198"/>
      <c r="AD228"/>
      <c r="BU228"/>
      <c r="CH228" t="e">
        <v>#N/A</v>
      </c>
    </row>
    <row r="229" spans="1:86" s="4" customFormat="1" ht="24" hidden="1" customHeight="1" x14ac:dyDescent="0.25">
      <c r="E229" s="194"/>
      <c r="F229" s="195"/>
      <c r="G229" s="195"/>
      <c r="H229" s="196"/>
      <c r="I229" s="56"/>
      <c r="J229" s="56"/>
      <c r="K229" s="197"/>
      <c r="L229" s="198"/>
      <c r="M229" s="198"/>
      <c r="N229" s="199"/>
      <c r="O229" s="198"/>
      <c r="AD229"/>
      <c r="BU229"/>
      <c r="CH229" t="e">
        <v>#N/A</v>
      </c>
    </row>
    <row r="230" spans="1:86" s="4" customFormat="1" ht="24" hidden="1" customHeight="1" x14ac:dyDescent="0.25">
      <c r="A230" s="142" t="s">
        <v>44</v>
      </c>
      <c r="B230" s="26">
        <v>14</v>
      </c>
      <c r="E230" s="194"/>
      <c r="F230" s="195"/>
      <c r="G230" s="195"/>
      <c r="H230" s="196"/>
      <c r="I230" s="56"/>
      <c r="J230" s="56"/>
      <c r="K230" s="197"/>
      <c r="L230" s="198"/>
      <c r="M230" s="198"/>
      <c r="N230" s="199"/>
      <c r="O230" s="198"/>
      <c r="AD230"/>
      <c r="BU230"/>
      <c r="CH230" t="e">
        <v>#N/A</v>
      </c>
    </row>
    <row r="231" spans="1:86" s="4" customFormat="1" ht="24" hidden="1" customHeight="1" x14ac:dyDescent="0.25">
      <c r="A231" s="142" t="s">
        <v>168</v>
      </c>
      <c r="B231" s="26">
        <v>15</v>
      </c>
      <c r="E231" s="194"/>
      <c r="F231" s="195"/>
      <c r="G231" s="195"/>
      <c r="H231" s="196"/>
      <c r="I231" s="56"/>
      <c r="J231" s="56"/>
      <c r="K231" s="197"/>
      <c r="L231" s="198"/>
      <c r="M231" s="198"/>
      <c r="N231" s="199"/>
      <c r="O231" s="198"/>
      <c r="AD231"/>
      <c r="BU231"/>
      <c r="CH231" t="e">
        <v>#N/A</v>
      </c>
    </row>
    <row r="232" spans="1:86" s="4" customFormat="1" ht="33" hidden="1" customHeight="1" x14ac:dyDescent="0.25">
      <c r="A232" s="142" t="s">
        <v>74</v>
      </c>
      <c r="B232" s="26">
        <v>13</v>
      </c>
      <c r="E232" s="194"/>
      <c r="F232" s="195"/>
      <c r="G232" s="195"/>
      <c r="H232" s="196"/>
      <c r="I232" s="56"/>
      <c r="J232" s="56"/>
      <c r="K232" s="197"/>
      <c r="L232" s="198"/>
      <c r="M232" s="198"/>
      <c r="N232" s="199"/>
      <c r="O232" s="198"/>
      <c r="AD232"/>
      <c r="BU232"/>
      <c r="CH232" t="e">
        <v>#N/A</v>
      </c>
    </row>
    <row r="233" spans="1:86" hidden="1" x14ac:dyDescent="0.25">
      <c r="A233" s="200" t="s">
        <v>593</v>
      </c>
      <c r="B233" s="116" t="s">
        <v>762</v>
      </c>
      <c r="G233" s="200" t="s">
        <v>593</v>
      </c>
      <c r="H233" s="116" t="s">
        <v>762</v>
      </c>
      <c r="J233"/>
      <c r="K233"/>
      <c r="L233"/>
      <c r="M233" s="198"/>
      <c r="N233"/>
      <c r="O233"/>
      <c r="BM233" t="e">
        <v>#N/A</v>
      </c>
      <c r="CH233" t="e">
        <v>#N/A</v>
      </c>
    </row>
    <row r="234" spans="1:86" ht="21.75" hidden="1" customHeight="1" x14ac:dyDescent="0.25">
      <c r="A234"/>
      <c r="B234"/>
      <c r="J234"/>
      <c r="K234"/>
      <c r="L234"/>
      <c r="M234" s="198"/>
      <c r="N234"/>
      <c r="O234"/>
      <c r="BM234" t="e">
        <v>#N/A</v>
      </c>
      <c r="CH234" t="e">
        <v>#N/A</v>
      </c>
    </row>
    <row r="235" spans="1:86" ht="19.5" hidden="1" customHeight="1" thickBot="1" x14ac:dyDescent="0.3">
      <c r="A235" s="4" t="s">
        <v>772</v>
      </c>
      <c r="B235" t="s">
        <v>595</v>
      </c>
      <c r="C235" s="70"/>
      <c r="D235" s="201"/>
      <c r="G235" s="4" t="s">
        <v>752</v>
      </c>
      <c r="H235" t="s">
        <v>595</v>
      </c>
      <c r="I235" s="70"/>
      <c r="J235" s="201"/>
      <c r="K235"/>
      <c r="L235"/>
      <c r="M235" s="198"/>
      <c r="N235"/>
      <c r="O235"/>
      <c r="BM235" t="e">
        <v>#N/A</v>
      </c>
      <c r="CH235" t="e">
        <v>#N/A</v>
      </c>
    </row>
    <row r="236" spans="1:86" ht="26.25" hidden="1" customHeight="1" thickBot="1" x14ac:dyDescent="0.3">
      <c r="A236" s="73" t="s">
        <v>11</v>
      </c>
      <c r="B236" s="74" t="s">
        <v>738</v>
      </c>
      <c r="C236" s="2" t="s">
        <v>689</v>
      </c>
      <c r="D236" s="73" t="s">
        <v>566</v>
      </c>
      <c r="E236" s="149" t="s">
        <v>757</v>
      </c>
      <c r="G236" s="202" t="s">
        <v>11</v>
      </c>
      <c r="H236" s="74" t="s">
        <v>738</v>
      </c>
      <c r="I236" s="2" t="s">
        <v>689</v>
      </c>
      <c r="J236" s="73" t="s">
        <v>566</v>
      </c>
      <c r="K236" s="149" t="s">
        <v>757</v>
      </c>
      <c r="L236"/>
      <c r="M236" s="198"/>
      <c r="N236"/>
      <c r="O236"/>
      <c r="BM236" t="e">
        <v>#N/A</v>
      </c>
      <c r="CH236" t="e">
        <v>#N/A</v>
      </c>
    </row>
    <row r="237" spans="1:86" ht="20.25" hidden="1" customHeight="1" thickBot="1" x14ac:dyDescent="0.3">
      <c r="A237" s="78" t="s">
        <v>60</v>
      </c>
      <c r="B237" s="80">
        <v>5128</v>
      </c>
      <c r="C237" s="81"/>
      <c r="D237" s="82">
        <v>5128</v>
      </c>
      <c r="E237" s="203">
        <f t="shared" ref="E237:E246" si="23">B237*100/D237</f>
        <v>100</v>
      </c>
      <c r="G237" s="78" t="s">
        <v>60</v>
      </c>
      <c r="H237" s="86">
        <v>1</v>
      </c>
      <c r="I237" s="87"/>
      <c r="J237" s="88">
        <v>1</v>
      </c>
      <c r="K237" s="203">
        <f t="shared" ref="K237:K246" si="24">H237*100/J237</f>
        <v>100</v>
      </c>
      <c r="L237"/>
      <c r="M237" s="198"/>
      <c r="N237"/>
      <c r="O237"/>
      <c r="BM237" t="e">
        <v>#N/A</v>
      </c>
      <c r="CH237" t="e">
        <v>#N/A</v>
      </c>
    </row>
    <row r="238" spans="1:86" ht="20.25" hidden="1" customHeight="1" thickBot="1" x14ac:dyDescent="0.3">
      <c r="A238" s="78" t="s">
        <v>96</v>
      </c>
      <c r="B238" s="80">
        <v>434042</v>
      </c>
      <c r="C238" s="81">
        <v>76881</v>
      </c>
      <c r="D238" s="82">
        <v>510923</v>
      </c>
      <c r="E238" s="203">
        <f t="shared" si="23"/>
        <v>84.952527093123621</v>
      </c>
      <c r="G238" s="78" t="s">
        <v>96</v>
      </c>
      <c r="H238" s="86">
        <v>4</v>
      </c>
      <c r="I238" s="87">
        <v>3</v>
      </c>
      <c r="J238" s="88">
        <v>7</v>
      </c>
      <c r="K238" s="203">
        <f t="shared" si="24"/>
        <v>57.142857142857146</v>
      </c>
      <c r="L238"/>
      <c r="M238" s="198"/>
      <c r="N238"/>
      <c r="O238"/>
      <c r="BM238" t="e">
        <v>#N/A</v>
      </c>
      <c r="CH238" t="e">
        <v>#N/A</v>
      </c>
    </row>
    <row r="239" spans="1:86" ht="20.25" hidden="1" customHeight="1" thickBot="1" x14ac:dyDescent="0.3">
      <c r="A239" s="78" t="s">
        <v>26</v>
      </c>
      <c r="B239" s="80">
        <v>1223669</v>
      </c>
      <c r="C239" s="81">
        <v>473091.58</v>
      </c>
      <c r="D239" s="82">
        <v>1696760.58</v>
      </c>
      <c r="E239" s="203">
        <f t="shared" si="23"/>
        <v>72.117953141037731</v>
      </c>
      <c r="G239" s="78" t="s">
        <v>26</v>
      </c>
      <c r="H239" s="86">
        <v>17</v>
      </c>
      <c r="I239" s="87">
        <v>11</v>
      </c>
      <c r="J239" s="88">
        <v>28</v>
      </c>
      <c r="K239" s="203">
        <f t="shared" si="24"/>
        <v>60.714285714285715</v>
      </c>
      <c r="L239"/>
      <c r="M239" s="198"/>
      <c r="N239"/>
      <c r="O239"/>
      <c r="BM239" t="e">
        <v>#N/A</v>
      </c>
      <c r="CH239" t="e">
        <v>#N/A</v>
      </c>
    </row>
    <row r="240" spans="1:86" ht="20.25" hidden="1" customHeight="1" thickBot="1" x14ac:dyDescent="0.3">
      <c r="A240" s="78" t="s">
        <v>41</v>
      </c>
      <c r="B240" s="80">
        <v>567097</v>
      </c>
      <c r="C240" s="81">
        <v>335759</v>
      </c>
      <c r="D240" s="82">
        <v>902856</v>
      </c>
      <c r="E240" s="203">
        <f t="shared" si="23"/>
        <v>62.811456090450747</v>
      </c>
      <c r="G240" s="78" t="s">
        <v>41</v>
      </c>
      <c r="H240" s="86">
        <v>6</v>
      </c>
      <c r="I240" s="87">
        <v>4</v>
      </c>
      <c r="J240" s="88">
        <v>10</v>
      </c>
      <c r="K240" s="203">
        <f t="shared" si="24"/>
        <v>60</v>
      </c>
      <c r="L240"/>
      <c r="M240" s="198"/>
      <c r="N240"/>
      <c r="O240"/>
      <c r="BM240" t="e">
        <v>#N/A</v>
      </c>
      <c r="CH240" t="e">
        <v>#N/A</v>
      </c>
    </row>
    <row r="241" spans="1:86" ht="20.25" hidden="1" customHeight="1" thickBot="1" x14ac:dyDescent="0.3">
      <c r="A241" s="78" t="s">
        <v>17</v>
      </c>
      <c r="B241" s="80">
        <v>225645</v>
      </c>
      <c r="C241" s="81"/>
      <c r="D241" s="82">
        <v>225645</v>
      </c>
      <c r="E241" s="203">
        <f t="shared" si="23"/>
        <v>100</v>
      </c>
      <c r="G241" s="78" t="s">
        <v>17</v>
      </c>
      <c r="H241" s="86">
        <v>1</v>
      </c>
      <c r="I241" s="87"/>
      <c r="J241" s="88">
        <v>1</v>
      </c>
      <c r="K241" s="203">
        <f t="shared" si="24"/>
        <v>100</v>
      </c>
      <c r="L241"/>
      <c r="M241" s="198"/>
      <c r="N241"/>
      <c r="O241"/>
      <c r="BM241" t="e">
        <v>#N/A</v>
      </c>
      <c r="CH241" t="e">
        <v>#N/A</v>
      </c>
    </row>
    <row r="242" spans="1:86" ht="20.25" hidden="1" customHeight="1" thickBot="1" x14ac:dyDescent="0.3">
      <c r="A242" s="78" t="s">
        <v>146</v>
      </c>
      <c r="B242" s="80">
        <v>237721</v>
      </c>
      <c r="C242" s="81"/>
      <c r="D242" s="82">
        <v>237721</v>
      </c>
      <c r="E242" s="203">
        <f t="shared" si="23"/>
        <v>100</v>
      </c>
      <c r="G242" s="78" t="s">
        <v>146</v>
      </c>
      <c r="H242" s="86">
        <v>2</v>
      </c>
      <c r="I242" s="87"/>
      <c r="J242" s="88">
        <v>2</v>
      </c>
      <c r="K242" s="203">
        <f t="shared" si="24"/>
        <v>100</v>
      </c>
      <c r="L242"/>
      <c r="M242" s="198"/>
      <c r="N242"/>
      <c r="O242"/>
      <c r="BM242" t="e">
        <v>#N/A</v>
      </c>
      <c r="CH242" t="e">
        <v>#N/A</v>
      </c>
    </row>
    <row r="243" spans="1:86" ht="20.25" hidden="1" customHeight="1" thickBot="1" x14ac:dyDescent="0.3">
      <c r="A243" s="78" t="s">
        <v>106</v>
      </c>
      <c r="B243" s="80">
        <v>415374.15</v>
      </c>
      <c r="C243" s="81">
        <v>756555.83000000007</v>
      </c>
      <c r="D243" s="82">
        <v>1171929.98</v>
      </c>
      <c r="E243" s="203">
        <f t="shared" si="23"/>
        <v>35.44359791870842</v>
      </c>
      <c r="G243" s="78" t="s">
        <v>106</v>
      </c>
      <c r="H243" s="86">
        <v>6</v>
      </c>
      <c r="I243" s="87">
        <v>5</v>
      </c>
      <c r="J243" s="88">
        <v>11</v>
      </c>
      <c r="K243" s="203">
        <f t="shared" si="24"/>
        <v>54.545454545454547</v>
      </c>
      <c r="L243"/>
      <c r="M243" s="198"/>
      <c r="N243"/>
      <c r="O243"/>
      <c r="BM243" t="e">
        <v>#N/A</v>
      </c>
      <c r="CH243" t="e">
        <v>#N/A</v>
      </c>
    </row>
    <row r="244" spans="1:86" ht="20.25" hidden="1" customHeight="1" thickBot="1" x14ac:dyDescent="0.3">
      <c r="A244" s="78" t="s">
        <v>15</v>
      </c>
      <c r="B244" s="80">
        <v>122266</v>
      </c>
      <c r="C244" s="81">
        <v>237750</v>
      </c>
      <c r="D244" s="82">
        <v>360016</v>
      </c>
      <c r="E244" s="203">
        <f t="shared" si="23"/>
        <v>33.961268388071645</v>
      </c>
      <c r="G244" s="78" t="s">
        <v>15</v>
      </c>
      <c r="H244" s="86">
        <v>1</v>
      </c>
      <c r="I244" s="87">
        <v>1</v>
      </c>
      <c r="J244" s="88">
        <v>2</v>
      </c>
      <c r="K244" s="203">
        <f t="shared" si="24"/>
        <v>50</v>
      </c>
      <c r="L244"/>
      <c r="M244" s="198"/>
      <c r="N244"/>
      <c r="O244"/>
      <c r="CH244" t="e">
        <v>#N/A</v>
      </c>
    </row>
    <row r="245" spans="1:86" ht="20.25" hidden="1" customHeight="1" thickBot="1" x14ac:dyDescent="0.3">
      <c r="A245" s="78" t="s">
        <v>168</v>
      </c>
      <c r="B245" s="80">
        <v>40904</v>
      </c>
      <c r="C245" s="81"/>
      <c r="D245" s="82">
        <v>40904</v>
      </c>
      <c r="E245" s="203">
        <f t="shared" si="23"/>
        <v>100</v>
      </c>
      <c r="G245" s="78" t="s">
        <v>168</v>
      </c>
      <c r="H245" s="86">
        <v>1</v>
      </c>
      <c r="I245" s="87"/>
      <c r="J245" s="88">
        <v>1</v>
      </c>
      <c r="K245" s="203">
        <f t="shared" si="24"/>
        <v>100</v>
      </c>
      <c r="L245"/>
      <c r="M245" s="198"/>
      <c r="N245"/>
      <c r="O245"/>
      <c r="CH245" t="e">
        <v>#N/A</v>
      </c>
    </row>
    <row r="246" spans="1:86" ht="20.25" hidden="1" customHeight="1" thickBot="1" x14ac:dyDescent="0.3">
      <c r="A246" s="73" t="s">
        <v>566</v>
      </c>
      <c r="B246" s="134">
        <v>3271846.15</v>
      </c>
      <c r="C246" s="135">
        <v>1880037.4100000001</v>
      </c>
      <c r="D246" s="136">
        <v>5151883.5600000005</v>
      </c>
      <c r="E246" s="203">
        <f t="shared" si="23"/>
        <v>63.50776588591998</v>
      </c>
      <c r="G246" s="73" t="s">
        <v>566</v>
      </c>
      <c r="H246" s="74">
        <v>39</v>
      </c>
      <c r="I246" s="1">
        <v>24</v>
      </c>
      <c r="J246" s="2">
        <v>63</v>
      </c>
      <c r="K246" s="203">
        <f t="shared" si="24"/>
        <v>61.904761904761905</v>
      </c>
      <c r="L246"/>
      <c r="M246" s="198"/>
      <c r="N246"/>
      <c r="O246"/>
      <c r="CH246">
        <v>72</v>
      </c>
    </row>
    <row r="247" spans="1:86" hidden="1" x14ac:dyDescent="0.25">
      <c r="A247"/>
      <c r="B247"/>
      <c r="D247" s="16"/>
      <c r="E247" s="4"/>
      <c r="I247" s="16"/>
      <c r="L247"/>
      <c r="M247"/>
      <c r="N247"/>
      <c r="O247"/>
      <c r="BU247" t="e">
        <v>#N/A</v>
      </c>
      <c r="CH247" t="e">
        <v>#N/A</v>
      </c>
    </row>
    <row r="248" spans="1:86" hidden="1" x14ac:dyDescent="0.25">
      <c r="A248" s="87" t="s">
        <v>593</v>
      </c>
      <c r="B248" s="87">
        <v>1</v>
      </c>
      <c r="I248" s="16"/>
      <c r="N248"/>
      <c r="O248"/>
      <c r="BU248" t="e">
        <v>#N/A</v>
      </c>
      <c r="CH248" t="e">
        <v>#N/A</v>
      </c>
    </row>
    <row r="249" spans="1:86" ht="25.5" hidden="1" customHeight="1" x14ac:dyDescent="0.25">
      <c r="A249" s="87" t="s">
        <v>605</v>
      </c>
      <c r="B249" s="87" t="s">
        <v>773</v>
      </c>
      <c r="N249"/>
      <c r="O249"/>
      <c r="BU249" t="e">
        <v>#N/A</v>
      </c>
      <c r="CH249" t="e">
        <v>#N/A</v>
      </c>
    </row>
    <row r="250" spans="1:86" ht="15.75" hidden="1" thickBot="1" x14ac:dyDescent="0.3">
      <c r="A250" s="87" t="s">
        <v>594</v>
      </c>
      <c r="B250" s="87" t="s">
        <v>732</v>
      </c>
      <c r="N250"/>
      <c r="O250"/>
      <c r="BU250" t="e">
        <v>#N/A</v>
      </c>
      <c r="CH250" t="e">
        <v>#N/A</v>
      </c>
    </row>
    <row r="251" spans="1:86" ht="29.25" hidden="1" customHeight="1" x14ac:dyDescent="0.25">
      <c r="A251" s="204" t="s">
        <v>738</v>
      </c>
      <c r="B251" s="205" t="e">
        <f>C269/#REF!</f>
        <v>#REF!</v>
      </c>
      <c r="C251" s="206" t="s">
        <v>688</v>
      </c>
      <c r="D251" s="207" t="e">
        <f>E269/#REF!</f>
        <v>#REF!</v>
      </c>
      <c r="F251" s="85"/>
      <c r="N251"/>
      <c r="O251"/>
      <c r="BU251" t="e">
        <v>#N/A</v>
      </c>
      <c r="CH251" t="e">
        <v>#N/A</v>
      </c>
    </row>
    <row r="252" spans="1:86" ht="18.75" hidden="1" customHeight="1" thickBot="1" x14ac:dyDescent="0.3">
      <c r="A252" s="208"/>
      <c r="B252" s="208" t="s">
        <v>727</v>
      </c>
      <c r="C252" s="208"/>
      <c r="D252" s="208"/>
      <c r="E252" s="208"/>
      <c r="F252" s="208"/>
      <c r="G252" s="208"/>
      <c r="N252"/>
      <c r="O252"/>
      <c r="BU252" t="e">
        <v>#N/A</v>
      </c>
      <c r="CH252" t="e">
        <v>#N/A</v>
      </c>
    </row>
    <row r="253" spans="1:86" ht="23.25" hidden="1" customHeight="1" thickBot="1" x14ac:dyDescent="0.3">
      <c r="A253" s="73"/>
      <c r="B253" s="74" t="s">
        <v>738</v>
      </c>
      <c r="C253" s="1"/>
      <c r="D253" s="1" t="s">
        <v>689</v>
      </c>
      <c r="E253" s="2"/>
      <c r="F253" s="73" t="s">
        <v>774</v>
      </c>
      <c r="G253" s="73" t="s">
        <v>775</v>
      </c>
      <c r="M253"/>
      <c r="N253"/>
      <c r="O253"/>
      <c r="BU253" t="e">
        <v>#N/A</v>
      </c>
      <c r="CH253" t="e">
        <v>#N/A</v>
      </c>
    </row>
    <row r="254" spans="1:86" ht="20.25" hidden="1" customHeight="1" x14ac:dyDescent="0.25">
      <c r="A254" s="87" t="s">
        <v>764</v>
      </c>
      <c r="B254" s="87" t="s">
        <v>776</v>
      </c>
      <c r="C254" s="87" t="s">
        <v>777</v>
      </c>
      <c r="D254" s="87" t="s">
        <v>776</v>
      </c>
      <c r="E254" s="87" t="s">
        <v>777</v>
      </c>
      <c r="F254" s="87"/>
      <c r="G254" s="78"/>
      <c r="M254"/>
      <c r="N254"/>
      <c r="O254"/>
      <c r="BU254" t="e">
        <v>#N/A</v>
      </c>
      <c r="CH254" t="e">
        <v>#N/A</v>
      </c>
    </row>
    <row r="255" spans="1:86" hidden="1" x14ac:dyDescent="0.25">
      <c r="A255" s="209" t="s">
        <v>96</v>
      </c>
      <c r="B255" s="209">
        <v>5</v>
      </c>
      <c r="C255" s="210">
        <v>107436.67</v>
      </c>
      <c r="D255" s="211">
        <v>4</v>
      </c>
      <c r="E255" s="212">
        <v>159807.72</v>
      </c>
      <c r="F255" s="211">
        <v>9</v>
      </c>
      <c r="G255" s="213">
        <v>267244.39</v>
      </c>
      <c r="M255"/>
      <c r="N255"/>
      <c r="O255"/>
      <c r="BU255" t="e">
        <v>#N/A</v>
      </c>
      <c r="CH255" t="e">
        <v>#N/A</v>
      </c>
    </row>
    <row r="256" spans="1:86" hidden="1" x14ac:dyDescent="0.25">
      <c r="A256" s="209" t="s">
        <v>20</v>
      </c>
      <c r="B256" s="209"/>
      <c r="C256" s="210"/>
      <c r="D256" s="211">
        <v>3</v>
      </c>
      <c r="E256" s="212">
        <v>218243.86</v>
      </c>
      <c r="F256" s="211">
        <v>3</v>
      </c>
      <c r="G256" s="213">
        <v>218243.86</v>
      </c>
      <c r="M256"/>
      <c r="N256"/>
      <c r="O256"/>
      <c r="BU256" t="e">
        <v>#N/A</v>
      </c>
      <c r="CH256" t="e">
        <v>#N/A</v>
      </c>
    </row>
    <row r="257" spans="1:86" hidden="1" x14ac:dyDescent="0.25">
      <c r="A257" s="209" t="s">
        <v>26</v>
      </c>
      <c r="B257" s="209"/>
      <c r="C257" s="210"/>
      <c r="D257" s="211">
        <v>1</v>
      </c>
      <c r="E257" s="212">
        <v>34016</v>
      </c>
      <c r="F257" s="211">
        <v>1</v>
      </c>
      <c r="G257" s="213">
        <v>34016</v>
      </c>
      <c r="M257"/>
      <c r="N257"/>
      <c r="O257"/>
      <c r="BU257" t="e">
        <v>#N/A</v>
      </c>
      <c r="CH257" t="e">
        <v>#N/A</v>
      </c>
    </row>
    <row r="258" spans="1:86" hidden="1" x14ac:dyDescent="0.25">
      <c r="A258" s="209" t="s">
        <v>53</v>
      </c>
      <c r="B258" s="209"/>
      <c r="C258" s="210"/>
      <c r="D258" s="211">
        <v>1</v>
      </c>
      <c r="E258" s="212">
        <v>5294</v>
      </c>
      <c r="F258" s="211">
        <v>1</v>
      </c>
      <c r="G258" s="213">
        <v>5294</v>
      </c>
      <c r="M258"/>
      <c r="N258"/>
      <c r="O258"/>
      <c r="BU258" t="e">
        <v>#N/A</v>
      </c>
      <c r="CH258" t="e">
        <v>#N/A</v>
      </c>
    </row>
    <row r="259" spans="1:86" hidden="1" x14ac:dyDescent="0.25">
      <c r="A259" s="209" t="s">
        <v>17</v>
      </c>
      <c r="B259" s="209">
        <v>3</v>
      </c>
      <c r="C259" s="210">
        <v>149411.74</v>
      </c>
      <c r="D259" s="211">
        <v>2</v>
      </c>
      <c r="E259" s="212">
        <v>154044</v>
      </c>
      <c r="F259" s="211">
        <v>5</v>
      </c>
      <c r="G259" s="213">
        <v>303455.74</v>
      </c>
      <c r="M259"/>
      <c r="N259"/>
      <c r="O259"/>
      <c r="BU259" t="e">
        <v>#N/A</v>
      </c>
      <c r="CH259" t="e">
        <v>#N/A</v>
      </c>
    </row>
    <row r="260" spans="1:86" hidden="1" x14ac:dyDescent="0.25">
      <c r="A260" s="209" t="s">
        <v>146</v>
      </c>
      <c r="B260" s="209"/>
      <c r="C260" s="210"/>
      <c r="D260" s="211">
        <v>1</v>
      </c>
      <c r="E260" s="212">
        <v>26889</v>
      </c>
      <c r="F260" s="211">
        <v>1</v>
      </c>
      <c r="G260" s="213">
        <v>26889</v>
      </c>
      <c r="M260"/>
      <c r="N260"/>
      <c r="O260"/>
      <c r="BU260" t="e">
        <v>#N/A</v>
      </c>
      <c r="CH260" t="e">
        <v>#N/A</v>
      </c>
    </row>
    <row r="261" spans="1:86" hidden="1" x14ac:dyDescent="0.25">
      <c r="A261" s="209" t="s">
        <v>106</v>
      </c>
      <c r="B261" s="209"/>
      <c r="C261" s="210"/>
      <c r="D261" s="211">
        <v>1</v>
      </c>
      <c r="E261" s="212">
        <v>162820</v>
      </c>
      <c r="F261" s="211">
        <v>1</v>
      </c>
      <c r="G261" s="213">
        <v>162820</v>
      </c>
      <c r="M261"/>
      <c r="N261"/>
      <c r="O261"/>
      <c r="BU261" t="e">
        <v>#N/A</v>
      </c>
      <c r="CH261" t="e">
        <v>#N/A</v>
      </c>
    </row>
    <row r="262" spans="1:86" hidden="1" x14ac:dyDescent="0.25">
      <c r="A262" s="209" t="s">
        <v>150</v>
      </c>
      <c r="B262" s="209">
        <v>2</v>
      </c>
      <c r="C262" s="210">
        <v>18974.09</v>
      </c>
      <c r="D262" s="211">
        <v>3</v>
      </c>
      <c r="E262" s="212">
        <v>131159</v>
      </c>
      <c r="F262" s="211">
        <v>5</v>
      </c>
      <c r="G262" s="213">
        <v>150133.09</v>
      </c>
      <c r="M262"/>
      <c r="N262"/>
      <c r="O262"/>
      <c r="BU262" t="e">
        <v>#N/A</v>
      </c>
      <c r="CH262" t="e">
        <v>#N/A</v>
      </c>
    </row>
    <row r="263" spans="1:86" hidden="1" x14ac:dyDescent="0.25">
      <c r="A263" s="209" t="s">
        <v>778</v>
      </c>
      <c r="B263" s="209">
        <v>2</v>
      </c>
      <c r="C263" s="210">
        <v>252320</v>
      </c>
      <c r="D263" s="211">
        <v>2</v>
      </c>
      <c r="E263" s="212">
        <v>33588.76</v>
      </c>
      <c r="F263" s="211">
        <v>4</v>
      </c>
      <c r="G263" s="213">
        <v>285908.76</v>
      </c>
      <c r="M263"/>
      <c r="N263"/>
      <c r="O263"/>
      <c r="BU263" t="e">
        <v>#N/A</v>
      </c>
      <c r="CH263" t="e">
        <v>#N/A</v>
      </c>
    </row>
    <row r="264" spans="1:86" hidden="1" x14ac:dyDescent="0.25">
      <c r="A264" s="209" t="s">
        <v>44</v>
      </c>
      <c r="B264" s="209">
        <v>3</v>
      </c>
      <c r="C264" s="210">
        <v>102340.3</v>
      </c>
      <c r="D264" s="211">
        <v>4</v>
      </c>
      <c r="E264" s="212">
        <v>94200.72</v>
      </c>
      <c r="F264" s="211">
        <v>7</v>
      </c>
      <c r="G264" s="213">
        <v>196541.02000000002</v>
      </c>
      <c r="J264"/>
      <c r="K264"/>
      <c r="L264"/>
      <c r="M264"/>
      <c r="N264"/>
      <c r="O264"/>
      <c r="BU264" t="e">
        <v>#N/A</v>
      </c>
      <c r="CH264" t="e">
        <v>#N/A</v>
      </c>
    </row>
    <row r="265" spans="1:86" hidden="1" x14ac:dyDescent="0.25">
      <c r="A265" s="209" t="s">
        <v>34</v>
      </c>
      <c r="B265" s="209">
        <v>1</v>
      </c>
      <c r="C265" s="210">
        <v>123788</v>
      </c>
      <c r="D265" s="211">
        <v>2</v>
      </c>
      <c r="E265" s="212">
        <v>120121</v>
      </c>
      <c r="F265" s="211">
        <v>3</v>
      </c>
      <c r="G265" s="213">
        <v>243909</v>
      </c>
      <c r="J265"/>
      <c r="K265"/>
      <c r="L265"/>
      <c r="M265"/>
      <c r="N265"/>
      <c r="O265"/>
      <c r="BU265" t="e">
        <v>#N/A</v>
      </c>
      <c r="CH265" t="e">
        <v>#N/A</v>
      </c>
    </row>
    <row r="266" spans="1:86" hidden="1" x14ac:dyDescent="0.25">
      <c r="A266" s="209" t="s">
        <v>168</v>
      </c>
      <c r="B266" s="209"/>
      <c r="C266" s="210"/>
      <c r="D266" s="211">
        <v>2</v>
      </c>
      <c r="E266" s="212">
        <v>33653.520000000004</v>
      </c>
      <c r="F266" s="211">
        <v>2</v>
      </c>
      <c r="G266" s="213">
        <v>33653.520000000004</v>
      </c>
      <c r="J266"/>
      <c r="K266"/>
      <c r="L266"/>
      <c r="M266"/>
      <c r="N266"/>
      <c r="O266"/>
      <c r="BU266" t="e">
        <v>#N/A</v>
      </c>
      <c r="CH266" t="e">
        <v>#N/A</v>
      </c>
    </row>
    <row r="267" spans="1:86" hidden="1" x14ac:dyDescent="0.25">
      <c r="A267" s="209" t="s">
        <v>74</v>
      </c>
      <c r="B267" s="209"/>
      <c r="C267" s="210"/>
      <c r="D267" s="211">
        <v>3</v>
      </c>
      <c r="E267" s="212">
        <v>60944.19</v>
      </c>
      <c r="F267" s="211">
        <v>3</v>
      </c>
      <c r="G267" s="213">
        <v>60944.19</v>
      </c>
      <c r="J267"/>
      <c r="K267"/>
      <c r="L267"/>
      <c r="M267"/>
      <c r="N267"/>
      <c r="O267"/>
      <c r="BU267" t="e">
        <v>#N/A</v>
      </c>
      <c r="CH267" t="e">
        <v>#N/A</v>
      </c>
    </row>
    <row r="268" spans="1:86" ht="15.75" hidden="1" thickBot="1" x14ac:dyDescent="0.3">
      <c r="A268" s="209" t="s">
        <v>156</v>
      </c>
      <c r="B268" s="209">
        <v>2</v>
      </c>
      <c r="C268" s="210">
        <v>145642</v>
      </c>
      <c r="D268" s="211">
        <v>2</v>
      </c>
      <c r="E268" s="212">
        <v>117711</v>
      </c>
      <c r="F268" s="211">
        <v>4</v>
      </c>
      <c r="G268" s="213">
        <v>263353</v>
      </c>
      <c r="J268"/>
      <c r="K268"/>
      <c r="L268"/>
      <c r="M268"/>
      <c r="N268"/>
      <c r="O268"/>
      <c r="BU268" t="e">
        <v>#N/A</v>
      </c>
      <c r="CH268" t="e">
        <v>#N/A</v>
      </c>
    </row>
    <row r="269" spans="1:86" ht="21.75" hidden="1" customHeight="1" thickBot="1" x14ac:dyDescent="0.3">
      <c r="A269" s="73" t="s">
        <v>566</v>
      </c>
      <c r="B269" s="74">
        <v>18</v>
      </c>
      <c r="C269" s="135">
        <v>899912.8</v>
      </c>
      <c r="D269" s="1">
        <v>31</v>
      </c>
      <c r="E269" s="135">
        <v>1352492.77</v>
      </c>
      <c r="F269" s="1">
        <v>49</v>
      </c>
      <c r="G269" s="214">
        <v>2252405.5700000003</v>
      </c>
      <c r="J269"/>
      <c r="K269"/>
      <c r="L269"/>
      <c r="M269"/>
      <c r="N269"/>
      <c r="O269"/>
      <c r="BU269" t="e">
        <v>#N/A</v>
      </c>
      <c r="CH269">
        <v>72</v>
      </c>
    </row>
    <row r="270" spans="1:86" hidden="1" x14ac:dyDescent="0.25">
      <c r="A270"/>
      <c r="B270"/>
      <c r="J270"/>
      <c r="K270" s="197"/>
      <c r="L270" s="198"/>
      <c r="M270" s="198"/>
      <c r="N270"/>
      <c r="O270"/>
      <c r="BU270" t="e">
        <v>#N/A</v>
      </c>
      <c r="CH270" t="e">
        <v>#N/A</v>
      </c>
    </row>
    <row r="271" spans="1:86" hidden="1" x14ac:dyDescent="0.25">
      <c r="A271" s="168" t="s">
        <v>593</v>
      </c>
      <c r="B271" s="169" t="s">
        <v>762</v>
      </c>
      <c r="G271" s="168" t="s">
        <v>593</v>
      </c>
      <c r="H271" s="169" t="s">
        <v>762</v>
      </c>
      <c r="J271"/>
      <c r="K271"/>
      <c r="L271"/>
      <c r="M271" s="198"/>
      <c r="N271"/>
      <c r="O271"/>
      <c r="BM271" t="e">
        <v>#N/A</v>
      </c>
      <c r="CH271" t="e">
        <v>#N/A</v>
      </c>
    </row>
    <row r="272" spans="1:86" ht="21.75" hidden="1" customHeight="1" thickBot="1" x14ac:dyDescent="0.3">
      <c r="A272"/>
      <c r="B272"/>
      <c r="J272"/>
      <c r="K272"/>
      <c r="L272"/>
      <c r="M272" s="198"/>
      <c r="N272"/>
      <c r="O272"/>
      <c r="BM272" t="e">
        <v>#N/A</v>
      </c>
      <c r="CH272" t="e">
        <v>#N/A</v>
      </c>
    </row>
    <row r="273" spans="1:86" ht="19.5" hidden="1" customHeight="1" thickBot="1" x14ac:dyDescent="0.3">
      <c r="A273" s="171" t="s">
        <v>772</v>
      </c>
      <c r="B273" s="146" t="s">
        <v>595</v>
      </c>
      <c r="C273" s="215"/>
      <c r="D273" s="216"/>
      <c r="G273" s="171" t="s">
        <v>752</v>
      </c>
      <c r="H273" s="146" t="s">
        <v>595</v>
      </c>
      <c r="I273" s="215"/>
      <c r="J273" s="216"/>
      <c r="K273"/>
      <c r="L273"/>
      <c r="M273" s="198"/>
      <c r="N273"/>
      <c r="O273"/>
      <c r="BM273" t="e">
        <v>#N/A</v>
      </c>
      <c r="CH273" t="e">
        <v>#N/A</v>
      </c>
    </row>
    <row r="274" spans="1:86" ht="26.25" hidden="1" customHeight="1" thickBot="1" x14ac:dyDescent="0.3">
      <c r="A274" s="202" t="s">
        <v>11</v>
      </c>
      <c r="B274" s="74" t="s">
        <v>738</v>
      </c>
      <c r="C274" s="2" t="s">
        <v>689</v>
      </c>
      <c r="D274" s="73" t="s">
        <v>566</v>
      </c>
      <c r="E274" s="149" t="s">
        <v>757</v>
      </c>
      <c r="G274" s="124" t="s">
        <v>11</v>
      </c>
      <c r="H274" s="217" t="s">
        <v>738</v>
      </c>
      <c r="I274" s="218" t="s">
        <v>689</v>
      </c>
      <c r="J274" s="73" t="s">
        <v>566</v>
      </c>
      <c r="K274" s="149" t="s">
        <v>757</v>
      </c>
      <c r="L274"/>
      <c r="M274" s="198"/>
      <c r="N274"/>
      <c r="O274"/>
      <c r="BM274" t="e">
        <v>#N/A</v>
      </c>
      <c r="CH274" t="e">
        <v>#N/A</v>
      </c>
    </row>
    <row r="275" spans="1:86" ht="18.75" hidden="1" customHeight="1" x14ac:dyDescent="0.25">
      <c r="A275" s="78" t="s">
        <v>96</v>
      </c>
      <c r="B275" s="80">
        <v>735064.54</v>
      </c>
      <c r="C275" s="81">
        <v>236880.66</v>
      </c>
      <c r="D275" s="82">
        <v>971945.20000000007</v>
      </c>
      <c r="E275" s="173">
        <f t="shared" ref="E275:E287" si="25">B275*100/D275</f>
        <v>75.628187679716916</v>
      </c>
      <c r="G275" s="76" t="s">
        <v>96</v>
      </c>
      <c r="H275" s="219">
        <v>11</v>
      </c>
      <c r="I275" s="220">
        <v>5</v>
      </c>
      <c r="J275" s="221">
        <v>16</v>
      </c>
      <c r="K275" s="173">
        <f t="shared" ref="K275:K287" si="26">H275*100/J275</f>
        <v>68.75</v>
      </c>
      <c r="L275"/>
      <c r="M275" s="198"/>
      <c r="N275"/>
      <c r="O275"/>
      <c r="BM275" t="e">
        <v>#N/A</v>
      </c>
      <c r="CH275" t="e">
        <v>#N/A</v>
      </c>
    </row>
    <row r="276" spans="1:86" ht="18.75" hidden="1" customHeight="1" x14ac:dyDescent="0.25">
      <c r="A276" s="78" t="s">
        <v>30</v>
      </c>
      <c r="B276" s="80"/>
      <c r="C276" s="81">
        <v>153681.54999999999</v>
      </c>
      <c r="D276" s="82">
        <v>153681.54999999999</v>
      </c>
      <c r="E276" s="174">
        <f t="shared" si="25"/>
        <v>0</v>
      </c>
      <c r="G276" s="78" t="s">
        <v>30</v>
      </c>
      <c r="H276" s="222"/>
      <c r="I276" s="4">
        <v>2</v>
      </c>
      <c r="J276" s="223">
        <v>2</v>
      </c>
      <c r="K276" s="174">
        <f t="shared" si="26"/>
        <v>0</v>
      </c>
      <c r="L276"/>
      <c r="M276" s="198"/>
      <c r="N276"/>
      <c r="O276"/>
      <c r="BM276" t="e">
        <v>#N/A</v>
      </c>
      <c r="CH276" t="e">
        <v>#N/A</v>
      </c>
    </row>
    <row r="277" spans="1:86" ht="18.75" hidden="1" customHeight="1" x14ac:dyDescent="0.25">
      <c r="A277" s="78" t="s">
        <v>20</v>
      </c>
      <c r="B277" s="80">
        <v>160694.6</v>
      </c>
      <c r="C277" s="81">
        <v>8606.6299999999992</v>
      </c>
      <c r="D277" s="82">
        <v>169301.23</v>
      </c>
      <c r="E277" s="174">
        <f t="shared" si="25"/>
        <v>94.916380702018515</v>
      </c>
      <c r="G277" s="78" t="s">
        <v>20</v>
      </c>
      <c r="H277" s="222">
        <v>4</v>
      </c>
      <c r="I277" s="4">
        <v>1</v>
      </c>
      <c r="J277" s="223">
        <v>5</v>
      </c>
      <c r="K277" s="174">
        <f t="shared" si="26"/>
        <v>80</v>
      </c>
      <c r="L277"/>
      <c r="M277" s="198"/>
      <c r="N277"/>
      <c r="O277"/>
      <c r="BM277" t="e">
        <v>#N/A</v>
      </c>
      <c r="CH277" t="e">
        <v>#N/A</v>
      </c>
    </row>
    <row r="278" spans="1:86" ht="18.75" hidden="1" customHeight="1" x14ac:dyDescent="0.25">
      <c r="A278" s="78" t="s">
        <v>26</v>
      </c>
      <c r="B278" s="80">
        <v>3086883.14</v>
      </c>
      <c r="C278" s="81">
        <v>384406</v>
      </c>
      <c r="D278" s="82">
        <v>3471289.14</v>
      </c>
      <c r="E278" s="174">
        <f t="shared" si="25"/>
        <v>88.9261313449677</v>
      </c>
      <c r="G278" s="78" t="s">
        <v>26</v>
      </c>
      <c r="H278" s="222">
        <v>34</v>
      </c>
      <c r="I278" s="4">
        <v>5</v>
      </c>
      <c r="J278" s="223">
        <v>39</v>
      </c>
      <c r="K278" s="174">
        <f t="shared" si="26"/>
        <v>87.179487179487182</v>
      </c>
      <c r="L278"/>
      <c r="M278" s="198"/>
      <c r="N278"/>
      <c r="O278"/>
      <c r="BM278" t="e">
        <v>#N/A</v>
      </c>
      <c r="CH278" t="e">
        <v>#N/A</v>
      </c>
    </row>
    <row r="279" spans="1:86" ht="18.75" hidden="1" customHeight="1" x14ac:dyDescent="0.25">
      <c r="A279" s="78" t="s">
        <v>41</v>
      </c>
      <c r="B279" s="80">
        <v>575831.19999999995</v>
      </c>
      <c r="C279" s="81">
        <v>480879.33</v>
      </c>
      <c r="D279" s="82">
        <v>1056710.53</v>
      </c>
      <c r="E279" s="174">
        <f t="shared" si="25"/>
        <v>54.492804193027197</v>
      </c>
      <c r="G279" s="78" t="s">
        <v>41</v>
      </c>
      <c r="H279" s="222">
        <v>7</v>
      </c>
      <c r="I279" s="4">
        <v>7</v>
      </c>
      <c r="J279" s="223">
        <v>14</v>
      </c>
      <c r="K279" s="174">
        <f t="shared" si="26"/>
        <v>50</v>
      </c>
      <c r="L279"/>
      <c r="M279" s="198"/>
      <c r="N279"/>
      <c r="O279"/>
      <c r="BM279" t="e">
        <v>#N/A</v>
      </c>
      <c r="CH279" t="e">
        <v>#N/A</v>
      </c>
    </row>
    <row r="280" spans="1:86" ht="18.75" hidden="1" customHeight="1" thickBot="1" x14ac:dyDescent="0.3">
      <c r="A280" s="78" t="s">
        <v>779</v>
      </c>
      <c r="B280" s="80">
        <v>655009.32000000007</v>
      </c>
      <c r="C280" s="81">
        <v>292557</v>
      </c>
      <c r="D280" s="82">
        <v>947566.32000000007</v>
      </c>
      <c r="E280" s="174">
        <f t="shared" si="25"/>
        <v>69.125432824585829</v>
      </c>
      <c r="G280" s="79" t="s">
        <v>779</v>
      </c>
      <c r="H280" s="222">
        <v>9</v>
      </c>
      <c r="I280" s="4">
        <v>3</v>
      </c>
      <c r="J280" s="223">
        <v>12</v>
      </c>
      <c r="K280" s="174">
        <f t="shared" si="26"/>
        <v>75</v>
      </c>
      <c r="L280"/>
      <c r="M280" s="198"/>
      <c r="N280"/>
      <c r="O280"/>
      <c r="BM280" t="e">
        <v>#N/A</v>
      </c>
      <c r="CH280" t="e">
        <v>#N/A</v>
      </c>
    </row>
    <row r="281" spans="1:86" ht="18.75" hidden="1" customHeight="1" thickBot="1" x14ac:dyDescent="0.3">
      <c r="A281" s="78" t="s">
        <v>17</v>
      </c>
      <c r="B281" s="80">
        <v>34875.15</v>
      </c>
      <c r="C281" s="81"/>
      <c r="D281" s="82">
        <v>34875.15</v>
      </c>
      <c r="E281" s="174">
        <f t="shared" si="25"/>
        <v>100</v>
      </c>
      <c r="G281" s="224" t="s">
        <v>17</v>
      </c>
      <c r="H281" s="222">
        <v>1</v>
      </c>
      <c r="I281" s="4"/>
      <c r="J281" s="223">
        <v>1</v>
      </c>
      <c r="K281" s="174">
        <f t="shared" si="26"/>
        <v>100</v>
      </c>
      <c r="L281"/>
      <c r="M281" s="198"/>
      <c r="N281"/>
      <c r="O281"/>
      <c r="BM281" t="e">
        <v>#N/A</v>
      </c>
      <c r="CH281" t="e">
        <v>#N/A</v>
      </c>
    </row>
    <row r="282" spans="1:86" ht="18.75" hidden="1" customHeight="1" x14ac:dyDescent="0.25">
      <c r="A282" s="78" t="s">
        <v>146</v>
      </c>
      <c r="B282" s="80">
        <v>738134.39</v>
      </c>
      <c r="C282" s="81">
        <v>150134</v>
      </c>
      <c r="D282" s="82">
        <v>888268.39</v>
      </c>
      <c r="E282" s="174">
        <f t="shared" si="25"/>
        <v>83.098126457027249</v>
      </c>
      <c r="G282" s="76" t="s">
        <v>146</v>
      </c>
      <c r="H282" s="222">
        <v>6</v>
      </c>
      <c r="I282" s="4">
        <v>2</v>
      </c>
      <c r="J282" s="223">
        <v>8</v>
      </c>
      <c r="K282" s="174">
        <f t="shared" si="26"/>
        <v>75</v>
      </c>
      <c r="L282"/>
      <c r="M282" s="198"/>
      <c r="N282"/>
      <c r="O282"/>
      <c r="BM282" t="e">
        <v>#N/A</v>
      </c>
      <c r="CH282" t="e">
        <v>#N/A</v>
      </c>
    </row>
    <row r="283" spans="1:86" ht="18.75" hidden="1" customHeight="1" x14ac:dyDescent="0.25">
      <c r="A283" s="78" t="s">
        <v>106</v>
      </c>
      <c r="B283" s="80">
        <v>62037.279999999999</v>
      </c>
      <c r="C283" s="81">
        <v>65047</v>
      </c>
      <c r="D283" s="82">
        <v>127084.28</v>
      </c>
      <c r="E283" s="174">
        <f t="shared" si="25"/>
        <v>48.815856689749509</v>
      </c>
      <c r="G283" s="78" t="s">
        <v>106</v>
      </c>
      <c r="H283" s="222">
        <v>1</v>
      </c>
      <c r="I283" s="4">
        <v>1</v>
      </c>
      <c r="J283" s="223">
        <v>2</v>
      </c>
      <c r="K283" s="174">
        <f t="shared" si="26"/>
        <v>50</v>
      </c>
      <c r="L283"/>
      <c r="M283"/>
      <c r="N283"/>
      <c r="O283"/>
      <c r="BM283" t="e">
        <v>#N/A</v>
      </c>
      <c r="CH283" t="e">
        <v>#N/A</v>
      </c>
    </row>
    <row r="284" spans="1:86" ht="18.75" hidden="1" customHeight="1" x14ac:dyDescent="0.25">
      <c r="A284" s="78" t="s">
        <v>15</v>
      </c>
      <c r="B284" s="80">
        <v>271742</v>
      </c>
      <c r="C284" s="81">
        <v>140030</v>
      </c>
      <c r="D284" s="82">
        <v>411772</v>
      </c>
      <c r="E284" s="174">
        <f t="shared" si="25"/>
        <v>65.993316689818641</v>
      </c>
      <c r="G284" s="78" t="s">
        <v>15</v>
      </c>
      <c r="H284" s="222">
        <v>2</v>
      </c>
      <c r="I284" s="4">
        <v>3</v>
      </c>
      <c r="J284" s="223">
        <v>5</v>
      </c>
      <c r="K284" s="174">
        <f t="shared" si="26"/>
        <v>40</v>
      </c>
      <c r="L284"/>
      <c r="M284"/>
      <c r="N284"/>
      <c r="O284"/>
      <c r="BM284" t="e">
        <v>#N/A</v>
      </c>
      <c r="CH284" t="e">
        <v>#N/A</v>
      </c>
    </row>
    <row r="285" spans="1:86" ht="18.75" hidden="1" customHeight="1" x14ac:dyDescent="0.25">
      <c r="A285" s="78" t="s">
        <v>168</v>
      </c>
      <c r="B285" s="80">
        <v>150482.33000000002</v>
      </c>
      <c r="C285" s="81"/>
      <c r="D285" s="82">
        <v>150482.33000000002</v>
      </c>
      <c r="E285" s="174">
        <f t="shared" si="25"/>
        <v>100</v>
      </c>
      <c r="G285" s="78" t="s">
        <v>168</v>
      </c>
      <c r="H285" s="222">
        <v>2</v>
      </c>
      <c r="I285" s="4"/>
      <c r="J285" s="223">
        <v>2</v>
      </c>
      <c r="K285" s="174">
        <f t="shared" si="26"/>
        <v>100</v>
      </c>
      <c r="CH285" t="e">
        <v>#N/A</v>
      </c>
    </row>
    <row r="286" spans="1:86" ht="18.75" hidden="1" customHeight="1" thickBot="1" x14ac:dyDescent="0.3">
      <c r="A286" s="78" t="s">
        <v>74</v>
      </c>
      <c r="B286" s="80">
        <v>88017</v>
      </c>
      <c r="C286" s="81"/>
      <c r="D286" s="82">
        <v>88017</v>
      </c>
      <c r="E286" s="225">
        <f t="shared" si="25"/>
        <v>100</v>
      </c>
      <c r="G286" s="79" t="s">
        <v>74</v>
      </c>
      <c r="H286" s="222">
        <v>1</v>
      </c>
      <c r="I286" s="4"/>
      <c r="J286" s="223">
        <v>1</v>
      </c>
      <c r="K286" s="225">
        <f t="shared" si="26"/>
        <v>100</v>
      </c>
      <c r="CH286" t="e">
        <v>#N/A</v>
      </c>
    </row>
    <row r="287" spans="1:86" ht="27.75" hidden="1" customHeight="1" thickBot="1" x14ac:dyDescent="0.3">
      <c r="A287" s="73" t="s">
        <v>566</v>
      </c>
      <c r="B287" s="134">
        <v>6558770.9500000011</v>
      </c>
      <c r="C287" s="135">
        <v>1912222.17</v>
      </c>
      <c r="D287" s="136">
        <v>8470993.120000001</v>
      </c>
      <c r="E287" s="226">
        <f t="shared" si="25"/>
        <v>77.426233938435786</v>
      </c>
      <c r="G287" s="73" t="s">
        <v>566</v>
      </c>
      <c r="H287" s="217">
        <v>78</v>
      </c>
      <c r="I287" s="227">
        <v>29</v>
      </c>
      <c r="J287" s="73">
        <v>107</v>
      </c>
      <c r="K287" s="226">
        <f t="shared" si="26"/>
        <v>72.89719626168224</v>
      </c>
      <c r="CH287">
        <v>72</v>
      </c>
    </row>
    <row r="288" spans="1:86" x14ac:dyDescent="0.25">
      <c r="CH288" t="e">
        <v>#N/A</v>
      </c>
    </row>
    <row r="289" spans="1:86" x14ac:dyDescent="0.25">
      <c r="CH289" t="e">
        <v>#N/A</v>
      </c>
    </row>
    <row r="290" spans="1:86" s="4" customFormat="1" ht="33" customHeight="1" x14ac:dyDescent="0.25">
      <c r="B290" s="72"/>
      <c r="E290" s="194"/>
      <c r="F290" s="195"/>
      <c r="G290" s="195"/>
      <c r="H290" s="196"/>
      <c r="I290" s="56"/>
      <c r="J290" s="56"/>
      <c r="K290" s="197"/>
      <c r="L290" s="198"/>
      <c r="M290" s="198"/>
      <c r="N290" s="198"/>
      <c r="O290" s="198"/>
      <c r="AD290"/>
      <c r="BU290"/>
      <c r="CH290" t="e">
        <v>#N/A</v>
      </c>
    </row>
    <row r="291" spans="1:86" ht="15" customHeight="1" x14ac:dyDescent="0.25">
      <c r="A291" s="289" t="s">
        <v>593</v>
      </c>
      <c r="B291" s="290">
        <v>1</v>
      </c>
      <c r="E291" s="179"/>
      <c r="H291" s="4"/>
      <c r="J291"/>
      <c r="K291" s="4"/>
      <c r="L291" s="4"/>
      <c r="T291" s="177"/>
      <c r="CH291" t="e">
        <v>#N/A</v>
      </c>
    </row>
    <row r="292" spans="1:86" ht="15" customHeight="1" x14ac:dyDescent="0.25">
      <c r="A292" s="289" t="s">
        <v>616</v>
      </c>
      <c r="B292" s="291" t="s">
        <v>1011</v>
      </c>
      <c r="J292"/>
      <c r="BU292" t="e">
        <v>#N/A</v>
      </c>
      <c r="CH292" t="e">
        <v>#N/A</v>
      </c>
    </row>
    <row r="293" spans="1:86" s="4" customFormat="1" ht="15" customHeight="1" x14ac:dyDescent="0.25">
      <c r="A293" s="289" t="s">
        <v>12</v>
      </c>
      <c r="B293" s="291" t="s">
        <v>586</v>
      </c>
      <c r="H293"/>
      <c r="I293"/>
      <c r="J293"/>
      <c r="N293" s="16"/>
      <c r="O293" s="16"/>
      <c r="P293" s="118"/>
      <c r="Q293" s="118"/>
      <c r="R293" s="118"/>
      <c r="W293"/>
      <c r="BU293" t="e">
        <v>#N/A</v>
      </c>
      <c r="CH293" t="e">
        <v>#N/A</v>
      </c>
    </row>
    <row r="294" spans="1:86" ht="15" customHeight="1" x14ac:dyDescent="0.25">
      <c r="A294" s="4" t="s">
        <v>780</v>
      </c>
      <c r="F294" s="4"/>
      <c r="J294"/>
      <c r="K294" s="4"/>
      <c r="BU294" t="e">
        <v>#N/A</v>
      </c>
      <c r="CH294" t="e">
        <v>#N/A</v>
      </c>
    </row>
    <row r="295" spans="1:86" s="4" customFormat="1" ht="15.75" thickBot="1" x14ac:dyDescent="0.3">
      <c r="A295" s="55" t="s">
        <v>742</v>
      </c>
      <c r="B295" s="292" t="s">
        <v>602</v>
      </c>
      <c r="C295" s="293"/>
      <c r="D295"/>
      <c r="E295"/>
      <c r="F295"/>
      <c r="H295"/>
      <c r="I295"/>
      <c r="BT295" t="e">
        <v>#N/A</v>
      </c>
      <c r="CH295" t="e">
        <v>#N/A</v>
      </c>
    </row>
    <row r="296" spans="1:86" s="4" customFormat="1" ht="32.25" customHeight="1" thickBot="1" x14ac:dyDescent="0.3">
      <c r="A296" s="239" t="s">
        <v>11</v>
      </c>
      <c r="B296" s="73" t="s">
        <v>688</v>
      </c>
      <c r="C296" s="73" t="s">
        <v>566</v>
      </c>
      <c r="D296"/>
      <c r="E296"/>
      <c r="F296" s="122" t="s">
        <v>747</v>
      </c>
      <c r="G296" s="122" t="s">
        <v>748</v>
      </c>
      <c r="H296" s="123" t="s">
        <v>749</v>
      </c>
      <c r="I296"/>
      <c r="BT296" t="e">
        <v>#N/A</v>
      </c>
      <c r="CH296" t="e">
        <v>#N/A</v>
      </c>
    </row>
    <row r="297" spans="1:86" s="4" customFormat="1" ht="22.5" customHeight="1" thickBot="1" x14ac:dyDescent="0.3">
      <c r="A297" s="208" t="s">
        <v>34</v>
      </c>
      <c r="B297" s="87">
        <v>292262.3</v>
      </c>
      <c r="C297" s="288">
        <v>292262.3</v>
      </c>
      <c r="D297"/>
      <c r="E297"/>
      <c r="F297" s="126" t="e">
        <f t="shared" ref="F297:F315" si="27">+C297*100/E297</f>
        <v>#DIV/0!</v>
      </c>
      <c r="G297" s="268" t="e">
        <f t="shared" ref="G297:G315" si="28">+D297*100/E297</f>
        <v>#DIV/0!</v>
      </c>
      <c r="H297" s="271" t="e">
        <f t="shared" ref="H297:H315" si="29">F297+G297</f>
        <v>#DIV/0!</v>
      </c>
      <c r="BT297" t="e">
        <v>#N/A</v>
      </c>
      <c r="CH297">
        <v>72</v>
      </c>
    </row>
    <row r="298" spans="1:86" s="4" customFormat="1" ht="22.5" customHeight="1" thickBot="1" x14ac:dyDescent="0.3">
      <c r="A298" s="73" t="s">
        <v>566</v>
      </c>
      <c r="B298" s="294">
        <v>292262.3</v>
      </c>
      <c r="C298" s="312">
        <v>292262.3</v>
      </c>
      <c r="D298"/>
      <c r="E298"/>
      <c r="F298" s="130" t="e">
        <f t="shared" si="27"/>
        <v>#DIV/0!</v>
      </c>
      <c r="G298" s="269" t="e">
        <f t="shared" si="28"/>
        <v>#DIV/0!</v>
      </c>
      <c r="H298" s="272" t="e">
        <f t="shared" si="29"/>
        <v>#DIV/0!</v>
      </c>
      <c r="I298" s="230"/>
      <c r="J298" s="230"/>
      <c r="K298" s="231"/>
      <c r="L298" s="232"/>
      <c r="M298" s="232"/>
      <c r="N298" s="232"/>
      <c r="W298"/>
      <c r="BT298" t="e">
        <v>#N/A</v>
      </c>
      <c r="CH298" t="e">
        <v>#N/A</v>
      </c>
    </row>
    <row r="299" spans="1:86" s="4" customFormat="1" ht="22.5" customHeight="1" x14ac:dyDescent="0.25">
      <c r="A299"/>
      <c r="B299"/>
      <c r="C299"/>
      <c r="D299"/>
      <c r="E299"/>
      <c r="F299" s="130" t="e">
        <f t="shared" si="27"/>
        <v>#DIV/0!</v>
      </c>
      <c r="G299" s="269" t="e">
        <f t="shared" si="28"/>
        <v>#DIV/0!</v>
      </c>
      <c r="H299" s="272" t="e">
        <f t="shared" si="29"/>
        <v>#DIV/0!</v>
      </c>
      <c r="I299" s="230"/>
      <c r="J299" s="230"/>
      <c r="K299" s="231"/>
      <c r="L299" s="232"/>
      <c r="M299" s="232"/>
      <c r="N299" s="232"/>
      <c r="W299"/>
      <c r="BT299" t="e">
        <v>#N/A</v>
      </c>
      <c r="CH299" t="e">
        <v>#N/A</v>
      </c>
    </row>
    <row r="300" spans="1:86" s="4" customFormat="1" ht="22.5" customHeight="1" x14ac:dyDescent="0.25">
      <c r="A300"/>
      <c r="B300"/>
      <c r="C300"/>
      <c r="D300"/>
      <c r="E300"/>
      <c r="F300" s="130" t="e">
        <f t="shared" si="27"/>
        <v>#DIV/0!</v>
      </c>
      <c r="G300" s="269" t="e">
        <f t="shared" si="28"/>
        <v>#DIV/0!</v>
      </c>
      <c r="H300" s="272" t="e">
        <f t="shared" si="29"/>
        <v>#DIV/0!</v>
      </c>
      <c r="I300" s="230"/>
      <c r="J300" s="230"/>
      <c r="K300" s="231"/>
      <c r="L300" s="232"/>
      <c r="M300" s="232"/>
      <c r="N300" s="232"/>
      <c r="W300"/>
      <c r="BT300" t="e">
        <v>#N/A</v>
      </c>
      <c r="CH300" t="e">
        <v>#N/A</v>
      </c>
    </row>
    <row r="301" spans="1:86" s="4" customFormat="1" ht="22.5" customHeight="1" x14ac:dyDescent="0.25">
      <c r="A301"/>
      <c r="B301"/>
      <c r="C301"/>
      <c r="D301"/>
      <c r="E301"/>
      <c r="F301" s="130" t="e">
        <f t="shared" si="27"/>
        <v>#DIV/0!</v>
      </c>
      <c r="G301" s="269" t="e">
        <f t="shared" si="28"/>
        <v>#DIV/0!</v>
      </c>
      <c r="H301" s="272" t="e">
        <f t="shared" si="29"/>
        <v>#DIV/0!</v>
      </c>
      <c r="L301" s="236" t="s">
        <v>616</v>
      </c>
      <c r="M301" s="87" t="s">
        <v>1011</v>
      </c>
      <c r="W301"/>
      <c r="BT301" t="e">
        <v>#N/A</v>
      </c>
      <c r="CH301" t="e">
        <v>#N/A</v>
      </c>
    </row>
    <row r="302" spans="1:86" s="4" customFormat="1" ht="22.5" customHeight="1" x14ac:dyDescent="0.25">
      <c r="A302"/>
      <c r="B302"/>
      <c r="C302"/>
      <c r="D302"/>
      <c r="E302"/>
      <c r="F302" s="130" t="e">
        <f t="shared" si="27"/>
        <v>#DIV/0!</v>
      </c>
      <c r="G302" s="269" t="e">
        <f t="shared" si="28"/>
        <v>#DIV/0!</v>
      </c>
      <c r="H302" s="272" t="e">
        <f t="shared" si="29"/>
        <v>#DIV/0!</v>
      </c>
      <c r="L302" s="236" t="s">
        <v>593</v>
      </c>
      <c r="M302" s="87">
        <v>1</v>
      </c>
      <c r="N302" s="16"/>
      <c r="W302"/>
      <c r="BT302" t="e">
        <v>#N/A</v>
      </c>
      <c r="CH302" t="e">
        <v>#N/A</v>
      </c>
    </row>
    <row r="303" spans="1:86" s="4" customFormat="1" ht="22.5" customHeight="1" x14ac:dyDescent="0.25">
      <c r="A303"/>
      <c r="B303"/>
      <c r="C303"/>
      <c r="D303"/>
      <c r="E303"/>
      <c r="F303" s="130" t="e">
        <f t="shared" si="27"/>
        <v>#DIV/0!</v>
      </c>
      <c r="G303" s="269" t="e">
        <f t="shared" si="28"/>
        <v>#DIV/0!</v>
      </c>
      <c r="H303" s="272" t="e">
        <f t="shared" si="29"/>
        <v>#DIV/0!</v>
      </c>
      <c r="L303" s="16"/>
      <c r="M303" s="16"/>
      <c r="N303" s="16"/>
      <c r="O303" s="16"/>
      <c r="W303"/>
      <c r="BT303" t="e">
        <v>#N/A</v>
      </c>
      <c r="CH303" t="e">
        <v>#N/A</v>
      </c>
    </row>
    <row r="304" spans="1:86" s="4" customFormat="1" ht="22.5" customHeight="1" x14ac:dyDescent="0.25">
      <c r="A304"/>
      <c r="B304"/>
      <c r="C304"/>
      <c r="D304"/>
      <c r="E304"/>
      <c r="F304" s="130" t="e">
        <f t="shared" si="27"/>
        <v>#DIV/0!</v>
      </c>
      <c r="G304" s="269" t="e">
        <f t="shared" si="28"/>
        <v>#DIV/0!</v>
      </c>
      <c r="H304" s="272" t="e">
        <f t="shared" si="29"/>
        <v>#DIV/0!</v>
      </c>
      <c r="L304" s="236" t="s">
        <v>690</v>
      </c>
      <c r="M304" s="87" t="s">
        <v>781</v>
      </c>
      <c r="N304" s="87" t="s">
        <v>742</v>
      </c>
      <c r="O304" s="87" t="s">
        <v>782</v>
      </c>
      <c r="V304"/>
      <c r="BT304" t="e">
        <v>#N/A</v>
      </c>
      <c r="CH304" t="e">
        <v>#N/A</v>
      </c>
    </row>
    <row r="305" spans="1:907" s="4" customFormat="1" ht="22.5" customHeight="1" x14ac:dyDescent="0.25">
      <c r="A305"/>
      <c r="B305"/>
      <c r="C305"/>
      <c r="D305"/>
      <c r="E305"/>
      <c r="F305" s="130" t="e">
        <f t="shared" si="27"/>
        <v>#DIV/0!</v>
      </c>
      <c r="G305" s="269" t="e">
        <f t="shared" si="28"/>
        <v>#DIV/0!</v>
      </c>
      <c r="H305" s="272" t="e">
        <f t="shared" si="29"/>
        <v>#DIV/0!</v>
      </c>
      <c r="L305" s="87" t="s">
        <v>586</v>
      </c>
      <c r="M305" s="87">
        <v>1</v>
      </c>
      <c r="N305" s="81">
        <v>292262.3</v>
      </c>
      <c r="O305" s="233" t="e">
        <f>N305/N$313</f>
        <v>#DIV/0!</v>
      </c>
      <c r="V305"/>
      <c r="BT305" t="e">
        <v>#N/A</v>
      </c>
      <c r="CH305" t="e">
        <v>#N/A</v>
      </c>
    </row>
    <row r="306" spans="1:907" s="4" customFormat="1" ht="22.5" customHeight="1" x14ac:dyDescent="0.25">
      <c r="A306"/>
      <c r="B306"/>
      <c r="C306"/>
      <c r="D306"/>
      <c r="E306"/>
      <c r="F306" s="130" t="e">
        <f t="shared" si="27"/>
        <v>#DIV/0!</v>
      </c>
      <c r="G306" s="269" t="e">
        <f t="shared" si="28"/>
        <v>#DIV/0!</v>
      </c>
      <c r="H306" s="272" t="e">
        <f t="shared" si="29"/>
        <v>#DIV/0!</v>
      </c>
      <c r="L306" s="87" t="s">
        <v>566</v>
      </c>
      <c r="M306" s="87">
        <v>1</v>
      </c>
      <c r="N306" s="81">
        <v>292262.3</v>
      </c>
      <c r="O306" s="233" t="e">
        <f t="shared" ref="O306:O313" si="30">N306/N$313</f>
        <v>#DIV/0!</v>
      </c>
      <c r="V306"/>
      <c r="BT306" t="e">
        <v>#N/A</v>
      </c>
      <c r="CH306" t="e">
        <v>#N/A</v>
      </c>
    </row>
    <row r="307" spans="1:907" s="4" customFormat="1" ht="22.5" customHeight="1" x14ac:dyDescent="0.25">
      <c r="A307"/>
      <c r="B307"/>
      <c r="C307"/>
      <c r="D307"/>
      <c r="E307"/>
      <c r="F307" s="130" t="e">
        <f t="shared" si="27"/>
        <v>#DIV/0!</v>
      </c>
      <c r="G307" s="269" t="e">
        <f t="shared" si="28"/>
        <v>#DIV/0!</v>
      </c>
      <c r="H307" s="272" t="e">
        <f t="shared" si="29"/>
        <v>#DIV/0!</v>
      </c>
      <c r="L307"/>
      <c r="M307"/>
      <c r="N307"/>
      <c r="O307" s="233" t="e">
        <f t="shared" si="30"/>
        <v>#DIV/0!</v>
      </c>
      <c r="V307"/>
      <c r="BT307" t="e">
        <v>#N/A</v>
      </c>
      <c r="CH307" t="e">
        <v>#N/A</v>
      </c>
    </row>
    <row r="308" spans="1:907" s="4" customFormat="1" ht="22.5" customHeight="1" x14ac:dyDescent="0.25">
      <c r="A308"/>
      <c r="B308"/>
      <c r="C308"/>
      <c r="D308"/>
      <c r="E308"/>
      <c r="F308" s="130" t="e">
        <f t="shared" si="27"/>
        <v>#DIV/0!</v>
      </c>
      <c r="G308" s="269" t="e">
        <f t="shared" si="28"/>
        <v>#DIV/0!</v>
      </c>
      <c r="H308" s="272" t="e">
        <f>F308+G308</f>
        <v>#DIV/0!</v>
      </c>
      <c r="L308"/>
      <c r="M308"/>
      <c r="N308"/>
      <c r="O308" s="233" t="e">
        <f t="shared" si="30"/>
        <v>#DIV/0!</v>
      </c>
      <c r="V308"/>
      <c r="BT308" t="e">
        <v>#N/A</v>
      </c>
      <c r="CH308" t="e">
        <v>#N/A</v>
      </c>
    </row>
    <row r="309" spans="1:907" s="4" customFormat="1" ht="22.5" customHeight="1" x14ac:dyDescent="0.25">
      <c r="A309"/>
      <c r="B309"/>
      <c r="C309"/>
      <c r="D309"/>
      <c r="E309"/>
      <c r="F309" s="130" t="e">
        <f t="shared" si="27"/>
        <v>#DIV/0!</v>
      </c>
      <c r="G309" s="269" t="e">
        <f t="shared" si="28"/>
        <v>#DIV/0!</v>
      </c>
      <c r="H309" s="272" t="e">
        <f t="shared" si="29"/>
        <v>#DIV/0!</v>
      </c>
      <c r="L309"/>
      <c r="M309"/>
      <c r="N309"/>
      <c r="O309" s="233" t="e">
        <f t="shared" si="30"/>
        <v>#DIV/0!</v>
      </c>
      <c r="V309"/>
      <c r="BT309" t="e">
        <v>#N/A</v>
      </c>
      <c r="CH309" t="e">
        <v>#N/A</v>
      </c>
    </row>
    <row r="310" spans="1:907" s="4" customFormat="1" ht="22.5" customHeight="1" x14ac:dyDescent="0.25">
      <c r="A310"/>
      <c r="B310"/>
      <c r="C310"/>
      <c r="D310"/>
      <c r="E310"/>
      <c r="F310" s="130" t="e">
        <f t="shared" si="27"/>
        <v>#DIV/0!</v>
      </c>
      <c r="G310" s="269" t="e">
        <f t="shared" si="28"/>
        <v>#DIV/0!</v>
      </c>
      <c r="H310" s="272" t="e">
        <f t="shared" si="29"/>
        <v>#DIV/0!</v>
      </c>
      <c r="L310"/>
      <c r="M310"/>
      <c r="N310"/>
      <c r="O310" s="233" t="e">
        <f t="shared" si="30"/>
        <v>#DIV/0!</v>
      </c>
      <c r="V310"/>
      <c r="BT310" t="e">
        <v>#N/A</v>
      </c>
      <c r="CH310" t="e">
        <v>#N/A</v>
      </c>
    </row>
    <row r="311" spans="1:907" s="4" customFormat="1" ht="22.5" customHeight="1" x14ac:dyDescent="0.25">
      <c r="A311"/>
      <c r="B311"/>
      <c r="C311"/>
      <c r="D311"/>
      <c r="E311"/>
      <c r="F311" s="130" t="e">
        <f t="shared" si="27"/>
        <v>#DIV/0!</v>
      </c>
      <c r="G311" s="269" t="e">
        <f t="shared" si="28"/>
        <v>#DIV/0!</v>
      </c>
      <c r="H311" s="272" t="e">
        <f t="shared" si="29"/>
        <v>#DIV/0!</v>
      </c>
      <c r="L311"/>
      <c r="M311"/>
      <c r="N311"/>
      <c r="O311" s="233" t="e">
        <f t="shared" si="30"/>
        <v>#DIV/0!</v>
      </c>
      <c r="V311"/>
      <c r="BT311" t="e">
        <v>#N/A</v>
      </c>
      <c r="CH311" t="e">
        <v>#N/A</v>
      </c>
    </row>
    <row r="312" spans="1:907" s="4" customFormat="1" ht="22.5" customHeight="1" x14ac:dyDescent="0.25">
      <c r="A312"/>
      <c r="B312"/>
      <c r="C312"/>
      <c r="D312"/>
      <c r="E312"/>
      <c r="F312" s="130" t="e">
        <f t="shared" si="27"/>
        <v>#DIV/0!</v>
      </c>
      <c r="G312" s="269" t="e">
        <f t="shared" si="28"/>
        <v>#DIV/0!</v>
      </c>
      <c r="H312" s="272" t="e">
        <f t="shared" si="29"/>
        <v>#DIV/0!</v>
      </c>
      <c r="L312"/>
      <c r="M312"/>
      <c r="N312"/>
      <c r="O312" s="233" t="e">
        <f t="shared" si="30"/>
        <v>#DIV/0!</v>
      </c>
      <c r="V312"/>
      <c r="BT312" t="e">
        <v>#N/A</v>
      </c>
      <c r="CH312" t="e">
        <v>#N/A</v>
      </c>
    </row>
    <row r="313" spans="1:907" s="4" customFormat="1" ht="22.5" customHeight="1" x14ac:dyDescent="0.25">
      <c r="A313"/>
      <c r="B313"/>
      <c r="C313"/>
      <c r="D313"/>
      <c r="E313"/>
      <c r="F313" s="130" t="e">
        <f t="shared" si="27"/>
        <v>#DIV/0!</v>
      </c>
      <c r="G313" s="269" t="e">
        <f t="shared" si="28"/>
        <v>#DIV/0!</v>
      </c>
      <c r="H313" s="272" t="e">
        <f t="shared" si="29"/>
        <v>#DIV/0!</v>
      </c>
      <c r="L313"/>
      <c r="M313"/>
      <c r="N313"/>
      <c r="O313" s="233" t="e">
        <f t="shared" si="30"/>
        <v>#DIV/0!</v>
      </c>
      <c r="Q313"/>
      <c r="BT313" t="e">
        <v>#N/A</v>
      </c>
      <c r="CH313" t="e">
        <v>#N/A</v>
      </c>
    </row>
    <row r="314" spans="1:907" s="4" customFormat="1" ht="22.5" customHeight="1" thickBot="1" x14ac:dyDescent="0.3">
      <c r="A314"/>
      <c r="B314"/>
      <c r="C314"/>
      <c r="D314"/>
      <c r="E314"/>
      <c r="F314" s="264" t="e">
        <f t="shared" si="27"/>
        <v>#DIV/0!</v>
      </c>
      <c r="G314" s="270" t="e">
        <f t="shared" si="28"/>
        <v>#DIV/0!</v>
      </c>
      <c r="H314" s="273" t="e">
        <f t="shared" si="29"/>
        <v>#DIV/0!</v>
      </c>
      <c r="L314"/>
      <c r="M314"/>
      <c r="N314"/>
      <c r="BT314" t="e">
        <v>#N/A</v>
      </c>
      <c r="CH314" t="e">
        <v>#N/A</v>
      </c>
    </row>
    <row r="315" spans="1:907" s="4" customFormat="1" ht="22.5" customHeight="1" thickBot="1" x14ac:dyDescent="0.3">
      <c r="A315"/>
      <c r="B315"/>
      <c r="C315"/>
      <c r="D315"/>
      <c r="E315"/>
      <c r="F315" s="266" t="e">
        <f t="shared" si="27"/>
        <v>#DIV/0!</v>
      </c>
      <c r="G315" s="266" t="e">
        <f t="shared" si="28"/>
        <v>#DIV/0!</v>
      </c>
      <c r="H315" s="267" t="e">
        <f t="shared" si="29"/>
        <v>#DIV/0!</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x14ac:dyDescent="0.25">
      <c r="A316"/>
      <c r="B316"/>
      <c r="F316" s="137"/>
      <c r="G316" s="137"/>
      <c r="H316" s="137"/>
      <c r="I316" s="16"/>
      <c r="L316"/>
      <c r="M316"/>
      <c r="N316"/>
      <c r="O316"/>
      <c r="BT316" t="e">
        <v>#N/A</v>
      </c>
      <c r="CH316" t="e">
        <v>#N/A</v>
      </c>
    </row>
    <row r="317" spans="1:907" ht="29.25" customHeight="1" x14ac:dyDescent="0.25">
      <c r="A317"/>
      <c r="B317"/>
      <c r="L317"/>
      <c r="M317"/>
      <c r="N317"/>
      <c r="O317"/>
      <c r="CH317" t="e">
        <v>#N/A</v>
      </c>
    </row>
    <row r="318" spans="1:907" ht="15" customHeight="1" x14ac:dyDescent="0.25">
      <c r="A318" s="289" t="s">
        <v>593</v>
      </c>
      <c r="B318" s="290" t="s">
        <v>767</v>
      </c>
      <c r="E318" s="179"/>
      <c r="H318" s="4"/>
      <c r="J318"/>
      <c r="K318" s="4"/>
      <c r="L318" s="4"/>
      <c r="T318" s="177"/>
      <c r="CH318" t="e">
        <v>#N/A</v>
      </c>
    </row>
    <row r="319" spans="1:907" ht="15" customHeight="1" x14ac:dyDescent="0.25">
      <c r="A319" s="289" t="s">
        <v>616</v>
      </c>
      <c r="B319" s="291" t="s">
        <v>1011</v>
      </c>
      <c r="J319"/>
      <c r="BU319" t="e">
        <v>#N/A</v>
      </c>
      <c r="CH319" t="e">
        <v>#N/A</v>
      </c>
    </row>
    <row r="320" spans="1:907" s="4" customFormat="1" ht="15" customHeight="1" x14ac:dyDescent="0.25">
      <c r="A320" s="289" t="s">
        <v>12</v>
      </c>
      <c r="B320" s="291" t="s">
        <v>586</v>
      </c>
      <c r="H320"/>
      <c r="I320"/>
      <c r="J320"/>
      <c r="N320" s="16"/>
      <c r="O320" s="16"/>
      <c r="P320" s="118"/>
      <c r="Q320" s="118"/>
      <c r="R320" s="118"/>
      <c r="W320"/>
      <c r="BU320" t="e">
        <v>#N/A</v>
      </c>
      <c r="CH320" t="e">
        <v>#N/A</v>
      </c>
    </row>
    <row r="321" spans="1:86" ht="15" customHeight="1" x14ac:dyDescent="0.25">
      <c r="A321" s="4" t="s">
        <v>780</v>
      </c>
      <c r="F321" s="4"/>
      <c r="J321"/>
      <c r="K321" s="4"/>
      <c r="BU321" t="e">
        <v>#N/A</v>
      </c>
      <c r="CH321" t="e">
        <v>#N/A</v>
      </c>
    </row>
    <row r="322" spans="1:86" s="4" customFormat="1" x14ac:dyDescent="0.25">
      <c r="A322" s="55" t="s">
        <v>742</v>
      </c>
      <c r="B322" s="292" t="s">
        <v>602</v>
      </c>
      <c r="C322"/>
      <c r="D322"/>
      <c r="E322"/>
      <c r="F322"/>
      <c r="H322"/>
      <c r="I322"/>
      <c r="BT322" t="e">
        <v>#N/A</v>
      </c>
      <c r="CH322" t="e">
        <v>#N/A</v>
      </c>
    </row>
    <row r="323" spans="1:86" s="4" customFormat="1" ht="32.25" customHeight="1" x14ac:dyDescent="0.25">
      <c r="A323" s="274" t="s">
        <v>11</v>
      </c>
      <c r="B323" s="87" t="s">
        <v>566</v>
      </c>
      <c r="C323"/>
      <c r="D323"/>
      <c r="E323"/>
      <c r="F323" s="228" t="s">
        <v>747</v>
      </c>
      <c r="G323" s="228" t="s">
        <v>748</v>
      </c>
      <c r="H323" s="229" t="s">
        <v>749</v>
      </c>
      <c r="I323"/>
      <c r="BT323" t="e">
        <v>#N/A</v>
      </c>
      <c r="CH323" t="e">
        <v>#N/A</v>
      </c>
    </row>
    <row r="324" spans="1:86" s="4" customFormat="1" ht="22.5" customHeight="1" x14ac:dyDescent="0.25">
      <c r="A324" s="87" t="s">
        <v>566</v>
      </c>
      <c r="B324" s="288"/>
      <c r="C324"/>
      <c r="D324"/>
      <c r="E324"/>
      <c r="F324" s="130" t="e">
        <f t="shared" ref="F324:F342" si="31">+C324*100/E324</f>
        <v>#DIV/0!</v>
      </c>
      <c r="G324" s="130" t="e">
        <f t="shared" ref="G324:G342" si="32">+D324*100/E324</f>
        <v>#DIV/0!</v>
      </c>
      <c r="H324" s="130" t="e">
        <f t="shared" ref="H324:H334" si="33">F324+G324</f>
        <v>#DIV/0!</v>
      </c>
      <c r="BT324" t="e">
        <v>#N/A</v>
      </c>
      <c r="CH324">
        <v>72</v>
      </c>
    </row>
    <row r="325" spans="1:86" s="4" customFormat="1" ht="22.5" customHeight="1" x14ac:dyDescent="0.25">
      <c r="A325"/>
      <c r="B325"/>
      <c r="C325"/>
      <c r="D325"/>
      <c r="E325"/>
      <c r="F325" s="130" t="e">
        <f t="shared" si="31"/>
        <v>#DIV/0!</v>
      </c>
      <c r="G325" s="130" t="e">
        <f t="shared" si="32"/>
        <v>#DIV/0!</v>
      </c>
      <c r="H325" s="130" t="e">
        <f t="shared" si="33"/>
        <v>#DIV/0!</v>
      </c>
      <c r="I325" s="230"/>
      <c r="J325" s="230"/>
      <c r="K325" s="231"/>
      <c r="L325" s="232"/>
      <c r="M325" s="232"/>
      <c r="N325" s="232"/>
      <c r="W325"/>
      <c r="BT325" t="e">
        <v>#N/A</v>
      </c>
      <c r="CH325" t="e">
        <v>#N/A</v>
      </c>
    </row>
    <row r="326" spans="1:86" s="4" customFormat="1" ht="22.5" customHeight="1" x14ac:dyDescent="0.25">
      <c r="A326"/>
      <c r="B326"/>
      <c r="C326"/>
      <c r="D326"/>
      <c r="E326"/>
      <c r="F326" s="130" t="e">
        <f t="shared" si="31"/>
        <v>#DIV/0!</v>
      </c>
      <c r="G326" s="130" t="e">
        <f t="shared" si="32"/>
        <v>#DIV/0!</v>
      </c>
      <c r="H326" s="130" t="e">
        <f t="shared" si="33"/>
        <v>#DIV/0!</v>
      </c>
      <c r="I326" s="230"/>
      <c r="J326" s="230"/>
      <c r="K326" s="231"/>
      <c r="L326" s="232"/>
      <c r="M326" s="232"/>
      <c r="N326" s="232"/>
      <c r="W326"/>
      <c r="BT326" t="e">
        <v>#N/A</v>
      </c>
      <c r="CH326" t="e">
        <v>#N/A</v>
      </c>
    </row>
    <row r="327" spans="1:86" s="4" customFormat="1" ht="22.5" customHeight="1" x14ac:dyDescent="0.25">
      <c r="A327"/>
      <c r="B327"/>
      <c r="C327"/>
      <c r="D327"/>
      <c r="E327"/>
      <c r="F327" s="130" t="e">
        <f t="shared" si="31"/>
        <v>#DIV/0!</v>
      </c>
      <c r="G327" s="130" t="e">
        <f t="shared" si="32"/>
        <v>#DIV/0!</v>
      </c>
      <c r="H327" s="130" t="e">
        <f t="shared" si="33"/>
        <v>#DIV/0!</v>
      </c>
      <c r="I327" s="230"/>
      <c r="J327" s="230"/>
      <c r="K327" s="231"/>
      <c r="L327" s="232"/>
      <c r="M327" s="232"/>
      <c r="N327" s="232"/>
      <c r="W327"/>
      <c r="BT327" t="e">
        <v>#N/A</v>
      </c>
      <c r="CH327" t="e">
        <v>#N/A</v>
      </c>
    </row>
    <row r="328" spans="1:86" s="4" customFormat="1" ht="22.5" customHeight="1" x14ac:dyDescent="0.25">
      <c r="A328"/>
      <c r="B328"/>
      <c r="C328"/>
      <c r="D328"/>
      <c r="E328"/>
      <c r="F328" s="130" t="e">
        <f t="shared" si="31"/>
        <v>#DIV/0!</v>
      </c>
      <c r="G328" s="130" t="e">
        <f t="shared" si="32"/>
        <v>#DIV/0!</v>
      </c>
      <c r="H328" s="130" t="e">
        <f t="shared" si="33"/>
        <v>#DIV/0!</v>
      </c>
      <c r="L328" s="236" t="s">
        <v>616</v>
      </c>
      <c r="M328" s="87" t="s">
        <v>732</v>
      </c>
      <c r="W328"/>
      <c r="BT328" t="e">
        <v>#N/A</v>
      </c>
      <c r="CH328" t="e">
        <v>#N/A</v>
      </c>
    </row>
    <row r="329" spans="1:86" s="4" customFormat="1" ht="22.5" customHeight="1" x14ac:dyDescent="0.25">
      <c r="A329"/>
      <c r="B329"/>
      <c r="C329"/>
      <c r="D329"/>
      <c r="E329"/>
      <c r="F329" s="130" t="e">
        <f t="shared" si="31"/>
        <v>#DIV/0!</v>
      </c>
      <c r="G329" s="130" t="e">
        <f t="shared" si="32"/>
        <v>#DIV/0!</v>
      </c>
      <c r="H329" s="130" t="e">
        <f t="shared" si="33"/>
        <v>#DIV/0!</v>
      </c>
      <c r="L329" s="236" t="s">
        <v>593</v>
      </c>
      <c r="M329" s="87">
        <v>1</v>
      </c>
      <c r="N329" s="16"/>
      <c r="W329"/>
      <c r="BT329" t="e">
        <v>#N/A</v>
      </c>
      <c r="CH329" t="e">
        <v>#N/A</v>
      </c>
    </row>
    <row r="330" spans="1:86" s="4" customFormat="1" ht="22.5" customHeight="1" x14ac:dyDescent="0.25">
      <c r="A330"/>
      <c r="B330"/>
      <c r="C330"/>
      <c r="D330"/>
      <c r="E330"/>
      <c r="F330" s="130" t="e">
        <f t="shared" si="31"/>
        <v>#DIV/0!</v>
      </c>
      <c r="G330" s="130" t="e">
        <f t="shared" si="32"/>
        <v>#DIV/0!</v>
      </c>
      <c r="H330" s="130" t="e">
        <f t="shared" si="33"/>
        <v>#DIV/0!</v>
      </c>
      <c r="L330" s="16"/>
      <c r="M330" s="16"/>
      <c r="N330" s="16"/>
      <c r="O330" s="16"/>
      <c r="W330"/>
      <c r="BT330" t="e">
        <v>#N/A</v>
      </c>
      <c r="CH330" t="e">
        <v>#N/A</v>
      </c>
    </row>
    <row r="331" spans="1:86" s="4" customFormat="1" ht="22.5" customHeight="1" x14ac:dyDescent="0.25">
      <c r="A331"/>
      <c r="B331"/>
      <c r="C331"/>
      <c r="D331"/>
      <c r="E331"/>
      <c r="F331" s="130" t="e">
        <f t="shared" si="31"/>
        <v>#DIV/0!</v>
      </c>
      <c r="G331" s="130" t="e">
        <f t="shared" si="32"/>
        <v>#DIV/0!</v>
      </c>
      <c r="H331" s="130" t="e">
        <f t="shared" si="33"/>
        <v>#DIV/0!</v>
      </c>
      <c r="L331" s="236" t="s">
        <v>690</v>
      </c>
      <c r="M331" s="236" t="s">
        <v>781</v>
      </c>
      <c r="N331" s="87" t="s">
        <v>742</v>
      </c>
      <c r="O331" s="87" t="s">
        <v>782</v>
      </c>
      <c r="V331"/>
      <c r="BT331" t="e">
        <v>#N/A</v>
      </c>
      <c r="CH331" t="e">
        <v>#N/A</v>
      </c>
    </row>
    <row r="332" spans="1:86" s="4" customFormat="1" ht="22.5" customHeight="1" x14ac:dyDescent="0.25">
      <c r="A332"/>
      <c r="B332"/>
      <c r="C332"/>
      <c r="D332"/>
      <c r="E332"/>
      <c r="F332" s="130" t="e">
        <f t="shared" si="31"/>
        <v>#DIV/0!</v>
      </c>
      <c r="G332" s="130" t="e">
        <f t="shared" si="32"/>
        <v>#DIV/0!</v>
      </c>
      <c r="H332" s="130" t="e">
        <f t="shared" si="33"/>
        <v>#DIV/0!</v>
      </c>
      <c r="L332" s="87" t="s">
        <v>783</v>
      </c>
      <c r="M332" s="87">
        <v>4</v>
      </c>
      <c r="N332" s="81">
        <v>263919.59999999998</v>
      </c>
      <c r="O332" s="233" t="e">
        <f>N332/N$314</f>
        <v>#DIV/0!</v>
      </c>
      <c r="V332"/>
      <c r="BT332" t="e">
        <v>#N/A</v>
      </c>
      <c r="CH332" t="e">
        <v>#N/A</v>
      </c>
    </row>
    <row r="333" spans="1:86" s="4" customFormat="1" ht="22.5" customHeight="1" x14ac:dyDescent="0.25">
      <c r="A333"/>
      <c r="B333"/>
      <c r="C333"/>
      <c r="D333"/>
      <c r="E333"/>
      <c r="F333" s="130" t="e">
        <f t="shared" si="31"/>
        <v>#DIV/0!</v>
      </c>
      <c r="G333" s="130" t="e">
        <f t="shared" si="32"/>
        <v>#DIV/0!</v>
      </c>
      <c r="H333" s="130" t="e">
        <f t="shared" si="33"/>
        <v>#DIV/0!</v>
      </c>
      <c r="L333" s="87" t="s">
        <v>784</v>
      </c>
      <c r="M333" s="87">
        <v>1</v>
      </c>
      <c r="N333" s="81">
        <v>15411</v>
      </c>
      <c r="O333" s="233" t="e">
        <f t="shared" ref="O333:O341" si="34">N333/N$314</f>
        <v>#DIV/0!</v>
      </c>
      <c r="V333"/>
      <c r="BT333" t="e">
        <v>#N/A</v>
      </c>
      <c r="CH333" t="e">
        <v>#N/A</v>
      </c>
    </row>
    <row r="334" spans="1:86" s="4" customFormat="1" ht="22.5" customHeight="1" x14ac:dyDescent="0.25">
      <c r="A334"/>
      <c r="B334"/>
      <c r="C334"/>
      <c r="D334"/>
      <c r="E334"/>
      <c r="F334" s="130" t="e">
        <f t="shared" si="31"/>
        <v>#DIV/0!</v>
      </c>
      <c r="G334" s="130" t="e">
        <f t="shared" si="32"/>
        <v>#DIV/0!</v>
      </c>
      <c r="H334" s="130" t="e">
        <f t="shared" si="33"/>
        <v>#DIV/0!</v>
      </c>
      <c r="L334" s="87" t="s">
        <v>785</v>
      </c>
      <c r="M334" s="87">
        <v>10</v>
      </c>
      <c r="N334" s="81">
        <v>509393</v>
      </c>
      <c r="O334" s="233" t="e">
        <f t="shared" si="34"/>
        <v>#DIV/0!</v>
      </c>
      <c r="V334"/>
      <c r="BT334" t="e">
        <v>#N/A</v>
      </c>
      <c r="CH334" t="e">
        <v>#N/A</v>
      </c>
    </row>
    <row r="335" spans="1:86" s="4" customFormat="1" ht="22.5" customHeight="1" x14ac:dyDescent="0.25">
      <c r="A335"/>
      <c r="B335"/>
      <c r="C335"/>
      <c r="D335"/>
      <c r="E335"/>
      <c r="F335" s="130" t="e">
        <f t="shared" si="31"/>
        <v>#DIV/0!</v>
      </c>
      <c r="G335" s="130" t="e">
        <f t="shared" si="32"/>
        <v>#DIV/0!</v>
      </c>
      <c r="H335" s="130" t="e">
        <f>F335+G335</f>
        <v>#DIV/0!</v>
      </c>
      <c r="L335" s="87" t="s">
        <v>773</v>
      </c>
      <c r="M335" s="87">
        <v>28</v>
      </c>
      <c r="N335" s="81">
        <v>1479112.2</v>
      </c>
      <c r="O335" s="233" t="e">
        <f t="shared" si="34"/>
        <v>#DIV/0!</v>
      </c>
      <c r="V335"/>
      <c r="BT335" t="e">
        <v>#N/A</v>
      </c>
      <c r="CH335" t="e">
        <v>#N/A</v>
      </c>
    </row>
    <row r="336" spans="1:86" s="4" customFormat="1" ht="22.5" customHeight="1" x14ac:dyDescent="0.25">
      <c r="A336"/>
      <c r="B336"/>
      <c r="C336"/>
      <c r="D336"/>
      <c r="E336"/>
      <c r="F336" s="130" t="e">
        <f t="shared" si="31"/>
        <v>#DIV/0!</v>
      </c>
      <c r="G336" s="130" t="e">
        <f t="shared" si="32"/>
        <v>#DIV/0!</v>
      </c>
      <c r="H336" s="130" t="e">
        <f t="shared" ref="H336:H342" si="35">F336+G336</f>
        <v>#DIV/0!</v>
      </c>
      <c r="L336" s="87" t="s">
        <v>786</v>
      </c>
      <c r="M336" s="87">
        <v>1</v>
      </c>
      <c r="N336" s="81">
        <v>17346.240000000002</v>
      </c>
      <c r="O336" s="233" t="e">
        <f t="shared" si="34"/>
        <v>#DIV/0!</v>
      </c>
      <c r="V336"/>
      <c r="BT336" t="e">
        <v>#N/A</v>
      </c>
      <c r="CH336" t="e">
        <v>#N/A</v>
      </c>
    </row>
    <row r="337" spans="1:907" s="4" customFormat="1" ht="22.5" customHeight="1" x14ac:dyDescent="0.25">
      <c r="A337"/>
      <c r="B337"/>
      <c r="C337"/>
      <c r="D337"/>
      <c r="E337"/>
      <c r="F337" s="130" t="e">
        <f t="shared" si="31"/>
        <v>#DIV/0!</v>
      </c>
      <c r="G337" s="130" t="e">
        <f t="shared" si="32"/>
        <v>#DIV/0!</v>
      </c>
      <c r="H337" s="130" t="e">
        <f t="shared" si="35"/>
        <v>#DIV/0!</v>
      </c>
      <c r="L337" s="87" t="s">
        <v>738</v>
      </c>
      <c r="M337" s="87">
        <v>256</v>
      </c>
      <c r="N337" s="81">
        <v>16742019.58</v>
      </c>
      <c r="O337" s="233" t="e">
        <f t="shared" si="34"/>
        <v>#DIV/0!</v>
      </c>
      <c r="V337"/>
      <c r="BT337" t="e">
        <v>#N/A</v>
      </c>
      <c r="CH337" t="e">
        <v>#N/A</v>
      </c>
    </row>
    <row r="338" spans="1:907" s="4" customFormat="1" ht="22.5" customHeight="1" x14ac:dyDescent="0.25">
      <c r="A338"/>
      <c r="B338"/>
      <c r="C338"/>
      <c r="D338"/>
      <c r="E338"/>
      <c r="F338" s="130" t="e">
        <f t="shared" si="31"/>
        <v>#DIV/0!</v>
      </c>
      <c r="G338" s="130" t="e">
        <f t="shared" si="32"/>
        <v>#DIV/0!</v>
      </c>
      <c r="H338" s="130" t="e">
        <f t="shared" si="35"/>
        <v>#DIV/0!</v>
      </c>
      <c r="L338" s="87" t="s">
        <v>787</v>
      </c>
      <c r="M338" s="87">
        <v>16</v>
      </c>
      <c r="N338" s="81">
        <v>418875.37</v>
      </c>
      <c r="O338" s="233" t="e">
        <f t="shared" si="34"/>
        <v>#DIV/0!</v>
      </c>
      <c r="V338"/>
      <c r="BT338" t="e">
        <v>#N/A</v>
      </c>
      <c r="CH338" t="e">
        <v>#N/A</v>
      </c>
    </row>
    <row r="339" spans="1:907" s="4" customFormat="1" ht="22.5" customHeight="1" x14ac:dyDescent="0.25">
      <c r="A339"/>
      <c r="B339"/>
      <c r="C339"/>
      <c r="D339"/>
      <c r="E339"/>
      <c r="F339" s="130" t="e">
        <f t="shared" si="31"/>
        <v>#DIV/0!</v>
      </c>
      <c r="G339" s="130" t="e">
        <f t="shared" si="32"/>
        <v>#DIV/0!</v>
      </c>
      <c r="H339" s="130" t="e">
        <f t="shared" si="35"/>
        <v>#DIV/0!</v>
      </c>
      <c r="L339" s="87" t="s">
        <v>788</v>
      </c>
      <c r="M339" s="87">
        <v>4</v>
      </c>
      <c r="N339" s="81">
        <v>335227</v>
      </c>
      <c r="O339" s="233" t="e">
        <f t="shared" si="34"/>
        <v>#DIV/0!</v>
      </c>
      <c r="V339"/>
      <c r="BT339" t="e">
        <v>#N/A</v>
      </c>
      <c r="CH339" t="e">
        <v>#N/A</v>
      </c>
    </row>
    <row r="340" spans="1:907" s="4" customFormat="1" ht="22.5" customHeight="1" x14ac:dyDescent="0.25">
      <c r="A340"/>
      <c r="B340"/>
      <c r="C340"/>
      <c r="D340"/>
      <c r="E340"/>
      <c r="F340" s="130" t="e">
        <f t="shared" si="31"/>
        <v>#DIV/0!</v>
      </c>
      <c r="G340" s="130" t="e">
        <f t="shared" si="32"/>
        <v>#DIV/0!</v>
      </c>
      <c r="H340" s="130" t="e">
        <f t="shared" si="35"/>
        <v>#DIV/0!</v>
      </c>
      <c r="L340" s="87" t="s">
        <v>566</v>
      </c>
      <c r="M340" s="87">
        <v>320</v>
      </c>
      <c r="N340" s="81">
        <v>19781303.989999998</v>
      </c>
      <c r="O340" s="233" t="e">
        <f t="shared" si="34"/>
        <v>#DIV/0!</v>
      </c>
      <c r="Q340"/>
      <c r="BT340" t="e">
        <v>#N/A</v>
      </c>
      <c r="CH340" t="e">
        <v>#N/A</v>
      </c>
    </row>
    <row r="341" spans="1:907" s="4" customFormat="1" ht="22.5" customHeight="1" x14ac:dyDescent="0.25">
      <c r="A341"/>
      <c r="B341"/>
      <c r="C341"/>
      <c r="D341"/>
      <c r="E341"/>
      <c r="F341" s="130" t="e">
        <f t="shared" si="31"/>
        <v>#DIV/0!</v>
      </c>
      <c r="G341" s="130" t="e">
        <f t="shared" si="32"/>
        <v>#DIV/0!</v>
      </c>
      <c r="H341" s="130" t="e">
        <f t="shared" si="35"/>
        <v>#DIV/0!</v>
      </c>
      <c r="L341"/>
      <c r="M341"/>
      <c r="N341"/>
      <c r="O341" s="233" t="e">
        <f t="shared" si="34"/>
        <v>#DIV/0!</v>
      </c>
      <c r="BT341" t="e">
        <v>#N/A</v>
      </c>
      <c r="CH341" t="e">
        <v>#N/A</v>
      </c>
    </row>
    <row r="342" spans="1:907" s="4" customFormat="1" ht="22.5" customHeight="1" x14ac:dyDescent="0.25">
      <c r="A342"/>
      <c r="B342"/>
      <c r="C342"/>
      <c r="D342"/>
      <c r="E342"/>
      <c r="F342" s="130" t="e">
        <f t="shared" si="31"/>
        <v>#DIV/0!</v>
      </c>
      <c r="G342" s="130" t="e">
        <f t="shared" si="32"/>
        <v>#DIV/0!</v>
      </c>
      <c r="H342" s="130"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x14ac:dyDescent="0.25">
      <c r="A343"/>
      <c r="B343"/>
      <c r="F343" s="137"/>
      <c r="G343" s="137"/>
      <c r="H343" s="137"/>
      <c r="I343" s="16"/>
      <c r="L343"/>
      <c r="M343"/>
      <c r="N343"/>
      <c r="O343"/>
      <c r="BT343" t="e">
        <v>#N/A</v>
      </c>
      <c r="CH343" t="e">
        <v>#N/A</v>
      </c>
    </row>
    <row r="344" spans="1:907" x14ac:dyDescent="0.25">
      <c r="CH344" t="e">
        <v>#N/A</v>
      </c>
    </row>
    <row r="345" spans="1:907" x14ac:dyDescent="0.25">
      <c r="CH345" t="e">
        <v>#N/A</v>
      </c>
    </row>
    <row r="346" spans="1:907" x14ac:dyDescent="0.25">
      <c r="CH346" t="e">
        <v>#N/A</v>
      </c>
    </row>
    <row r="347" spans="1:907" x14ac:dyDescent="0.25">
      <c r="CH347" t="e">
        <v>#N/A</v>
      </c>
    </row>
    <row r="348" spans="1:907" x14ac:dyDescent="0.25">
      <c r="CH348" t="e">
        <v>#N/A</v>
      </c>
    </row>
    <row r="349" spans="1:907" x14ac:dyDescent="0.25">
      <c r="CH349" t="e">
        <v>#N/A</v>
      </c>
    </row>
    <row r="350" spans="1:907" x14ac:dyDescent="0.25">
      <c r="CH350" t="e">
        <v>#N/A</v>
      </c>
    </row>
    <row r="351" spans="1:907" x14ac:dyDescent="0.25">
      <c r="CH351" t="e">
        <v>#N/A</v>
      </c>
    </row>
    <row r="352" spans="1:907" x14ac:dyDescent="0.25">
      <c r="CH352" t="e">
        <v>#N/A</v>
      </c>
    </row>
    <row r="353" spans="86:86" x14ac:dyDescent="0.25">
      <c r="CH353" t="e">
        <v>#N/A</v>
      </c>
    </row>
    <row r="354" spans="86:86" x14ac:dyDescent="0.25">
      <c r="CH354" t="e">
        <v>#N/A</v>
      </c>
    </row>
    <row r="355" spans="86:86" x14ac:dyDescent="0.25">
      <c r="CH355" t="e">
        <v>#N/A</v>
      </c>
    </row>
    <row r="356" spans="86:86" x14ac:dyDescent="0.25">
      <c r="CH356" t="e">
        <v>#N/A</v>
      </c>
    </row>
    <row r="357" spans="86:86" x14ac:dyDescent="0.25">
      <c r="CH357" t="e">
        <v>#N/A</v>
      </c>
    </row>
    <row r="358" spans="86:86" x14ac:dyDescent="0.25">
      <c r="CH358" t="e">
        <v>#N/A</v>
      </c>
    </row>
    <row r="359" spans="86:86" x14ac:dyDescent="0.25">
      <c r="CH359" t="e">
        <v>#N/A</v>
      </c>
    </row>
    <row r="360" spans="86:86" x14ac:dyDescent="0.25">
      <c r="CH360" t="e">
        <v>#N/A</v>
      </c>
    </row>
    <row r="361" spans="86:86" x14ac:dyDescent="0.25">
      <c r="CH361" t="e">
        <v>#N/A</v>
      </c>
    </row>
    <row r="362" spans="86:86" x14ac:dyDescent="0.25">
      <c r="CH362" t="e">
        <v>#N/A</v>
      </c>
    </row>
    <row r="363" spans="86:86" x14ac:dyDescent="0.25">
      <c r="CH363" t="e">
        <v>#N/A</v>
      </c>
    </row>
    <row r="364" spans="86:86" x14ac:dyDescent="0.25">
      <c r="CH364" t="e">
        <v>#N/A</v>
      </c>
    </row>
    <row r="365" spans="86:86" x14ac:dyDescent="0.25">
      <c r="CH365" t="e">
        <v>#N/A</v>
      </c>
    </row>
    <row r="366" spans="86:86" x14ac:dyDescent="0.25">
      <c r="CH366" t="e">
        <v>#N/A</v>
      </c>
    </row>
    <row r="367" spans="86:86" x14ac:dyDescent="0.25">
      <c r="CH367" t="e">
        <v>#N/A</v>
      </c>
    </row>
    <row r="368" spans="86:86" x14ac:dyDescent="0.25">
      <c r="CH368" t="e">
        <v>#N/A</v>
      </c>
    </row>
    <row r="369" spans="86:86" x14ac:dyDescent="0.25">
      <c r="CH369" t="e">
        <v>#N/A</v>
      </c>
    </row>
    <row r="370" spans="86:86" x14ac:dyDescent="0.25">
      <c r="CH370" t="e">
        <v>#N/A</v>
      </c>
    </row>
    <row r="371" spans="86:86" x14ac:dyDescent="0.25">
      <c r="CH371" t="e">
        <v>#N/A</v>
      </c>
    </row>
    <row r="372" spans="86:86" x14ac:dyDescent="0.25">
      <c r="CH372" t="e">
        <v>#N/A</v>
      </c>
    </row>
    <row r="373" spans="86:86" x14ac:dyDescent="0.25">
      <c r="CH373" t="e">
        <v>#N/A</v>
      </c>
    </row>
    <row r="374" spans="86:86" x14ac:dyDescent="0.25">
      <c r="CH374" t="e">
        <v>#N/A</v>
      </c>
    </row>
    <row r="375" spans="86:86" x14ac:dyDescent="0.25">
      <c r="CH375" t="e">
        <v>#N/A</v>
      </c>
    </row>
    <row r="376" spans="86:86" x14ac:dyDescent="0.25">
      <c r="CH376" t="e">
        <v>#N/A</v>
      </c>
    </row>
    <row r="377" spans="86:86" x14ac:dyDescent="0.25">
      <c r="CH377" t="e">
        <v>#N/A</v>
      </c>
    </row>
    <row r="378" spans="86:86" x14ac:dyDescent="0.25">
      <c r="CH378" t="e">
        <v>#N/A</v>
      </c>
    </row>
    <row r="379" spans="86:86" x14ac:dyDescent="0.25">
      <c r="CH379" t="e">
        <v>#N/A</v>
      </c>
    </row>
    <row r="380" spans="86:86" x14ac:dyDescent="0.25">
      <c r="CH380" t="e">
        <v>#N/A</v>
      </c>
    </row>
    <row r="381" spans="86:86" x14ac:dyDescent="0.25">
      <c r="CH381" t="e">
        <v>#N/A</v>
      </c>
    </row>
    <row r="382" spans="86:86" x14ac:dyDescent="0.25">
      <c r="CH382" t="e">
        <v>#N/A</v>
      </c>
    </row>
    <row r="383" spans="86:86" x14ac:dyDescent="0.25">
      <c r="CH383" t="e">
        <v>#N/A</v>
      </c>
    </row>
    <row r="384" spans="86:86" x14ac:dyDescent="0.25">
      <c r="CH384" t="e">
        <v>#N/A</v>
      </c>
    </row>
    <row r="385" spans="86:86" x14ac:dyDescent="0.25">
      <c r="CH385" t="e">
        <v>#N/A</v>
      </c>
    </row>
    <row r="386" spans="86:86" x14ac:dyDescent="0.25">
      <c r="CH386" t="e">
        <v>#N/A</v>
      </c>
    </row>
    <row r="387" spans="86:86" x14ac:dyDescent="0.25">
      <c r="CH387" t="e">
        <v>#N/A</v>
      </c>
    </row>
    <row r="388" spans="86:86" x14ac:dyDescent="0.25">
      <c r="CH388" t="e">
        <v>#N/A</v>
      </c>
    </row>
    <row r="389" spans="86:86" x14ac:dyDescent="0.25">
      <c r="CH389" t="e">
        <v>#N/A</v>
      </c>
    </row>
    <row r="390" spans="86:86" x14ac:dyDescent="0.25">
      <c r="CH390" t="e">
        <v>#N/A</v>
      </c>
    </row>
    <row r="391" spans="86:86" x14ac:dyDescent="0.25">
      <c r="CH391" t="e">
        <v>#N/A</v>
      </c>
    </row>
    <row r="392" spans="86:86" x14ac:dyDescent="0.25">
      <c r="CH392" t="e">
        <v>#N/A</v>
      </c>
    </row>
    <row r="393" spans="86:86" x14ac:dyDescent="0.25">
      <c r="CH393" t="e">
        <v>#N/A</v>
      </c>
    </row>
    <row r="394" spans="86:86" x14ac:dyDescent="0.25">
      <c r="CH394" t="e">
        <v>#N/A</v>
      </c>
    </row>
    <row r="395" spans="86:86" x14ac:dyDescent="0.25">
      <c r="CH395" t="e">
        <v>#N/A</v>
      </c>
    </row>
    <row r="396" spans="86:86" x14ac:dyDescent="0.25">
      <c r="CH396" t="e">
        <v>#N/A</v>
      </c>
    </row>
    <row r="397" spans="86:86" x14ac:dyDescent="0.25">
      <c r="CH397" t="e">
        <v>#N/A</v>
      </c>
    </row>
    <row r="398" spans="86:86" x14ac:dyDescent="0.25">
      <c r="CH398" t="e">
        <v>#N/A</v>
      </c>
    </row>
    <row r="399" spans="86:86" x14ac:dyDescent="0.25">
      <c r="CH399" t="e">
        <v>#N/A</v>
      </c>
    </row>
    <row r="400" spans="86:86" x14ac:dyDescent="0.25">
      <c r="CH400" t="e">
        <v>#N/A</v>
      </c>
    </row>
    <row r="401" spans="86:86" x14ac:dyDescent="0.25">
      <c r="CH401" t="e">
        <v>#N/A</v>
      </c>
    </row>
    <row r="402" spans="86:86" x14ac:dyDescent="0.25">
      <c r="CH402" t="e">
        <v>#N/A</v>
      </c>
    </row>
    <row r="403" spans="86:86" x14ac:dyDescent="0.25">
      <c r="CH403" t="e">
        <v>#N/A</v>
      </c>
    </row>
    <row r="404" spans="86:86" x14ac:dyDescent="0.25">
      <c r="CH404" t="e">
        <v>#N/A</v>
      </c>
    </row>
    <row r="405" spans="86:86" x14ac:dyDescent="0.25">
      <c r="CH405" t="e">
        <v>#N/A</v>
      </c>
    </row>
    <row r="406" spans="86:86" x14ac:dyDescent="0.25">
      <c r="CH406" t="e">
        <v>#N/A</v>
      </c>
    </row>
    <row r="407" spans="86:86" x14ac:dyDescent="0.25">
      <c r="CH407" t="e">
        <v>#N/A</v>
      </c>
    </row>
    <row r="408" spans="86:86" x14ac:dyDescent="0.25">
      <c r="CH408" t="e">
        <v>#N/A</v>
      </c>
    </row>
    <row r="409" spans="86:86" x14ac:dyDescent="0.25">
      <c r="CH409" t="e">
        <v>#N/A</v>
      </c>
    </row>
    <row r="410" spans="86:86" x14ac:dyDescent="0.25">
      <c r="CH410" t="e">
        <v>#N/A</v>
      </c>
    </row>
    <row r="411" spans="86:86" x14ac:dyDescent="0.25">
      <c r="CH411" t="e">
        <v>#N/A</v>
      </c>
    </row>
    <row r="412" spans="86:86" x14ac:dyDescent="0.25">
      <c r="CH412" t="e">
        <v>#N/A</v>
      </c>
    </row>
    <row r="413" spans="86:86" x14ac:dyDescent="0.25">
      <c r="CH413" t="e">
        <v>#N/A</v>
      </c>
    </row>
    <row r="414" spans="86:86" x14ac:dyDescent="0.25">
      <c r="CH414" t="e">
        <v>#N/A</v>
      </c>
    </row>
    <row r="415" spans="86:86" x14ac:dyDescent="0.25">
      <c r="CH415" t="e">
        <v>#N/A</v>
      </c>
    </row>
    <row r="416" spans="86:86" x14ac:dyDescent="0.25">
      <c r="CH416" t="e">
        <v>#N/A</v>
      </c>
    </row>
    <row r="417" spans="86:86" x14ac:dyDescent="0.25">
      <c r="CH417" t="e">
        <v>#N/A</v>
      </c>
    </row>
    <row r="418" spans="86:86" x14ac:dyDescent="0.25">
      <c r="CH418" t="e">
        <v>#N/A</v>
      </c>
    </row>
    <row r="419" spans="86:86" x14ac:dyDescent="0.25">
      <c r="CH419" t="e">
        <v>#N/A</v>
      </c>
    </row>
    <row r="420" spans="86:86" x14ac:dyDescent="0.25">
      <c r="CH420" t="e">
        <v>#N/A</v>
      </c>
    </row>
    <row r="421" spans="86:86" x14ac:dyDescent="0.25">
      <c r="CH421" t="e">
        <v>#N/A</v>
      </c>
    </row>
    <row r="422" spans="86:86" x14ac:dyDescent="0.25">
      <c r="CH422" t="e">
        <v>#N/A</v>
      </c>
    </row>
    <row r="423" spans="86:86" x14ac:dyDescent="0.25">
      <c r="CH423" t="e">
        <v>#N/A</v>
      </c>
    </row>
    <row r="424" spans="86:86" x14ac:dyDescent="0.25">
      <c r="CH424" t="e">
        <v>#N/A</v>
      </c>
    </row>
    <row r="425" spans="86:86" x14ac:dyDescent="0.25">
      <c r="CH425" t="e">
        <v>#N/A</v>
      </c>
    </row>
    <row r="426" spans="86:86" x14ac:dyDescent="0.25">
      <c r="CH426" t="e">
        <v>#N/A</v>
      </c>
    </row>
    <row r="427" spans="86:86" x14ac:dyDescent="0.25">
      <c r="CH427" t="e">
        <v>#N/A</v>
      </c>
    </row>
    <row r="428" spans="86:86" x14ac:dyDescent="0.25">
      <c r="CH428" t="e">
        <v>#N/A</v>
      </c>
    </row>
    <row r="429" spans="86:86" x14ac:dyDescent="0.25">
      <c r="CH429" t="e">
        <v>#N/A</v>
      </c>
    </row>
    <row r="430" spans="86:86" x14ac:dyDescent="0.25">
      <c r="CH430" t="e">
        <v>#N/A</v>
      </c>
    </row>
    <row r="431" spans="86:86" x14ac:dyDescent="0.25">
      <c r="CH431" t="e">
        <v>#N/A</v>
      </c>
    </row>
    <row r="432" spans="86:86" x14ac:dyDescent="0.25">
      <c r="CH432" t="e">
        <v>#N/A</v>
      </c>
    </row>
    <row r="433" spans="86:86" x14ac:dyDescent="0.25">
      <c r="CH433" t="e">
        <v>#N/A</v>
      </c>
    </row>
    <row r="434" spans="86:86" x14ac:dyDescent="0.25">
      <c r="CH434" t="e">
        <v>#N/A</v>
      </c>
    </row>
    <row r="435" spans="86:86" x14ac:dyDescent="0.25">
      <c r="CH435" t="e">
        <v>#N/A</v>
      </c>
    </row>
    <row r="436" spans="86:86" x14ac:dyDescent="0.25">
      <c r="CH436" t="e">
        <v>#N/A</v>
      </c>
    </row>
    <row r="437" spans="86:86" x14ac:dyDescent="0.25">
      <c r="CH437" t="e">
        <v>#N/A</v>
      </c>
    </row>
    <row r="438" spans="86:86" x14ac:dyDescent="0.25">
      <c r="CH438" t="e">
        <v>#N/A</v>
      </c>
    </row>
    <row r="439" spans="86:86" x14ac:dyDescent="0.25">
      <c r="CH439" t="e">
        <v>#N/A</v>
      </c>
    </row>
    <row r="440" spans="86:86" x14ac:dyDescent="0.25">
      <c r="CH440" t="e">
        <v>#N/A</v>
      </c>
    </row>
    <row r="441" spans="86:86" x14ac:dyDescent="0.25">
      <c r="CH441" t="e">
        <v>#N/A</v>
      </c>
    </row>
    <row r="442" spans="86:86" x14ac:dyDescent="0.25">
      <c r="CH442" t="e">
        <v>#N/A</v>
      </c>
    </row>
    <row r="443" spans="86:86" x14ac:dyDescent="0.25">
      <c r="CH443" t="e">
        <v>#N/A</v>
      </c>
    </row>
    <row r="444" spans="86:86" x14ac:dyDescent="0.25">
      <c r="CH444" t="e">
        <v>#N/A</v>
      </c>
    </row>
    <row r="445" spans="86:86" x14ac:dyDescent="0.25">
      <c r="CH445" t="e">
        <v>#N/A</v>
      </c>
    </row>
    <row r="446" spans="86:86" x14ac:dyDescent="0.25">
      <c r="CH446" t="e">
        <v>#N/A</v>
      </c>
    </row>
    <row r="447" spans="86:86" x14ac:dyDescent="0.25">
      <c r="CH447" t="e">
        <v>#N/A</v>
      </c>
    </row>
    <row r="448" spans="86:86" x14ac:dyDescent="0.25">
      <c r="CH448" t="e">
        <v>#N/A</v>
      </c>
    </row>
    <row r="449" spans="86:86" x14ac:dyDescent="0.25">
      <c r="CH449" t="e">
        <v>#N/A</v>
      </c>
    </row>
    <row r="450" spans="86:86" x14ac:dyDescent="0.25">
      <c r="CH450" t="e">
        <v>#N/A</v>
      </c>
    </row>
    <row r="451" spans="86:86" x14ac:dyDescent="0.25">
      <c r="CH451" t="e">
        <v>#N/A</v>
      </c>
    </row>
    <row r="452" spans="86:86" x14ac:dyDescent="0.25">
      <c r="CH452" t="e">
        <v>#N/A</v>
      </c>
    </row>
    <row r="453" spans="86:86" x14ac:dyDescent="0.25">
      <c r="CH453" t="e">
        <v>#N/A</v>
      </c>
    </row>
    <row r="454" spans="86:86" x14ac:dyDescent="0.25">
      <c r="CH454" t="e">
        <v>#N/A</v>
      </c>
    </row>
    <row r="455" spans="86:86" x14ac:dyDescent="0.25">
      <c r="CH455" t="e">
        <v>#N/A</v>
      </c>
    </row>
    <row r="456" spans="86:86" x14ac:dyDescent="0.25">
      <c r="CH456" t="e">
        <v>#N/A</v>
      </c>
    </row>
    <row r="457" spans="86:86" x14ac:dyDescent="0.25">
      <c r="CH457" t="e">
        <v>#N/A</v>
      </c>
    </row>
    <row r="458" spans="86:86" x14ac:dyDescent="0.25">
      <c r="CH458" t="e">
        <v>#N/A</v>
      </c>
    </row>
    <row r="459" spans="86:86" x14ac:dyDescent="0.25">
      <c r="CH459" t="e">
        <v>#N/A</v>
      </c>
    </row>
    <row r="460" spans="86:86" x14ac:dyDescent="0.25">
      <c r="CH460" t="e">
        <v>#N/A</v>
      </c>
    </row>
    <row r="461" spans="86:86" x14ac:dyDescent="0.25">
      <c r="CH461" t="e">
        <v>#N/A</v>
      </c>
    </row>
    <row r="462" spans="86:86" x14ac:dyDescent="0.25">
      <c r="CH462" t="e">
        <v>#N/A</v>
      </c>
    </row>
    <row r="463" spans="86:86" x14ac:dyDescent="0.25">
      <c r="CH463" t="e">
        <v>#N/A</v>
      </c>
    </row>
    <row r="464" spans="86:86" x14ac:dyDescent="0.25">
      <c r="CH464" t="e">
        <v>#N/A</v>
      </c>
    </row>
    <row r="465" spans="86:86" x14ac:dyDescent="0.25">
      <c r="CH465" t="e">
        <v>#N/A</v>
      </c>
    </row>
    <row r="466" spans="86:86" x14ac:dyDescent="0.25">
      <c r="CH466" t="e">
        <v>#N/A</v>
      </c>
    </row>
    <row r="467" spans="86:86" x14ac:dyDescent="0.25">
      <c r="CH467" t="e">
        <v>#N/A</v>
      </c>
    </row>
    <row r="468" spans="86:86" x14ac:dyDescent="0.25">
      <c r="CH468" t="e">
        <v>#N/A</v>
      </c>
    </row>
    <row r="469" spans="86:86" x14ac:dyDescent="0.25">
      <c r="CH469" t="e">
        <v>#N/A</v>
      </c>
    </row>
    <row r="470" spans="86:86" x14ac:dyDescent="0.25">
      <c r="CH470" t="e">
        <v>#N/A</v>
      </c>
    </row>
    <row r="471" spans="86:86" x14ac:dyDescent="0.25">
      <c r="CH471" t="e">
        <v>#N/A</v>
      </c>
    </row>
    <row r="472" spans="86:86" x14ac:dyDescent="0.25">
      <c r="CH472" t="e">
        <v>#N/A</v>
      </c>
    </row>
    <row r="473" spans="86:86" x14ac:dyDescent="0.25">
      <c r="CH473" t="e">
        <v>#N/A</v>
      </c>
    </row>
    <row r="474" spans="86:86" x14ac:dyDescent="0.25">
      <c r="CH474" t="e">
        <v>#N/A</v>
      </c>
    </row>
    <row r="475" spans="86:86" x14ac:dyDescent="0.25">
      <c r="CH475" t="e">
        <v>#N/A</v>
      </c>
    </row>
    <row r="476" spans="86:86" x14ac:dyDescent="0.25">
      <c r="CH476" t="e">
        <v>#N/A</v>
      </c>
    </row>
    <row r="477" spans="86:86" x14ac:dyDescent="0.25">
      <c r="CH477" t="e">
        <v>#N/A</v>
      </c>
    </row>
    <row r="478" spans="86:86" x14ac:dyDescent="0.25">
      <c r="CH478" t="e">
        <v>#N/A</v>
      </c>
    </row>
    <row r="479" spans="86:86" x14ac:dyDescent="0.25">
      <c r="CH479" t="e">
        <v>#N/A</v>
      </c>
    </row>
    <row r="480" spans="86:86" x14ac:dyDescent="0.25">
      <c r="CH480" t="e">
        <v>#N/A</v>
      </c>
    </row>
    <row r="481" spans="86:86" x14ac:dyDescent="0.25">
      <c r="CH481" t="e">
        <v>#N/A</v>
      </c>
    </row>
    <row r="482" spans="86:86" x14ac:dyDescent="0.25">
      <c r="CH482" t="e">
        <v>#N/A</v>
      </c>
    </row>
    <row r="483" spans="86:86" x14ac:dyDescent="0.25">
      <c r="CH483" t="e">
        <v>#N/A</v>
      </c>
    </row>
    <row r="484" spans="86:86" x14ac:dyDescent="0.25">
      <c r="CH484" t="e">
        <v>#N/A</v>
      </c>
    </row>
    <row r="485" spans="86:86" x14ac:dyDescent="0.25">
      <c r="CH485" t="e">
        <v>#N/A</v>
      </c>
    </row>
    <row r="486" spans="86:86" x14ac:dyDescent="0.25">
      <c r="CH486" t="e">
        <v>#N/A</v>
      </c>
    </row>
    <row r="487" spans="86:86" x14ac:dyDescent="0.25">
      <c r="CH487" t="e">
        <v>#N/A</v>
      </c>
    </row>
    <row r="488" spans="86:86" x14ac:dyDescent="0.25">
      <c r="CH488" t="e">
        <v>#N/A</v>
      </c>
    </row>
    <row r="489" spans="86:86" x14ac:dyDescent="0.25">
      <c r="CH489" t="e">
        <v>#N/A</v>
      </c>
    </row>
    <row r="490" spans="86:86" x14ac:dyDescent="0.25">
      <c r="CH490" t="e">
        <v>#N/A</v>
      </c>
    </row>
    <row r="491" spans="86:86" x14ac:dyDescent="0.25">
      <c r="CH491" t="e">
        <v>#N/A</v>
      </c>
    </row>
    <row r="492" spans="86:86" x14ac:dyDescent="0.25">
      <c r="CH492" t="e">
        <v>#N/A</v>
      </c>
    </row>
    <row r="493" spans="86:86" x14ac:dyDescent="0.25">
      <c r="CH493" t="e">
        <v>#N/A</v>
      </c>
    </row>
    <row r="494" spans="86:86" x14ac:dyDescent="0.25">
      <c r="CH494" t="e">
        <v>#N/A</v>
      </c>
    </row>
    <row r="495" spans="86:86" x14ac:dyDescent="0.25">
      <c r="CH495" t="e">
        <v>#N/A</v>
      </c>
    </row>
    <row r="496" spans="86:86" x14ac:dyDescent="0.25">
      <c r="CH496" t="e">
        <v>#N/A</v>
      </c>
    </row>
    <row r="497" spans="86:86" x14ac:dyDescent="0.25">
      <c r="CH497" t="e">
        <v>#N/A</v>
      </c>
    </row>
    <row r="498" spans="86:86" x14ac:dyDescent="0.25">
      <c r="CH498" t="e">
        <v>#N/A</v>
      </c>
    </row>
    <row r="499" spans="86:86" x14ac:dyDescent="0.25">
      <c r="CH499" t="e">
        <v>#N/A</v>
      </c>
    </row>
    <row r="500" spans="86:86" x14ac:dyDescent="0.25">
      <c r="CH500" t="e">
        <v>#N/A</v>
      </c>
    </row>
    <row r="501" spans="86:86" x14ac:dyDescent="0.25">
      <c r="CH501" t="e">
        <v>#N/A</v>
      </c>
    </row>
    <row r="502" spans="86:86" x14ac:dyDescent="0.25">
      <c r="CH502" t="e">
        <v>#N/A</v>
      </c>
    </row>
    <row r="503" spans="86:86" x14ac:dyDescent="0.25">
      <c r="CH503" t="e">
        <v>#N/A</v>
      </c>
    </row>
    <row r="504" spans="86:86" x14ac:dyDescent="0.25">
      <c r="CH504" t="e">
        <v>#N/A</v>
      </c>
    </row>
    <row r="505" spans="86:86" x14ac:dyDescent="0.25">
      <c r="CH505" t="e">
        <v>#N/A</v>
      </c>
    </row>
    <row r="506" spans="86:86" x14ac:dyDescent="0.25">
      <c r="CH506" t="e">
        <v>#N/A</v>
      </c>
    </row>
    <row r="507" spans="86:86" x14ac:dyDescent="0.25">
      <c r="CH507" t="e">
        <v>#N/A</v>
      </c>
    </row>
    <row r="508" spans="86:86" x14ac:dyDescent="0.25">
      <c r="CH508" t="e">
        <v>#N/A</v>
      </c>
    </row>
    <row r="509" spans="86:86" x14ac:dyDescent="0.25">
      <c r="CH509" t="e">
        <v>#N/A</v>
      </c>
    </row>
    <row r="510" spans="86:86" x14ac:dyDescent="0.25">
      <c r="CH510" t="e">
        <v>#N/A</v>
      </c>
    </row>
    <row r="511" spans="86:86" x14ac:dyDescent="0.25">
      <c r="CH511" t="e">
        <v>#N/A</v>
      </c>
    </row>
    <row r="512" spans="86:86" x14ac:dyDescent="0.25">
      <c r="CH512" t="e">
        <v>#N/A</v>
      </c>
    </row>
    <row r="513" spans="86:86" x14ac:dyDescent="0.25">
      <c r="CH513" t="e">
        <v>#N/A</v>
      </c>
    </row>
    <row r="514" spans="86:86" x14ac:dyDescent="0.25">
      <c r="CH514" t="e">
        <v>#N/A</v>
      </c>
    </row>
    <row r="515" spans="86:86" x14ac:dyDescent="0.25">
      <c r="CH515" t="e">
        <v>#N/A</v>
      </c>
    </row>
    <row r="516" spans="86:86" x14ac:dyDescent="0.25">
      <c r="CH516" t="e">
        <v>#N/A</v>
      </c>
    </row>
    <row r="517" spans="86:86" x14ac:dyDescent="0.25">
      <c r="CH517" t="e">
        <v>#N/A</v>
      </c>
    </row>
    <row r="518" spans="86:86" x14ac:dyDescent="0.25">
      <c r="CH518" t="e">
        <v>#N/A</v>
      </c>
    </row>
    <row r="519" spans="86:86" x14ac:dyDescent="0.25">
      <c r="CH519" t="e">
        <v>#N/A</v>
      </c>
    </row>
    <row r="520" spans="86:86" x14ac:dyDescent="0.25">
      <c r="CH520" t="e">
        <v>#N/A</v>
      </c>
    </row>
    <row r="521" spans="86:86" x14ac:dyDescent="0.25">
      <c r="CH521" t="e">
        <v>#N/A</v>
      </c>
    </row>
    <row r="522" spans="86:86" x14ac:dyDescent="0.25">
      <c r="CH522" t="e">
        <v>#N/A</v>
      </c>
    </row>
    <row r="523" spans="86:86" x14ac:dyDescent="0.25">
      <c r="CH523" t="e">
        <v>#N/A</v>
      </c>
    </row>
    <row r="524" spans="86:86" x14ac:dyDescent="0.25">
      <c r="CH524" t="e">
        <v>#N/A</v>
      </c>
    </row>
    <row r="525" spans="86:86" x14ac:dyDescent="0.25">
      <c r="CH525" t="e">
        <v>#N/A</v>
      </c>
    </row>
    <row r="526" spans="86:86" x14ac:dyDescent="0.25">
      <c r="CH526" t="e">
        <v>#N/A</v>
      </c>
    </row>
    <row r="527" spans="86:86" x14ac:dyDescent="0.25">
      <c r="CH527" t="e">
        <v>#N/A</v>
      </c>
    </row>
    <row r="528" spans="86:86" x14ac:dyDescent="0.25">
      <c r="CH528" t="e">
        <v>#N/A</v>
      </c>
    </row>
    <row r="529" spans="86:86" x14ac:dyDescent="0.25">
      <c r="CH529" t="e">
        <v>#N/A</v>
      </c>
    </row>
    <row r="530" spans="86:86" x14ac:dyDescent="0.25">
      <c r="CH530" t="e">
        <v>#N/A</v>
      </c>
    </row>
    <row r="531" spans="86:86" x14ac:dyDescent="0.25">
      <c r="CH531" t="e">
        <v>#N/A</v>
      </c>
    </row>
    <row r="532" spans="86:86" x14ac:dyDescent="0.25">
      <c r="CH532" t="e">
        <v>#N/A</v>
      </c>
    </row>
    <row r="533" spans="86:86" x14ac:dyDescent="0.25">
      <c r="CH533" t="e">
        <v>#N/A</v>
      </c>
    </row>
    <row r="534" spans="86:86" x14ac:dyDescent="0.25">
      <c r="CH534" t="e">
        <v>#N/A</v>
      </c>
    </row>
    <row r="535" spans="86:86" x14ac:dyDescent="0.25">
      <c r="CH535" t="e">
        <v>#N/A</v>
      </c>
    </row>
    <row r="536" spans="86:86" x14ac:dyDescent="0.25">
      <c r="CH536" t="e">
        <v>#N/A</v>
      </c>
    </row>
    <row r="537" spans="86:86" x14ac:dyDescent="0.25">
      <c r="CH537" t="e">
        <v>#N/A</v>
      </c>
    </row>
    <row r="538" spans="86:86" x14ac:dyDescent="0.25">
      <c r="CH538" t="e">
        <v>#N/A</v>
      </c>
    </row>
    <row r="539" spans="86:86" x14ac:dyDescent="0.25">
      <c r="CH539" t="e">
        <v>#N/A</v>
      </c>
    </row>
    <row r="540" spans="86:86" x14ac:dyDescent="0.25">
      <c r="CH540" t="e">
        <v>#N/A</v>
      </c>
    </row>
    <row r="541" spans="86:86" x14ac:dyDescent="0.25">
      <c r="CH541" t="e">
        <v>#N/A</v>
      </c>
    </row>
    <row r="542" spans="86:86" x14ac:dyDescent="0.25">
      <c r="CH542" t="e">
        <v>#N/A</v>
      </c>
    </row>
    <row r="543" spans="86:86" x14ac:dyDescent="0.25">
      <c r="CH543" t="e">
        <v>#N/A</v>
      </c>
    </row>
    <row r="544" spans="86:86" x14ac:dyDescent="0.25">
      <c r="CH544" t="e">
        <v>#N/A</v>
      </c>
    </row>
    <row r="545" spans="86:86" x14ac:dyDescent="0.25">
      <c r="CH545" t="e">
        <v>#N/A</v>
      </c>
    </row>
    <row r="546" spans="86:86" x14ac:dyDescent="0.25">
      <c r="CH546" t="e">
        <v>#N/A</v>
      </c>
    </row>
    <row r="547" spans="86:86" x14ac:dyDescent="0.25">
      <c r="CH547" t="e">
        <v>#N/A</v>
      </c>
    </row>
    <row r="548" spans="86:86" x14ac:dyDescent="0.25">
      <c r="CH548" t="e">
        <v>#N/A</v>
      </c>
    </row>
    <row r="549" spans="86:86" x14ac:dyDescent="0.25">
      <c r="CH549" t="e">
        <v>#N/A</v>
      </c>
    </row>
    <row r="550" spans="86:86" x14ac:dyDescent="0.25">
      <c r="CH550" t="e">
        <v>#N/A</v>
      </c>
    </row>
    <row r="551" spans="86:86" x14ac:dyDescent="0.25">
      <c r="CH551" t="e">
        <v>#N/A</v>
      </c>
    </row>
    <row r="552" spans="86:86" x14ac:dyDescent="0.25">
      <c r="CH552" t="e">
        <v>#N/A</v>
      </c>
    </row>
    <row r="553" spans="86:86" x14ac:dyDescent="0.25">
      <c r="CH553" t="e">
        <v>#N/A</v>
      </c>
    </row>
    <row r="554" spans="86:86" x14ac:dyDescent="0.25">
      <c r="CH554" t="e">
        <v>#N/A</v>
      </c>
    </row>
    <row r="555" spans="86:86" x14ac:dyDescent="0.25">
      <c r="CH555" t="e">
        <v>#N/A</v>
      </c>
    </row>
    <row r="556" spans="86:86" x14ac:dyDescent="0.25">
      <c r="CH556" t="e">
        <v>#N/A</v>
      </c>
    </row>
    <row r="557" spans="86:86" x14ac:dyDescent="0.25">
      <c r="CH557" t="e">
        <v>#N/A</v>
      </c>
    </row>
    <row r="558" spans="86:86" x14ac:dyDescent="0.25">
      <c r="CH558" t="e">
        <v>#N/A</v>
      </c>
    </row>
    <row r="559" spans="86:86" x14ac:dyDescent="0.25">
      <c r="CH559" t="e">
        <v>#N/A</v>
      </c>
    </row>
    <row r="560" spans="86:86" x14ac:dyDescent="0.25">
      <c r="CH560" t="e">
        <v>#N/A</v>
      </c>
    </row>
    <row r="561" spans="86:86" x14ac:dyDescent="0.25">
      <c r="CH561" t="e">
        <v>#N/A</v>
      </c>
    </row>
    <row r="562" spans="86:86" x14ac:dyDescent="0.25">
      <c r="CH562" t="e">
        <v>#N/A</v>
      </c>
    </row>
    <row r="563" spans="86:86" x14ac:dyDescent="0.25">
      <c r="CH563" t="e">
        <v>#N/A</v>
      </c>
    </row>
    <row r="564" spans="86:86" x14ac:dyDescent="0.25">
      <c r="CH564" t="e">
        <v>#N/A</v>
      </c>
    </row>
    <row r="565" spans="86:86" x14ac:dyDescent="0.25">
      <c r="CH565" t="e">
        <v>#N/A</v>
      </c>
    </row>
    <row r="566" spans="86:86" x14ac:dyDescent="0.25">
      <c r="CH566" t="e">
        <v>#N/A</v>
      </c>
    </row>
    <row r="567" spans="86:86" x14ac:dyDescent="0.25">
      <c r="CH567" t="e">
        <v>#N/A</v>
      </c>
    </row>
    <row r="568" spans="86:86" x14ac:dyDescent="0.25">
      <c r="CH568" t="e">
        <v>#N/A</v>
      </c>
    </row>
    <row r="569" spans="86:86" x14ac:dyDescent="0.25">
      <c r="CH569" t="e">
        <v>#N/A</v>
      </c>
    </row>
    <row r="570" spans="86:86" x14ac:dyDescent="0.25">
      <c r="CH570" t="e">
        <v>#N/A</v>
      </c>
    </row>
    <row r="571" spans="86:86" x14ac:dyDescent="0.25">
      <c r="CH571" t="e">
        <v>#N/A</v>
      </c>
    </row>
    <row r="572" spans="86:86" x14ac:dyDescent="0.25">
      <c r="CH572" t="e">
        <v>#N/A</v>
      </c>
    </row>
    <row r="573" spans="86:86" x14ac:dyDescent="0.25">
      <c r="CH573" t="e">
        <v>#N/A</v>
      </c>
    </row>
    <row r="574" spans="86:86" x14ac:dyDescent="0.25">
      <c r="CH574" t="e">
        <v>#N/A</v>
      </c>
    </row>
    <row r="575" spans="86:86" x14ac:dyDescent="0.25">
      <c r="CH575" t="e">
        <v>#N/A</v>
      </c>
    </row>
    <row r="576" spans="86:86" x14ac:dyDescent="0.25">
      <c r="CH576" t="e">
        <v>#N/A</v>
      </c>
    </row>
    <row r="577" spans="86:86" x14ac:dyDescent="0.25">
      <c r="CH577" t="e">
        <v>#N/A</v>
      </c>
    </row>
    <row r="578" spans="86:86" x14ac:dyDescent="0.25">
      <c r="CH578" t="e">
        <v>#N/A</v>
      </c>
    </row>
    <row r="579" spans="86:86" x14ac:dyDescent="0.25">
      <c r="CH579" t="e">
        <v>#N/A</v>
      </c>
    </row>
    <row r="580" spans="86:86" x14ac:dyDescent="0.25">
      <c r="CH580" t="e">
        <v>#N/A</v>
      </c>
    </row>
    <row r="581" spans="86:86" x14ac:dyDescent="0.25">
      <c r="CH581" t="e">
        <v>#N/A</v>
      </c>
    </row>
    <row r="582" spans="86:86" x14ac:dyDescent="0.25">
      <c r="CH582" t="e">
        <v>#N/A</v>
      </c>
    </row>
    <row r="583" spans="86:86" x14ac:dyDescent="0.25">
      <c r="CH583" t="e">
        <v>#N/A</v>
      </c>
    </row>
    <row r="584" spans="86:86" x14ac:dyDescent="0.25">
      <c r="CH584" t="e">
        <v>#N/A</v>
      </c>
    </row>
    <row r="585" spans="86:86" x14ac:dyDescent="0.25">
      <c r="CH585" t="e">
        <v>#N/A</v>
      </c>
    </row>
    <row r="586" spans="86:86" x14ac:dyDescent="0.25">
      <c r="CH586" t="e">
        <v>#N/A</v>
      </c>
    </row>
    <row r="587" spans="86:86" x14ac:dyDescent="0.25">
      <c r="CH587" t="e">
        <v>#N/A</v>
      </c>
    </row>
    <row r="588" spans="86:86" x14ac:dyDescent="0.25">
      <c r="CH588" t="e">
        <v>#N/A</v>
      </c>
    </row>
    <row r="589" spans="86:86" x14ac:dyDescent="0.25">
      <c r="CH589" t="e">
        <v>#N/A</v>
      </c>
    </row>
    <row r="590" spans="86:86" x14ac:dyDescent="0.25">
      <c r="CH590" t="e">
        <v>#N/A</v>
      </c>
    </row>
    <row r="591" spans="86:86" x14ac:dyDescent="0.25">
      <c r="CH591" t="e">
        <v>#N/A</v>
      </c>
    </row>
    <row r="592" spans="86:86" x14ac:dyDescent="0.25">
      <c r="CH592" t="e">
        <v>#N/A</v>
      </c>
    </row>
    <row r="593" spans="86:86" x14ac:dyDescent="0.25">
      <c r="CH593" t="e">
        <v>#N/A</v>
      </c>
    </row>
    <row r="594" spans="86:86" x14ac:dyDescent="0.25">
      <c r="CH594" t="e">
        <v>#N/A</v>
      </c>
    </row>
    <row r="595" spans="86:86" x14ac:dyDescent="0.25">
      <c r="CH595" t="e">
        <v>#N/A</v>
      </c>
    </row>
    <row r="596" spans="86:86" x14ac:dyDescent="0.25">
      <c r="CH596" t="e">
        <v>#N/A</v>
      </c>
    </row>
    <row r="597" spans="86:86" x14ac:dyDescent="0.25">
      <c r="CH597" t="e">
        <v>#N/A</v>
      </c>
    </row>
    <row r="598" spans="86:86" x14ac:dyDescent="0.25">
      <c r="CH598" t="e">
        <v>#N/A</v>
      </c>
    </row>
    <row r="599" spans="86:86" x14ac:dyDescent="0.25">
      <c r="CH599" t="e">
        <v>#N/A</v>
      </c>
    </row>
    <row r="600" spans="86:86" x14ac:dyDescent="0.25">
      <c r="CH600" t="e">
        <v>#N/A</v>
      </c>
    </row>
    <row r="601" spans="86:86" x14ac:dyDescent="0.25">
      <c r="CH601" t="e">
        <v>#N/A</v>
      </c>
    </row>
    <row r="602" spans="86:86" x14ac:dyDescent="0.25">
      <c r="CH602" t="e">
        <v>#N/A</v>
      </c>
    </row>
    <row r="603" spans="86:86" x14ac:dyDescent="0.25">
      <c r="CH603" t="e">
        <v>#N/A</v>
      </c>
    </row>
    <row r="604" spans="86:86" x14ac:dyDescent="0.25">
      <c r="CH604" t="e">
        <v>#N/A</v>
      </c>
    </row>
    <row r="605" spans="86:86" x14ac:dyDescent="0.25">
      <c r="CH605" t="e">
        <v>#N/A</v>
      </c>
    </row>
    <row r="606" spans="86:86" x14ac:dyDescent="0.25">
      <c r="CH606" t="e">
        <v>#N/A</v>
      </c>
    </row>
    <row r="607" spans="86:86" x14ac:dyDescent="0.25">
      <c r="CH607" t="e">
        <v>#N/A</v>
      </c>
    </row>
    <row r="608" spans="86:86" x14ac:dyDescent="0.25">
      <c r="CH608" t="e">
        <v>#N/A</v>
      </c>
    </row>
    <row r="609" spans="86:86" x14ac:dyDescent="0.25">
      <c r="CH609" t="e">
        <v>#N/A</v>
      </c>
    </row>
    <row r="610" spans="86:86" x14ac:dyDescent="0.25">
      <c r="CH610" t="e">
        <v>#N/A</v>
      </c>
    </row>
    <row r="611" spans="86:86" x14ac:dyDescent="0.25">
      <c r="CH611" t="e">
        <v>#N/A</v>
      </c>
    </row>
    <row r="612" spans="86:86" x14ac:dyDescent="0.25">
      <c r="CH612" t="e">
        <v>#N/A</v>
      </c>
    </row>
    <row r="613" spans="86:86" x14ac:dyDescent="0.25">
      <c r="CH613" t="e">
        <v>#N/A</v>
      </c>
    </row>
    <row r="614" spans="86:86" x14ac:dyDescent="0.25">
      <c r="CH614" t="e">
        <v>#N/A</v>
      </c>
    </row>
    <row r="615" spans="86:86" x14ac:dyDescent="0.25">
      <c r="CH615" t="e">
        <v>#N/A</v>
      </c>
    </row>
    <row r="616" spans="86:86" x14ac:dyDescent="0.25">
      <c r="CH616" t="e">
        <v>#N/A</v>
      </c>
    </row>
    <row r="617" spans="86:86" x14ac:dyDescent="0.25">
      <c r="CH617" t="e">
        <v>#N/A</v>
      </c>
    </row>
    <row r="618" spans="86:86" x14ac:dyDescent="0.25">
      <c r="CH618" t="e">
        <v>#N/A</v>
      </c>
    </row>
    <row r="619" spans="86:86" x14ac:dyDescent="0.25">
      <c r="CH619" t="e">
        <v>#N/A</v>
      </c>
    </row>
    <row r="620" spans="86:86" x14ac:dyDescent="0.25">
      <c r="CH620" t="e">
        <v>#N/A</v>
      </c>
    </row>
    <row r="621" spans="86:86" x14ac:dyDescent="0.25">
      <c r="CH621" t="e">
        <v>#N/A</v>
      </c>
    </row>
    <row r="622" spans="86:86" x14ac:dyDescent="0.25">
      <c r="CH622" t="e">
        <v>#N/A</v>
      </c>
    </row>
    <row r="623" spans="86:86" x14ac:dyDescent="0.25">
      <c r="CH623" t="e">
        <v>#N/A</v>
      </c>
    </row>
    <row r="624" spans="86:86" x14ac:dyDescent="0.25">
      <c r="CH624" t="e">
        <v>#N/A</v>
      </c>
    </row>
    <row r="625" spans="86:86" x14ac:dyDescent="0.25">
      <c r="CH625" t="e">
        <v>#N/A</v>
      </c>
    </row>
    <row r="626" spans="86:86" x14ac:dyDescent="0.25">
      <c r="CH626" t="e">
        <v>#N/A</v>
      </c>
    </row>
    <row r="627" spans="86:86" x14ac:dyDescent="0.25">
      <c r="CH627" t="e">
        <v>#N/A</v>
      </c>
    </row>
    <row r="628" spans="86:86" x14ac:dyDescent="0.25">
      <c r="CH628" t="e">
        <v>#N/A</v>
      </c>
    </row>
    <row r="629" spans="86:86" x14ac:dyDescent="0.25">
      <c r="CH629" t="e">
        <v>#N/A</v>
      </c>
    </row>
    <row r="630" spans="86:86" x14ac:dyDescent="0.25">
      <c r="CH630" t="e">
        <v>#N/A</v>
      </c>
    </row>
    <row r="631" spans="86:86" x14ac:dyDescent="0.25">
      <c r="CH631" t="e">
        <v>#N/A</v>
      </c>
    </row>
    <row r="632" spans="86:86" x14ac:dyDescent="0.25">
      <c r="CH632" t="e">
        <v>#N/A</v>
      </c>
    </row>
    <row r="633" spans="86:86" x14ac:dyDescent="0.25">
      <c r="CH633" t="e">
        <v>#N/A</v>
      </c>
    </row>
    <row r="634" spans="86:86" x14ac:dyDescent="0.25">
      <c r="CH634" t="e">
        <v>#N/A</v>
      </c>
    </row>
    <row r="635" spans="86:86" x14ac:dyDescent="0.25">
      <c r="CH635" t="e">
        <v>#N/A</v>
      </c>
    </row>
    <row r="636" spans="86:86" x14ac:dyDescent="0.25">
      <c r="CH636" t="e">
        <v>#N/A</v>
      </c>
    </row>
    <row r="637" spans="86:86" x14ac:dyDescent="0.25">
      <c r="CH637" t="e">
        <v>#N/A</v>
      </c>
    </row>
    <row r="638" spans="86:86" x14ac:dyDescent="0.25">
      <c r="CH638" t="e">
        <v>#N/A</v>
      </c>
    </row>
    <row r="639" spans="86:86" x14ac:dyDescent="0.25">
      <c r="CH639" t="e">
        <v>#N/A</v>
      </c>
    </row>
    <row r="640" spans="86:86" x14ac:dyDescent="0.25">
      <c r="CH640" t="e">
        <v>#N/A</v>
      </c>
    </row>
    <row r="641" spans="86:86" x14ac:dyDescent="0.25">
      <c r="CH641" t="e">
        <v>#N/A</v>
      </c>
    </row>
    <row r="642" spans="86:86" x14ac:dyDescent="0.25">
      <c r="CH642" t="e">
        <v>#N/A</v>
      </c>
    </row>
    <row r="643" spans="86:86" x14ac:dyDescent="0.25">
      <c r="CH643" t="e">
        <v>#N/A</v>
      </c>
    </row>
    <row r="644" spans="86:86" x14ac:dyDescent="0.25">
      <c r="CH644" t="e">
        <v>#N/A</v>
      </c>
    </row>
    <row r="645" spans="86:86" x14ac:dyDescent="0.25">
      <c r="CH645" t="e">
        <v>#N/A</v>
      </c>
    </row>
    <row r="646" spans="86:86" x14ac:dyDescent="0.25">
      <c r="CH646" t="e">
        <v>#N/A</v>
      </c>
    </row>
    <row r="647" spans="86:86" x14ac:dyDescent="0.25">
      <c r="CH647" t="e">
        <v>#N/A</v>
      </c>
    </row>
    <row r="648" spans="86:86" x14ac:dyDescent="0.25">
      <c r="CH648" t="e">
        <v>#N/A</v>
      </c>
    </row>
    <row r="649" spans="86:86" x14ac:dyDescent="0.25">
      <c r="CH649" t="e">
        <v>#N/A</v>
      </c>
    </row>
    <row r="650" spans="86:86" x14ac:dyDescent="0.25">
      <c r="CH650" t="e">
        <v>#N/A</v>
      </c>
    </row>
    <row r="651" spans="86:86" x14ac:dyDescent="0.25">
      <c r="CH651" t="e">
        <v>#N/A</v>
      </c>
    </row>
    <row r="652" spans="86:86" x14ac:dyDescent="0.25">
      <c r="CH652" t="e">
        <v>#N/A</v>
      </c>
    </row>
    <row r="653" spans="86:86" x14ac:dyDescent="0.25">
      <c r="CH653" t="e">
        <v>#N/A</v>
      </c>
    </row>
    <row r="654" spans="86:86" x14ac:dyDescent="0.25">
      <c r="CH654" t="e">
        <v>#N/A</v>
      </c>
    </row>
    <row r="655" spans="86:86" x14ac:dyDescent="0.25">
      <c r="CH655" t="e">
        <v>#N/A</v>
      </c>
    </row>
    <row r="656" spans="86:86" x14ac:dyDescent="0.25">
      <c r="CH656" t="e">
        <v>#N/A</v>
      </c>
    </row>
    <row r="657" spans="86:86" x14ac:dyDescent="0.25">
      <c r="CH657" t="e">
        <v>#N/A</v>
      </c>
    </row>
    <row r="658" spans="86:86" x14ac:dyDescent="0.25">
      <c r="CH658" t="e">
        <v>#N/A</v>
      </c>
    </row>
    <row r="659" spans="86:86" x14ac:dyDescent="0.25">
      <c r="CH659" t="e">
        <v>#N/A</v>
      </c>
    </row>
    <row r="660" spans="86:86" x14ac:dyDescent="0.25">
      <c r="CH660" t="e">
        <v>#N/A</v>
      </c>
    </row>
    <row r="661" spans="86:86" x14ac:dyDescent="0.25">
      <c r="CH661" t="e">
        <v>#N/A</v>
      </c>
    </row>
    <row r="662" spans="86:86" x14ac:dyDescent="0.25">
      <c r="CH662" t="e">
        <v>#N/A</v>
      </c>
    </row>
    <row r="663" spans="86:86" x14ac:dyDescent="0.25">
      <c r="CH663" t="e">
        <v>#N/A</v>
      </c>
    </row>
    <row r="664" spans="86:86" x14ac:dyDescent="0.25">
      <c r="CH664" t="e">
        <v>#N/A</v>
      </c>
    </row>
    <row r="665" spans="86:86" x14ac:dyDescent="0.25">
      <c r="CH665" t="e">
        <v>#N/A</v>
      </c>
    </row>
    <row r="666" spans="86:86" x14ac:dyDescent="0.25">
      <c r="CH666" t="e">
        <v>#N/A</v>
      </c>
    </row>
    <row r="667" spans="86:86" x14ac:dyDescent="0.25">
      <c r="CH667" t="e">
        <v>#N/A</v>
      </c>
    </row>
    <row r="668" spans="86:86" x14ac:dyDescent="0.25">
      <c r="CH668" t="e">
        <v>#N/A</v>
      </c>
    </row>
    <row r="669" spans="86:86" x14ac:dyDescent="0.25">
      <c r="CH669" t="e">
        <v>#N/A</v>
      </c>
    </row>
    <row r="670" spans="86:86" x14ac:dyDescent="0.25">
      <c r="CH670" t="e">
        <v>#N/A</v>
      </c>
    </row>
    <row r="671" spans="86:86" x14ac:dyDescent="0.25">
      <c r="CH671" t="e">
        <v>#N/A</v>
      </c>
    </row>
    <row r="672" spans="86:86" x14ac:dyDescent="0.25">
      <c r="CH672" t="e">
        <v>#N/A</v>
      </c>
    </row>
    <row r="673" spans="86:86" x14ac:dyDescent="0.25">
      <c r="CH673" t="e">
        <v>#N/A</v>
      </c>
    </row>
    <row r="674" spans="86:86" x14ac:dyDescent="0.25">
      <c r="CH674" t="e">
        <v>#N/A</v>
      </c>
    </row>
    <row r="675" spans="86:86" x14ac:dyDescent="0.25">
      <c r="CH675" t="e">
        <v>#N/A</v>
      </c>
    </row>
    <row r="676" spans="86:86" x14ac:dyDescent="0.25">
      <c r="CH676" t="e">
        <v>#N/A</v>
      </c>
    </row>
    <row r="677" spans="86:86" x14ac:dyDescent="0.25">
      <c r="CH677" t="e">
        <v>#N/A</v>
      </c>
    </row>
    <row r="678" spans="86:86" x14ac:dyDescent="0.25">
      <c r="CH678" t="e">
        <v>#N/A</v>
      </c>
    </row>
    <row r="679" spans="86:86" x14ac:dyDescent="0.25">
      <c r="CH679" t="e">
        <v>#N/A</v>
      </c>
    </row>
    <row r="680" spans="86:86" x14ac:dyDescent="0.25">
      <c r="CH680" t="e">
        <v>#N/A</v>
      </c>
    </row>
    <row r="681" spans="86:86" x14ac:dyDescent="0.25">
      <c r="CH681" t="e">
        <v>#N/A</v>
      </c>
    </row>
    <row r="682" spans="86:86" x14ac:dyDescent="0.25">
      <c r="CH682" t="e">
        <v>#N/A</v>
      </c>
    </row>
    <row r="683" spans="86:86" x14ac:dyDescent="0.25">
      <c r="CH683" t="e">
        <v>#N/A</v>
      </c>
    </row>
    <row r="684" spans="86:86" x14ac:dyDescent="0.25">
      <c r="CH684" t="e">
        <v>#N/A</v>
      </c>
    </row>
    <row r="685" spans="86:86" x14ac:dyDescent="0.25">
      <c r="CH685" t="e">
        <v>#N/A</v>
      </c>
    </row>
    <row r="686" spans="86:86" x14ac:dyDescent="0.25">
      <c r="CH686" t="e">
        <v>#N/A</v>
      </c>
    </row>
    <row r="687" spans="86:86" x14ac:dyDescent="0.25">
      <c r="CH687" t="e">
        <v>#N/A</v>
      </c>
    </row>
    <row r="688" spans="86:86" x14ac:dyDescent="0.25">
      <c r="CH688" t="e">
        <v>#N/A</v>
      </c>
    </row>
    <row r="689" spans="86:86" x14ac:dyDescent="0.25">
      <c r="CH689" t="e">
        <v>#N/A</v>
      </c>
    </row>
    <row r="690" spans="86:86" x14ac:dyDescent="0.25">
      <c r="CH690" t="e">
        <v>#N/A</v>
      </c>
    </row>
    <row r="691" spans="86:86" x14ac:dyDescent="0.25">
      <c r="CH691" t="e">
        <v>#N/A</v>
      </c>
    </row>
    <row r="692" spans="86:86" x14ac:dyDescent="0.25">
      <c r="CH692" t="e">
        <v>#N/A</v>
      </c>
    </row>
    <row r="693" spans="86:86" x14ac:dyDescent="0.25">
      <c r="CH693" t="e">
        <v>#N/A</v>
      </c>
    </row>
    <row r="694" spans="86:86" x14ac:dyDescent="0.25">
      <c r="CH694" t="e">
        <v>#N/A</v>
      </c>
    </row>
    <row r="695" spans="86:86" x14ac:dyDescent="0.25">
      <c r="CH695" t="e">
        <v>#N/A</v>
      </c>
    </row>
    <row r="696" spans="86:86" x14ac:dyDescent="0.25">
      <c r="CH696" t="e">
        <v>#N/A</v>
      </c>
    </row>
    <row r="697" spans="86:86" x14ac:dyDescent="0.25">
      <c r="CH697" t="e">
        <v>#N/A</v>
      </c>
    </row>
    <row r="698" spans="86:86" x14ac:dyDescent="0.25">
      <c r="CH698" t="e">
        <v>#N/A</v>
      </c>
    </row>
    <row r="699" spans="86:86" x14ac:dyDescent="0.25">
      <c r="CH699" t="e">
        <v>#N/A</v>
      </c>
    </row>
    <row r="700" spans="86:86" x14ac:dyDescent="0.25">
      <c r="CH700" t="e">
        <v>#N/A</v>
      </c>
    </row>
    <row r="701" spans="86:86" x14ac:dyDescent="0.25">
      <c r="CH701" t="e">
        <v>#N/A</v>
      </c>
    </row>
    <row r="702" spans="86:86" x14ac:dyDescent="0.25">
      <c r="CH702" t="e">
        <v>#N/A</v>
      </c>
    </row>
    <row r="703" spans="86:86" x14ac:dyDescent="0.25">
      <c r="CH703" t="e">
        <v>#N/A</v>
      </c>
    </row>
    <row r="704" spans="86:86" x14ac:dyDescent="0.25">
      <c r="CH704" t="e">
        <v>#N/A</v>
      </c>
    </row>
    <row r="705" spans="86:86" x14ac:dyDescent="0.25">
      <c r="CH705" t="e">
        <v>#N/A</v>
      </c>
    </row>
    <row r="706" spans="86:86" x14ac:dyDescent="0.25">
      <c r="CH706" t="e">
        <v>#N/A</v>
      </c>
    </row>
    <row r="707" spans="86:86" x14ac:dyDescent="0.25">
      <c r="CH707" t="e">
        <v>#N/A</v>
      </c>
    </row>
    <row r="708" spans="86:86" x14ac:dyDescent="0.25">
      <c r="CH708" t="e">
        <v>#N/A</v>
      </c>
    </row>
    <row r="709" spans="86:86" x14ac:dyDescent="0.25">
      <c r="CH709" t="e">
        <v>#N/A</v>
      </c>
    </row>
    <row r="710" spans="86:86" x14ac:dyDescent="0.25">
      <c r="CH710" t="e">
        <v>#N/A</v>
      </c>
    </row>
    <row r="711" spans="86:86" x14ac:dyDescent="0.25">
      <c r="CH711" t="e">
        <v>#N/A</v>
      </c>
    </row>
    <row r="712" spans="86:86" x14ac:dyDescent="0.25">
      <c r="CH712" t="e">
        <v>#N/A</v>
      </c>
    </row>
    <row r="713" spans="86:86" x14ac:dyDescent="0.25">
      <c r="CH713" t="e">
        <v>#N/A</v>
      </c>
    </row>
    <row r="714" spans="86:86" x14ac:dyDescent="0.25">
      <c r="CH714" t="e">
        <v>#N/A</v>
      </c>
    </row>
    <row r="715" spans="86:86" x14ac:dyDescent="0.25">
      <c r="CH715" t="e">
        <v>#N/A</v>
      </c>
    </row>
    <row r="716" spans="86:86" x14ac:dyDescent="0.25">
      <c r="CH716" t="e">
        <v>#N/A</v>
      </c>
    </row>
    <row r="717" spans="86:86" x14ac:dyDescent="0.25">
      <c r="CH717" t="e">
        <v>#N/A</v>
      </c>
    </row>
    <row r="718" spans="86:86" x14ac:dyDescent="0.25">
      <c r="CH718" t="e">
        <v>#N/A</v>
      </c>
    </row>
    <row r="719" spans="86:86" x14ac:dyDescent="0.25">
      <c r="CH719" t="e">
        <v>#N/A</v>
      </c>
    </row>
    <row r="720" spans="86:86" x14ac:dyDescent="0.25">
      <c r="CH720" t="e">
        <v>#N/A</v>
      </c>
    </row>
    <row r="721" spans="86:86" x14ac:dyDescent="0.25">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6917" priority="3" operator="greaterThanOrEqual">
      <formula>50000</formula>
    </cfRule>
  </conditionalFormatting>
  <conditionalFormatting pivot="1" sqref="B138:C146">
    <cfRule type="cellIs" dxfId="6916"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I703"/>
  <sheetViews>
    <sheetView tabSelected="1" zoomScale="110" zoomScaleNormal="110" zoomScaleSheetLayoutView="50" workbookViewId="0">
      <pane xSplit="2" ySplit="1" topLeftCell="AH681" activePane="bottomRight" state="frozen"/>
      <selection pane="topRight" activeCell="C1" sqref="C1"/>
      <selection pane="bottomLeft" activeCell="A2" sqref="A2"/>
      <selection pane="bottomRight" activeCell="AV703" sqref="AV703"/>
    </sheetView>
  </sheetViews>
  <sheetFormatPr defaultRowHeight="15" x14ac:dyDescent="0.2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16" customWidth="1"/>
    <col min="23" max="23" width="9.140625" customWidth="1"/>
    <col min="24" max="24" width="9.28515625" customWidth="1"/>
    <col min="25" max="25" width="8.7109375" customWidth="1"/>
    <col min="26" max="26" width="8" customWidth="1"/>
    <col min="27" max="27" width="9.140625" customWidth="1"/>
    <col min="28" max="28" width="10.140625" customWidth="1"/>
    <col min="29" max="29" width="19.140625" style="23" customWidth="1"/>
    <col min="30" max="30" width="10.140625" customWidth="1"/>
    <col min="31" max="31" width="10.42578125" customWidth="1"/>
    <col min="32" max="32" width="13.28515625" customWidth="1"/>
    <col min="33" max="33" width="12.28515625" customWidth="1"/>
    <col min="34" max="34" width="13.5703125" style="16" bestFit="1" customWidth="1"/>
    <col min="35" max="35" width="17" hidden="1" customWidth="1"/>
    <col min="36" max="36" width="14.140625" style="16" hidden="1" customWidth="1"/>
    <col min="37" max="37" width="9.140625" style="16" hidden="1" customWidth="1"/>
    <col min="38" max="38" width="9.140625" style="16" customWidth="1"/>
    <col min="39" max="39" width="9.7109375" style="16" bestFit="1" customWidth="1"/>
    <col min="40" max="40" width="9.7109375" bestFit="1" customWidth="1"/>
    <col min="41" max="41" width="8.85546875" customWidth="1"/>
    <col min="42" max="42" width="10.28515625" style="4" customWidth="1"/>
    <col min="43" max="46" width="10.28515625" style="4" hidden="1" customWidth="1"/>
    <col min="47" max="47" width="10.28515625" style="4" customWidth="1"/>
    <col min="48" max="48" width="13.85546875" style="24" bestFit="1" customWidth="1"/>
    <col min="49" max="49" width="9.140625" style="24"/>
    <col min="50" max="50" width="10.5703125" bestFit="1" customWidth="1"/>
    <col min="51" max="51" width="13.1406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87" width="9.140625" hidden="1" customWidth="1"/>
    <col min="88"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16" bestFit="1" customWidth="1"/>
    <col min="152" max="152" width="16.28515625" style="16" customWidth="1"/>
    <col min="153" max="153" width="11.85546875" style="16" bestFit="1" customWidth="1"/>
    <col min="154" max="154" width="14.42578125" customWidth="1"/>
    <col min="155" max="155" width="20.140625" style="24" customWidth="1"/>
    <col min="156" max="156" width="10" bestFit="1" customWidth="1"/>
    <col min="157" max="157" width="10.140625" bestFit="1" customWidth="1"/>
    <col min="158" max="159" width="15.7109375" customWidth="1"/>
    <col min="160" max="160" width="15.7109375" style="16" customWidth="1"/>
    <col min="161" max="161" width="10.28515625" bestFit="1" customWidth="1"/>
    <col min="164" max="164" width="9.140625" style="4"/>
    <col min="165" max="165" width="10.28515625" bestFit="1" customWidth="1"/>
  </cols>
  <sheetData>
    <row r="1" spans="1:165" s="317" customFormat="1" ht="48.75" customHeight="1" x14ac:dyDescent="0.25">
      <c r="A1" s="320" t="s">
        <v>0</v>
      </c>
      <c r="B1" s="316" t="s">
        <v>2</v>
      </c>
      <c r="C1" s="316" t="s">
        <v>587</v>
      </c>
      <c r="D1" s="316" t="s">
        <v>588</v>
      </c>
      <c r="E1" s="316" t="s">
        <v>589</v>
      </c>
      <c r="F1" s="316" t="s">
        <v>590</v>
      </c>
      <c r="G1" s="316" t="s">
        <v>591</v>
      </c>
      <c r="H1" s="316" t="s">
        <v>592</v>
      </c>
      <c r="I1" s="316" t="s">
        <v>5</v>
      </c>
      <c r="J1" s="320" t="s">
        <v>6</v>
      </c>
      <c r="K1" s="316" t="s">
        <v>879</v>
      </c>
      <c r="L1" s="316" t="s">
        <v>886</v>
      </c>
      <c r="M1" s="316" t="s">
        <v>593</v>
      </c>
      <c r="N1" s="316" t="s">
        <v>594</v>
      </c>
      <c r="O1" s="316" t="s">
        <v>595</v>
      </c>
      <c r="P1" s="320" t="s">
        <v>11</v>
      </c>
      <c r="Q1" s="321" t="s">
        <v>596</v>
      </c>
      <c r="R1" s="316" t="s">
        <v>597</v>
      </c>
      <c r="S1" s="316" t="s">
        <v>598</v>
      </c>
      <c r="T1" s="322" t="s">
        <v>7</v>
      </c>
      <c r="U1" s="316" t="s">
        <v>599</v>
      </c>
      <c r="V1" s="315" t="s">
        <v>600</v>
      </c>
      <c r="W1" s="316" t="s">
        <v>601</v>
      </c>
      <c r="X1" s="316" t="s">
        <v>602</v>
      </c>
      <c r="Y1" s="316" t="s">
        <v>603</v>
      </c>
      <c r="Z1" s="316" t="s">
        <v>604</v>
      </c>
      <c r="AA1" s="316" t="s">
        <v>605</v>
      </c>
      <c r="AB1" s="316" t="s">
        <v>592</v>
      </c>
      <c r="AC1" s="316" t="s">
        <v>606</v>
      </c>
      <c r="AD1" s="316" t="s">
        <v>607</v>
      </c>
      <c r="AE1" s="316" t="s">
        <v>606</v>
      </c>
      <c r="AF1" s="316" t="s">
        <v>608</v>
      </c>
      <c r="AG1" s="316" t="s">
        <v>609</v>
      </c>
      <c r="AH1" s="316" t="s">
        <v>3</v>
      </c>
      <c r="AI1" s="316" t="s">
        <v>610</v>
      </c>
      <c r="AJ1" s="316" t="s">
        <v>611</v>
      </c>
      <c r="AK1" s="316" t="s">
        <v>4</v>
      </c>
      <c r="AL1" s="316" t="s">
        <v>612</v>
      </c>
      <c r="AM1" s="316" t="s">
        <v>8</v>
      </c>
      <c r="AN1" s="316" t="s">
        <v>9</v>
      </c>
      <c r="AO1" s="316" t="s">
        <v>1061</v>
      </c>
      <c r="AP1" s="316" t="s">
        <v>878</v>
      </c>
      <c r="AQ1" s="316">
        <v>20</v>
      </c>
      <c r="AR1" s="316">
        <v>22</v>
      </c>
      <c r="AS1" s="316">
        <v>27</v>
      </c>
      <c r="AT1" s="316">
        <v>28</v>
      </c>
      <c r="AU1" s="316" t="s">
        <v>1</v>
      </c>
      <c r="AV1" s="331" t="s">
        <v>613</v>
      </c>
      <c r="AW1" s="331" t="s">
        <v>614</v>
      </c>
      <c r="AX1" s="323" t="s">
        <v>10</v>
      </c>
      <c r="AY1" s="316" t="s">
        <v>615</v>
      </c>
      <c r="AZ1" s="316" t="s">
        <v>616</v>
      </c>
      <c r="BA1" s="316" t="s">
        <v>12</v>
      </c>
      <c r="BB1" s="316" t="s">
        <v>617</v>
      </c>
      <c r="BC1" s="324" t="s">
        <v>618</v>
      </c>
      <c r="BD1" s="324" t="s">
        <v>619</v>
      </c>
      <c r="BE1" s="324" t="s">
        <v>620</v>
      </c>
      <c r="BF1" s="324" t="s">
        <v>621</v>
      </c>
      <c r="BG1" s="324" t="s">
        <v>622</v>
      </c>
      <c r="BH1" s="324" t="s">
        <v>620</v>
      </c>
      <c r="BI1" s="324" t="s">
        <v>623</v>
      </c>
      <c r="BJ1" s="324" t="s">
        <v>624</v>
      </c>
      <c r="BK1" s="324" t="s">
        <v>620</v>
      </c>
      <c r="BL1" s="324" t="s">
        <v>625</v>
      </c>
      <c r="BM1" s="324" t="s">
        <v>626</v>
      </c>
      <c r="BN1" s="324" t="s">
        <v>620</v>
      </c>
      <c r="BO1" s="324" t="s">
        <v>627</v>
      </c>
      <c r="BP1" s="324" t="s">
        <v>628</v>
      </c>
      <c r="BQ1" s="324" t="s">
        <v>620</v>
      </c>
      <c r="BR1" s="324" t="s">
        <v>629</v>
      </c>
      <c r="BS1" s="324" t="s">
        <v>630</v>
      </c>
      <c r="BT1" s="324" t="s">
        <v>620</v>
      </c>
      <c r="BU1" s="324" t="s">
        <v>631</v>
      </c>
      <c r="BV1" s="324" t="s">
        <v>632</v>
      </c>
      <c r="BW1" s="324" t="s">
        <v>620</v>
      </c>
      <c r="BX1" s="324" t="s">
        <v>633</v>
      </c>
      <c r="BY1" s="324" t="s">
        <v>634</v>
      </c>
      <c r="BZ1" s="324" t="s">
        <v>620</v>
      </c>
      <c r="CA1" s="324" t="s">
        <v>635</v>
      </c>
      <c r="CB1" s="324" t="s">
        <v>636</v>
      </c>
      <c r="CC1" s="324" t="s">
        <v>620</v>
      </c>
      <c r="CD1" s="324" t="s">
        <v>637</v>
      </c>
      <c r="CE1" s="324" t="s">
        <v>638</v>
      </c>
      <c r="CF1" s="324" t="s">
        <v>620</v>
      </c>
      <c r="CG1" s="324" t="s">
        <v>639</v>
      </c>
      <c r="CH1" s="324" t="s">
        <v>640</v>
      </c>
      <c r="CI1" s="324" t="s">
        <v>620</v>
      </c>
      <c r="CJ1" s="324" t="s">
        <v>641</v>
      </c>
      <c r="CK1" s="324" t="s">
        <v>642</v>
      </c>
      <c r="CL1" s="324" t="s">
        <v>620</v>
      </c>
      <c r="CM1" s="324" t="s">
        <v>643</v>
      </c>
      <c r="CN1" s="324" t="s">
        <v>644</v>
      </c>
      <c r="CO1" s="324" t="s">
        <v>620</v>
      </c>
      <c r="CP1" s="324" t="s">
        <v>645</v>
      </c>
      <c r="CQ1" s="324" t="s">
        <v>646</v>
      </c>
      <c r="CR1" s="324" t="s">
        <v>620</v>
      </c>
      <c r="CS1" s="324" t="s">
        <v>647</v>
      </c>
      <c r="CT1" s="324" t="s">
        <v>648</v>
      </c>
      <c r="CU1" s="324" t="s">
        <v>620</v>
      </c>
      <c r="CV1" s="324" t="s">
        <v>649</v>
      </c>
      <c r="CW1" s="324" t="s">
        <v>650</v>
      </c>
      <c r="CX1" s="324" t="s">
        <v>620</v>
      </c>
      <c r="CY1" s="324" t="s">
        <v>651</v>
      </c>
      <c r="CZ1" s="324" t="s">
        <v>652</v>
      </c>
      <c r="DA1" s="324" t="s">
        <v>620</v>
      </c>
      <c r="DB1" s="324" t="s">
        <v>653</v>
      </c>
      <c r="DC1" s="324" t="s">
        <v>654</v>
      </c>
      <c r="DD1" s="324" t="s">
        <v>620</v>
      </c>
      <c r="DE1" s="324" t="s">
        <v>655</v>
      </c>
      <c r="DF1" s="324" t="s">
        <v>656</v>
      </c>
      <c r="DG1" s="324" t="s">
        <v>620</v>
      </c>
      <c r="DH1" s="324" t="s">
        <v>657</v>
      </c>
      <c r="DI1" s="324" t="s">
        <v>658</v>
      </c>
      <c r="DJ1" s="324" t="s">
        <v>620</v>
      </c>
      <c r="DK1" s="324" t="s">
        <v>659</v>
      </c>
      <c r="DL1" s="324" t="s">
        <v>660</v>
      </c>
      <c r="DM1" s="324" t="s">
        <v>620</v>
      </c>
      <c r="DN1" s="324" t="s">
        <v>661</v>
      </c>
      <c r="DO1" s="324" t="s">
        <v>662</v>
      </c>
      <c r="DP1" s="324" t="s">
        <v>620</v>
      </c>
      <c r="DQ1" s="324" t="s">
        <v>663</v>
      </c>
      <c r="DR1" s="324" t="s">
        <v>664</v>
      </c>
      <c r="DS1" s="324" t="s">
        <v>620</v>
      </c>
      <c r="DT1" s="324" t="s">
        <v>665</v>
      </c>
      <c r="DU1" s="324" t="s">
        <v>666</v>
      </c>
      <c r="DV1" s="324" t="s">
        <v>620</v>
      </c>
      <c r="DW1" s="324" t="s">
        <v>667</v>
      </c>
      <c r="DX1" s="324" t="s">
        <v>668</v>
      </c>
      <c r="DY1" s="324" t="s">
        <v>620</v>
      </c>
      <c r="DZ1" s="324" t="s">
        <v>669</v>
      </c>
      <c r="EA1" s="324" t="s">
        <v>670</v>
      </c>
      <c r="EB1" s="324" t="s">
        <v>620</v>
      </c>
      <c r="EC1" s="324" t="s">
        <v>671</v>
      </c>
      <c r="ED1" s="324" t="s">
        <v>672</v>
      </c>
      <c r="EE1" s="324" t="s">
        <v>620</v>
      </c>
      <c r="EF1" s="324" t="s">
        <v>673</v>
      </c>
      <c r="EG1" s="324" t="s">
        <v>674</v>
      </c>
      <c r="EH1" s="324" t="s">
        <v>620</v>
      </c>
      <c r="EI1" s="324" t="s">
        <v>675</v>
      </c>
      <c r="EJ1" s="324" t="s">
        <v>676</v>
      </c>
      <c r="EK1" s="324" t="s">
        <v>620</v>
      </c>
      <c r="EL1" s="324" t="s">
        <v>677</v>
      </c>
      <c r="EM1" s="324" t="s">
        <v>678</v>
      </c>
      <c r="EN1" s="324" t="s">
        <v>620</v>
      </c>
      <c r="EO1" s="324" t="s">
        <v>679</v>
      </c>
      <c r="EP1" s="324" t="s">
        <v>680</v>
      </c>
      <c r="EQ1" s="324" t="s">
        <v>620</v>
      </c>
      <c r="ER1" s="324" t="s">
        <v>681</v>
      </c>
      <c r="ES1" s="324" t="s">
        <v>682</v>
      </c>
      <c r="ET1" s="325" t="s">
        <v>683</v>
      </c>
      <c r="EU1" s="325" t="s">
        <v>684</v>
      </c>
      <c r="EV1" s="326" t="s">
        <v>567</v>
      </c>
      <c r="EW1" s="325" t="s">
        <v>685</v>
      </c>
      <c r="EX1" s="325" t="s">
        <v>592</v>
      </c>
      <c r="EY1" s="325" t="s">
        <v>606</v>
      </c>
      <c r="EZ1" s="325" t="s">
        <v>686</v>
      </c>
      <c r="FA1" s="325" t="s">
        <v>592</v>
      </c>
      <c r="FB1" s="325" t="s">
        <v>606</v>
      </c>
      <c r="FC1" s="327" t="s">
        <v>687</v>
      </c>
      <c r="FD1" s="316" t="s">
        <v>876</v>
      </c>
      <c r="FE1" s="316" t="s">
        <v>875</v>
      </c>
      <c r="FF1" s="316" t="s">
        <v>885</v>
      </c>
      <c r="FG1" s="325" t="s">
        <v>897</v>
      </c>
      <c r="FH1" s="317" t="s">
        <v>1324</v>
      </c>
      <c r="FI1" s="317" t="s">
        <v>1476</v>
      </c>
    </row>
    <row r="2" spans="1:165" ht="17.25" x14ac:dyDescent="0.25">
      <c r="A2" s="5">
        <v>131831706</v>
      </c>
      <c r="B2" s="12" t="s">
        <v>221</v>
      </c>
      <c r="C2" s="5"/>
      <c r="D2" s="5"/>
      <c r="E2" s="5"/>
      <c r="F2" s="5"/>
      <c r="G2" s="6"/>
      <c r="H2" s="6"/>
      <c r="I2" s="5">
        <v>19627</v>
      </c>
      <c r="J2" s="5">
        <v>18781.990000000002</v>
      </c>
      <c r="K2" s="18">
        <f t="shared" ref="K2:K8" si="0">IF((J2+R2)&lt;=I2+R2,(J2+R2),((I2-(I2*(M2+1)-(I2+J2)))+R2))</f>
        <v>19045.990000000002</v>
      </c>
      <c r="L2" s="18">
        <f t="shared" ref="L2:L64" si="1">FF2-E2</f>
        <v>38408.990000000005</v>
      </c>
      <c r="M2" s="334">
        <v>1</v>
      </c>
      <c r="N2" s="5" t="s">
        <v>688</v>
      </c>
      <c r="O2" s="5" t="s">
        <v>689</v>
      </c>
      <c r="P2" s="5" t="s">
        <v>34</v>
      </c>
      <c r="Q2" s="8">
        <v>292262.3</v>
      </c>
      <c r="R2" s="9">
        <v>264</v>
      </c>
      <c r="S2" s="9">
        <f t="shared" ref="S2:S64" si="2">IF(H2="CBC COLL",T2,)</f>
        <v>0</v>
      </c>
      <c r="T2" s="9">
        <v>4750</v>
      </c>
      <c r="U2" s="318" t="s">
        <v>870</v>
      </c>
      <c r="V2" s="319">
        <f t="shared" ref="V2:V65" si="3">Q2/SUMIFS($Q:$Q,$M:$M,M2,$P:$P,P2)</f>
        <v>0.24761024654410582</v>
      </c>
      <c r="W2" s="319">
        <f t="shared" ref="W2:W65" si="4">Q2/SUMIFS($Q:$Q,$M:$M,M2)</f>
        <v>1.6390399504644812E-2</v>
      </c>
      <c r="X2" s="319" t="str">
        <f t="shared" ref="X2:X64" si="5">N2</f>
        <v>FLOW</v>
      </c>
      <c r="Y2" s="5" t="str">
        <f t="shared" ref="Y2:Y64" si="6">IF(OR(N2="STABLE", N2="RB" ),"PAID",AA2)</f>
        <v>-</v>
      </c>
      <c r="Z2" s="5" t="s">
        <v>738</v>
      </c>
      <c r="AA2" s="5" t="s">
        <v>586</v>
      </c>
      <c r="AB2" s="12"/>
      <c r="AC2" s="5"/>
      <c r="AD2" s="5"/>
      <c r="AE2" s="13"/>
      <c r="AF2" s="14" t="s">
        <v>586</v>
      </c>
      <c r="AG2" s="15" t="s">
        <v>586</v>
      </c>
      <c r="AH2" s="5" t="s">
        <v>222</v>
      </c>
      <c r="AI2" s="15" t="s">
        <v>586</v>
      </c>
      <c r="AJ2" s="16" t="s">
        <v>586</v>
      </c>
      <c r="AK2" s="15" t="s">
        <v>586</v>
      </c>
      <c r="AL2" s="15">
        <v>23795.99</v>
      </c>
      <c r="AM2" s="8">
        <v>292262.3</v>
      </c>
      <c r="AN2" s="18">
        <v>26</v>
      </c>
      <c r="AO2" s="6">
        <v>36</v>
      </c>
      <c r="AP2" s="6" t="str">
        <f t="shared" ref="AP2:AP64" si="7">IF(AO2=0,"RB",IF(AO2&lt;AN2,"STABLE",IF(AO2&gt;AN2,"FLOW","SAME")))</f>
        <v>FLOW</v>
      </c>
      <c r="AQ2" s="6"/>
      <c r="AR2" s="6"/>
      <c r="AS2" s="6"/>
      <c r="AT2" s="6"/>
      <c r="AU2" s="5" t="s">
        <v>1060</v>
      </c>
      <c r="AV2" s="332"/>
      <c r="AW2" s="12"/>
      <c r="AX2" s="19"/>
      <c r="AY2" s="5"/>
      <c r="AZ2" s="5" t="s">
        <v>1011</v>
      </c>
      <c r="BA2" s="15" t="s">
        <v>586</v>
      </c>
      <c r="BB2" s="15"/>
      <c r="BC2" s="15"/>
      <c r="BD2" s="5"/>
      <c r="BE2" s="5"/>
      <c r="BF2" s="5"/>
      <c r="BG2" s="3"/>
      <c r="BH2" s="5"/>
      <c r="BI2" s="5">
        <v>1</v>
      </c>
      <c r="BJ2" s="5"/>
      <c r="BK2" s="5"/>
      <c r="BL2" s="5"/>
      <c r="BM2" s="5"/>
      <c r="BN2" s="5"/>
      <c r="BO2" s="5"/>
      <c r="BP2" s="5"/>
      <c r="BQ2" s="5"/>
      <c r="BR2" s="5"/>
      <c r="BS2" s="5"/>
      <c r="BT2" s="5"/>
      <c r="BU2" s="5"/>
      <c r="BV2" s="5"/>
      <c r="BW2" s="5"/>
      <c r="BX2" s="5">
        <v>1</v>
      </c>
      <c r="BY2" s="5"/>
      <c r="BZ2" s="5"/>
      <c r="CA2" s="5"/>
      <c r="CB2" s="5"/>
      <c r="CC2" s="5"/>
      <c r="CD2" s="5"/>
      <c r="CE2" s="5"/>
      <c r="CF2" s="5"/>
      <c r="CG2" s="5"/>
      <c r="CH2" s="5"/>
      <c r="CI2" s="5"/>
      <c r="CJ2" s="5">
        <v>1</v>
      </c>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20">
        <f>BC2+BF2+BI2+BL2+BO2+BR2+BU2+BX2+CA2+CD2+CG2+CJ2+CM2+CP2+CS2+CV2+CY2+DB2+DE2+DH2+DK2+DN2+DQ2+DT2+DW2+DZ2+EC2+EF2+EI2+EL2+EO2</f>
        <v>3</v>
      </c>
      <c r="ES2" s="5">
        <f>IF(ER2&gt;0,1,"")</f>
        <v>1</v>
      </c>
      <c r="ET2" s="5" t="s">
        <v>574</v>
      </c>
      <c r="EU2" s="15" t="s">
        <v>1483</v>
      </c>
      <c r="EV2" s="15" t="s">
        <v>567</v>
      </c>
      <c r="EW2" s="15" t="s">
        <v>1068</v>
      </c>
      <c r="EX2" s="3" t="s">
        <v>1069</v>
      </c>
      <c r="EY2" s="22">
        <v>46181</v>
      </c>
      <c r="EZ2" s="21"/>
      <c r="FA2" s="3"/>
      <c r="FB2" s="22"/>
      <c r="FC2" s="15"/>
      <c r="FD2" s="15"/>
      <c r="FE2" s="15">
        <f>IF((J2+R2)&lt;=I2+R2,(J2+R2),((I2-(I2*(M2+1)-(I2+J2)))+R2))</f>
        <v>19045.990000000002</v>
      </c>
      <c r="FF2" s="4">
        <f>I2+J2+FD2</f>
        <v>38408.990000000005</v>
      </c>
      <c r="FG2" t="s">
        <v>586</v>
      </c>
      <c r="FH2" s="4">
        <v>264</v>
      </c>
      <c r="FI2" t="s">
        <v>688</v>
      </c>
    </row>
    <row r="3" spans="1:165" ht="17.25" x14ac:dyDescent="0.25">
      <c r="A3" s="5">
        <v>466697046</v>
      </c>
      <c r="B3" s="12" t="s">
        <v>1430</v>
      </c>
      <c r="C3" s="5"/>
      <c r="D3" s="5"/>
      <c r="E3" s="5"/>
      <c r="F3" s="5"/>
      <c r="G3" s="6"/>
      <c r="H3" s="6"/>
      <c r="I3" s="5">
        <v>9106</v>
      </c>
      <c r="J3" s="5">
        <v>8874</v>
      </c>
      <c r="K3" s="295">
        <f t="shared" si="0"/>
        <v>9030</v>
      </c>
      <c r="L3" s="295">
        <f t="shared" si="1"/>
        <v>17980</v>
      </c>
      <c r="M3" s="334">
        <v>1</v>
      </c>
      <c r="N3" s="5" t="s">
        <v>688</v>
      </c>
      <c r="O3" s="5" t="s">
        <v>689</v>
      </c>
      <c r="P3" s="5" t="s">
        <v>17</v>
      </c>
      <c r="Q3" s="8">
        <v>278730</v>
      </c>
      <c r="R3" s="9">
        <v>156</v>
      </c>
      <c r="S3" s="9">
        <f t="shared" si="2"/>
        <v>0</v>
      </c>
      <c r="T3" s="9">
        <v>3150</v>
      </c>
      <c r="U3" s="10" t="s">
        <v>586</v>
      </c>
      <c r="V3" s="319">
        <f t="shared" si="3"/>
        <v>0.1131047649146901</v>
      </c>
      <c r="W3" s="319">
        <f t="shared" si="4"/>
        <v>1.5631492853952249E-2</v>
      </c>
      <c r="X3" s="11" t="str">
        <f t="shared" si="5"/>
        <v>FLOW</v>
      </c>
      <c r="Y3" s="5" t="str">
        <f t="shared" si="6"/>
        <v>-</v>
      </c>
      <c r="Z3" s="5" t="s">
        <v>586</v>
      </c>
      <c r="AA3" s="5" t="s">
        <v>586</v>
      </c>
      <c r="AB3" s="12"/>
      <c r="AC3" s="5"/>
      <c r="AD3" s="5"/>
      <c r="AE3" s="13"/>
      <c r="AF3" s="14"/>
      <c r="AG3" s="15"/>
      <c r="AH3" s="5" t="s">
        <v>422</v>
      </c>
      <c r="AI3" s="15"/>
      <c r="AK3" s="15"/>
      <c r="AL3" s="17">
        <v>12180</v>
      </c>
      <c r="AM3" s="8">
        <v>278730</v>
      </c>
      <c r="AN3" s="18">
        <v>27</v>
      </c>
      <c r="AO3" s="6">
        <v>37</v>
      </c>
      <c r="AP3" s="6" t="str">
        <f t="shared" si="7"/>
        <v>FLOW</v>
      </c>
      <c r="AQ3" s="6"/>
      <c r="AR3" s="6"/>
      <c r="AS3" s="6"/>
      <c r="AT3" s="6"/>
      <c r="AU3" s="5" t="s">
        <v>586</v>
      </c>
      <c r="AV3" s="332"/>
      <c r="AW3" s="12"/>
      <c r="AX3" s="19"/>
      <c r="AY3" s="5"/>
      <c r="AZ3" s="5" t="s">
        <v>1325</v>
      </c>
      <c r="BA3" s="15" t="s">
        <v>586</v>
      </c>
      <c r="BB3" s="15"/>
      <c r="BC3" s="15"/>
      <c r="BD3" s="5"/>
      <c r="BE3" s="5"/>
      <c r="BF3" s="5"/>
      <c r="BG3" s="3"/>
      <c r="BH3" s="5"/>
      <c r="BI3" s="5"/>
      <c r="BJ3" s="5"/>
      <c r="BK3" s="5"/>
      <c r="BL3" s="5"/>
      <c r="BM3" s="5"/>
      <c r="BN3" s="5"/>
      <c r="BO3" s="5"/>
      <c r="BP3" s="5"/>
      <c r="BQ3" s="5"/>
      <c r="BR3" s="5"/>
      <c r="BS3" s="5"/>
      <c r="BT3" s="5"/>
      <c r="BU3" s="5"/>
      <c r="BV3" s="5"/>
      <c r="BW3" s="5"/>
      <c r="BX3" s="5"/>
      <c r="BY3" s="5"/>
      <c r="BZ3" s="5"/>
      <c r="CA3" s="5"/>
      <c r="CB3" s="5"/>
      <c r="CC3" s="5"/>
      <c r="CD3" s="5"/>
      <c r="CE3" s="5"/>
      <c r="CF3" s="5"/>
      <c r="CG3" s="5">
        <v>1</v>
      </c>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20">
        <f t="shared" ref="ER3:ER66" si="8">BC3+BF3+BI3+BL3+BO3+BR3+BU3+BX3+CA3+CD3+CG3+CJ3+CM3+CP3+CS3+CV3+CY3+DB3+DE3+DH3+DK3+DN3+DQ3+DT3+DW3+DZ3+EC3+EF3+EI3+EL3+EO3</f>
        <v>1</v>
      </c>
      <c r="ES3" s="5">
        <f t="shared" ref="ES3:ES66" si="9">IF(ER3&gt;0,1,"")</f>
        <v>1</v>
      </c>
      <c r="ET3" s="5" t="s">
        <v>570</v>
      </c>
      <c r="EU3" s="15" t="s">
        <v>1484</v>
      </c>
      <c r="EV3" s="15" t="s">
        <v>567</v>
      </c>
      <c r="EW3" s="15"/>
      <c r="EX3" s="3"/>
      <c r="EY3" s="22"/>
      <c r="EZ3" s="21"/>
      <c r="FA3" s="3"/>
      <c r="FB3" s="22"/>
      <c r="FC3" s="15"/>
      <c r="FD3" s="15"/>
      <c r="FE3" s="15">
        <f t="shared" ref="FE3:FE66" si="10">IF((J3+R3)&lt;=I3+R3,(J3+R3),((I3-(I3*(M3+1)-(I3+J3)))+R3))</f>
        <v>9030</v>
      </c>
      <c r="FF3" s="4">
        <f t="shared" ref="FF3:FF66" si="11">I3+J3+FD3</f>
        <v>17980</v>
      </c>
      <c r="FG3" t="s">
        <v>586</v>
      </c>
      <c r="FH3" s="4">
        <v>156</v>
      </c>
      <c r="FI3" t="s">
        <v>688</v>
      </c>
    </row>
    <row r="4" spans="1:165" ht="17.25" x14ac:dyDescent="0.25">
      <c r="A4" s="5">
        <v>467684618</v>
      </c>
      <c r="B4" s="12" t="s">
        <v>551</v>
      </c>
      <c r="C4" s="5"/>
      <c r="D4" s="5"/>
      <c r="E4" s="5"/>
      <c r="F4" s="5"/>
      <c r="G4" s="6"/>
      <c r="H4" s="6" t="s">
        <v>1480</v>
      </c>
      <c r="I4" s="5">
        <v>8736</v>
      </c>
      <c r="J4" s="5">
        <v>8286</v>
      </c>
      <c r="K4" s="295">
        <f t="shared" si="0"/>
        <v>8401</v>
      </c>
      <c r="L4" s="295">
        <f t="shared" si="1"/>
        <v>17022</v>
      </c>
      <c r="M4" s="334">
        <v>1</v>
      </c>
      <c r="N4" s="5" t="s">
        <v>737</v>
      </c>
      <c r="O4" s="5" t="s">
        <v>689</v>
      </c>
      <c r="P4" s="5" t="s">
        <v>17</v>
      </c>
      <c r="Q4" s="8">
        <v>238352</v>
      </c>
      <c r="R4" s="9">
        <v>115</v>
      </c>
      <c r="S4" s="9">
        <f t="shared" si="2"/>
        <v>0</v>
      </c>
      <c r="T4" s="9">
        <v>900</v>
      </c>
      <c r="U4" s="10" t="s">
        <v>870</v>
      </c>
      <c r="V4" s="319">
        <f t="shared" si="3"/>
        <v>9.6719933006659542E-2</v>
      </c>
      <c r="W4" s="319">
        <f t="shared" si="4"/>
        <v>1.3367049060830289E-2</v>
      </c>
      <c r="X4" s="11" t="str">
        <f t="shared" si="5"/>
        <v>STABLE</v>
      </c>
      <c r="Y4" s="5" t="str">
        <f t="shared" si="6"/>
        <v>PAID</v>
      </c>
      <c r="Z4" s="5" t="s">
        <v>738</v>
      </c>
      <c r="AA4" s="5" t="s">
        <v>586</v>
      </c>
      <c r="AB4" s="12"/>
      <c r="AC4" s="5"/>
      <c r="AD4" s="5"/>
      <c r="AE4" s="13"/>
      <c r="AF4" s="14" t="s">
        <v>586</v>
      </c>
      <c r="AG4" s="15" t="s">
        <v>586</v>
      </c>
      <c r="AH4" s="5" t="s">
        <v>121</v>
      </c>
      <c r="AI4" s="15" t="s">
        <v>586</v>
      </c>
      <c r="AJ4" s="16" t="s">
        <v>586</v>
      </c>
      <c r="AK4" s="15" t="s">
        <v>586</v>
      </c>
      <c r="AL4" s="17">
        <v>9301</v>
      </c>
      <c r="AM4" s="8">
        <v>238352</v>
      </c>
      <c r="AN4" s="18">
        <v>27</v>
      </c>
      <c r="AO4" s="6">
        <v>6</v>
      </c>
      <c r="AP4" s="6" t="str">
        <f t="shared" si="7"/>
        <v>STABLE</v>
      </c>
      <c r="AQ4" s="6"/>
      <c r="AR4" s="6"/>
      <c r="AS4" s="6"/>
      <c r="AT4" s="6"/>
      <c r="AU4" s="5" t="s">
        <v>1060</v>
      </c>
      <c r="AV4" s="332"/>
      <c r="AW4" s="12"/>
      <c r="AX4" s="19"/>
      <c r="AY4" s="5"/>
      <c r="AZ4" s="5" t="s">
        <v>1011</v>
      </c>
      <c r="BA4" s="15" t="s">
        <v>586</v>
      </c>
      <c r="BB4" s="15"/>
      <c r="BC4" s="15"/>
      <c r="BD4" s="5"/>
      <c r="BE4" s="5"/>
      <c r="BF4" s="5"/>
      <c r="BG4" s="3"/>
      <c r="BH4" s="5"/>
      <c r="BI4" s="5"/>
      <c r="BJ4" s="5"/>
      <c r="BK4" s="5"/>
      <c r="BL4" s="5">
        <v>1</v>
      </c>
      <c r="BM4" s="5"/>
      <c r="BN4" s="5"/>
      <c r="BO4" s="5"/>
      <c r="BP4" s="5"/>
      <c r="BQ4" s="5"/>
      <c r="BR4" s="5"/>
      <c r="BS4" s="5"/>
      <c r="BT4" s="5"/>
      <c r="BU4" s="5"/>
      <c r="BV4" s="5"/>
      <c r="BW4" s="5"/>
      <c r="BX4" s="5"/>
      <c r="BY4" s="5"/>
      <c r="BZ4" s="5"/>
      <c r="CA4" s="5"/>
      <c r="CB4" s="5"/>
      <c r="CC4" s="5"/>
      <c r="CD4" s="5">
        <v>1</v>
      </c>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20">
        <f t="shared" si="8"/>
        <v>2</v>
      </c>
      <c r="ES4" s="5">
        <f t="shared" si="9"/>
        <v>1</v>
      </c>
      <c r="ET4" s="5" t="s">
        <v>570</v>
      </c>
      <c r="EU4" s="15" t="s">
        <v>1485</v>
      </c>
      <c r="EV4" s="15" t="s">
        <v>567</v>
      </c>
      <c r="EW4" s="15" t="s">
        <v>1070</v>
      </c>
      <c r="EX4" s="3" t="s">
        <v>1071</v>
      </c>
      <c r="EY4" s="22">
        <v>46177</v>
      </c>
      <c r="EZ4" s="21"/>
      <c r="FA4" s="3"/>
      <c r="FB4" s="22"/>
      <c r="FC4" s="15"/>
      <c r="FD4" s="15"/>
      <c r="FE4" s="15">
        <f t="shared" si="10"/>
        <v>8401</v>
      </c>
      <c r="FF4" s="4">
        <f t="shared" si="11"/>
        <v>17022</v>
      </c>
      <c r="FG4" t="s">
        <v>586</v>
      </c>
      <c r="FH4" s="4">
        <v>115</v>
      </c>
      <c r="FI4" t="s">
        <v>1477</v>
      </c>
    </row>
    <row r="5" spans="1:165" ht="17.25" x14ac:dyDescent="0.25">
      <c r="A5" s="5">
        <v>466752729</v>
      </c>
      <c r="B5" s="12" t="s">
        <v>800</v>
      </c>
      <c r="C5" s="5"/>
      <c r="D5" s="5"/>
      <c r="E5" s="5"/>
      <c r="F5" s="5"/>
      <c r="G5" s="6"/>
      <c r="H5" s="6"/>
      <c r="I5" s="5">
        <v>9036</v>
      </c>
      <c r="J5" s="5">
        <v>8356</v>
      </c>
      <c r="K5" s="295">
        <f t="shared" si="0"/>
        <v>8530</v>
      </c>
      <c r="L5" s="295">
        <f t="shared" si="1"/>
        <v>17392</v>
      </c>
      <c r="M5" s="334">
        <v>1</v>
      </c>
      <c r="N5" s="5" t="s">
        <v>688</v>
      </c>
      <c r="O5" s="5" t="s">
        <v>689</v>
      </c>
      <c r="P5" s="5" t="s">
        <v>60</v>
      </c>
      <c r="Q5" s="8">
        <v>215144</v>
      </c>
      <c r="R5" s="9">
        <v>174</v>
      </c>
      <c r="S5" s="9">
        <f t="shared" si="2"/>
        <v>0</v>
      </c>
      <c r="T5" s="9">
        <v>1350</v>
      </c>
      <c r="U5" s="10" t="s">
        <v>874</v>
      </c>
      <c r="V5" s="319">
        <f t="shared" si="3"/>
        <v>0.24512414371641397</v>
      </c>
      <c r="W5" s="319">
        <f t="shared" si="4"/>
        <v>1.2065518238333522E-2</v>
      </c>
      <c r="X5" s="11" t="str">
        <f t="shared" si="5"/>
        <v>FLOW</v>
      </c>
      <c r="Y5" s="5" t="str">
        <f t="shared" si="6"/>
        <v>-</v>
      </c>
      <c r="Z5" s="5" t="s">
        <v>787</v>
      </c>
      <c r="AA5" s="5" t="s">
        <v>586</v>
      </c>
      <c r="AB5" s="12"/>
      <c r="AC5" s="5"/>
      <c r="AD5" s="5"/>
      <c r="AE5" s="13"/>
      <c r="AF5" s="14" t="s">
        <v>586</v>
      </c>
      <c r="AG5" s="15" t="s">
        <v>586</v>
      </c>
      <c r="AH5" s="5" t="s">
        <v>59</v>
      </c>
      <c r="AI5" s="15" t="s">
        <v>586</v>
      </c>
      <c r="AJ5" s="16" t="s">
        <v>586</v>
      </c>
      <c r="AK5" s="15" t="s">
        <v>586</v>
      </c>
      <c r="AL5" s="17">
        <v>9880</v>
      </c>
      <c r="AM5" s="8">
        <v>215144</v>
      </c>
      <c r="AN5" s="18">
        <v>27</v>
      </c>
      <c r="AO5" s="6">
        <v>37</v>
      </c>
      <c r="AP5" s="6" t="str">
        <f t="shared" si="7"/>
        <v>FLOW</v>
      </c>
      <c r="AQ5" s="6"/>
      <c r="AR5" s="6"/>
      <c r="AS5" s="6"/>
      <c r="AT5" s="6"/>
      <c r="AU5" s="5" t="s">
        <v>1060</v>
      </c>
      <c r="AV5" s="332"/>
      <c r="AW5" s="12"/>
      <c r="AX5" s="19"/>
      <c r="AY5" s="5"/>
      <c r="AZ5" s="5" t="s">
        <v>1011</v>
      </c>
      <c r="BA5" s="15" t="s">
        <v>586</v>
      </c>
      <c r="BB5" s="15"/>
      <c r="BC5" s="15"/>
      <c r="BD5" s="5"/>
      <c r="BE5" s="5"/>
      <c r="BF5" s="5"/>
      <c r="BG5" s="3"/>
      <c r="BH5" s="5"/>
      <c r="BI5" s="5">
        <v>1</v>
      </c>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20">
        <f t="shared" si="8"/>
        <v>1</v>
      </c>
      <c r="ES5" s="5">
        <f t="shared" si="9"/>
        <v>1</v>
      </c>
      <c r="ET5" s="5" t="s">
        <v>578</v>
      </c>
      <c r="EU5" s="15" t="s">
        <v>1486</v>
      </c>
      <c r="EV5" s="15" t="s">
        <v>567</v>
      </c>
      <c r="EW5" s="15" t="s">
        <v>1068</v>
      </c>
      <c r="EX5" s="3" t="s">
        <v>1072</v>
      </c>
      <c r="EY5" s="22">
        <v>46176</v>
      </c>
      <c r="EZ5" s="21"/>
      <c r="FA5" s="3"/>
      <c r="FB5" s="22"/>
      <c r="FC5" s="15"/>
      <c r="FD5" s="15"/>
      <c r="FE5" s="15">
        <f t="shared" si="10"/>
        <v>8530</v>
      </c>
      <c r="FF5" s="4">
        <f t="shared" si="11"/>
        <v>17392</v>
      </c>
      <c r="FG5" t="s">
        <v>586</v>
      </c>
      <c r="FH5" s="4">
        <v>174</v>
      </c>
      <c r="FI5" t="s">
        <v>688</v>
      </c>
    </row>
    <row r="6" spans="1:165" ht="17.25" x14ac:dyDescent="0.25">
      <c r="A6" s="5">
        <v>463131407</v>
      </c>
      <c r="B6" s="12" t="s">
        <v>99</v>
      </c>
      <c r="C6" s="5"/>
      <c r="D6" s="5"/>
      <c r="E6" s="5"/>
      <c r="F6" s="5"/>
      <c r="G6" s="6"/>
      <c r="H6" s="6"/>
      <c r="I6" s="5">
        <v>9542</v>
      </c>
      <c r="J6" s="5">
        <v>8572</v>
      </c>
      <c r="K6" s="295">
        <f t="shared" si="0"/>
        <v>8691</v>
      </c>
      <c r="L6" s="295">
        <f t="shared" si="1"/>
        <v>18114</v>
      </c>
      <c r="M6" s="334">
        <v>1</v>
      </c>
      <c r="N6" s="5" t="s">
        <v>688</v>
      </c>
      <c r="O6" s="5" t="s">
        <v>689</v>
      </c>
      <c r="P6" s="5" t="s">
        <v>96</v>
      </c>
      <c r="Q6" s="8">
        <v>211818</v>
      </c>
      <c r="R6" s="9">
        <v>119</v>
      </c>
      <c r="S6" s="9">
        <f t="shared" si="2"/>
        <v>0</v>
      </c>
      <c r="T6" s="9">
        <v>3600</v>
      </c>
      <c r="U6" s="10" t="s">
        <v>893</v>
      </c>
      <c r="V6" s="319">
        <f t="shared" si="3"/>
        <v>0.29440439019438158</v>
      </c>
      <c r="W6" s="319">
        <f t="shared" si="4"/>
        <v>1.1878992406050505E-2</v>
      </c>
      <c r="X6" s="11" t="str">
        <f t="shared" si="5"/>
        <v>FLOW</v>
      </c>
      <c r="Y6" s="5" t="str">
        <f t="shared" si="6"/>
        <v>-</v>
      </c>
      <c r="Z6" s="5" t="s">
        <v>787</v>
      </c>
      <c r="AA6" s="5" t="s">
        <v>586</v>
      </c>
      <c r="AB6" s="12"/>
      <c r="AC6" s="5"/>
      <c r="AD6" s="5"/>
      <c r="AE6" s="13"/>
      <c r="AF6" s="14" t="s">
        <v>586</v>
      </c>
      <c r="AG6" s="15" t="s">
        <v>586</v>
      </c>
      <c r="AH6" s="5" t="s">
        <v>95</v>
      </c>
      <c r="AI6" s="15" t="s">
        <v>586</v>
      </c>
      <c r="AJ6" s="16" t="s">
        <v>586</v>
      </c>
      <c r="AK6" s="15" t="s">
        <v>586</v>
      </c>
      <c r="AL6" s="17">
        <v>12291</v>
      </c>
      <c r="AM6" s="8">
        <v>211818</v>
      </c>
      <c r="AN6" s="18">
        <v>27</v>
      </c>
      <c r="AO6" s="6">
        <v>37</v>
      </c>
      <c r="AP6" s="6" t="str">
        <f t="shared" si="7"/>
        <v>FLOW</v>
      </c>
      <c r="AQ6" s="6"/>
      <c r="AR6" s="6"/>
      <c r="AS6" s="6"/>
      <c r="AT6" s="6"/>
      <c r="AU6" s="5" t="s">
        <v>483</v>
      </c>
      <c r="AV6" s="332"/>
      <c r="AW6" s="12"/>
      <c r="AX6" s="19"/>
      <c r="AY6" s="5"/>
      <c r="AZ6" s="5" t="s">
        <v>1011</v>
      </c>
      <c r="BA6" s="15" t="s">
        <v>586</v>
      </c>
      <c r="BB6" s="15"/>
      <c r="BC6" s="15"/>
      <c r="BD6" s="5"/>
      <c r="BE6" s="5"/>
      <c r="BF6" s="5"/>
      <c r="BG6" s="3"/>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v>1</v>
      </c>
      <c r="EP6" s="5"/>
      <c r="EQ6" s="5"/>
      <c r="ER6" s="20">
        <f t="shared" si="8"/>
        <v>1</v>
      </c>
      <c r="ES6" s="5">
        <f t="shared" si="9"/>
        <v>1</v>
      </c>
      <c r="ET6" s="5" t="s">
        <v>580</v>
      </c>
      <c r="EU6" s="15" t="s">
        <v>1487</v>
      </c>
      <c r="EV6" s="15" t="s">
        <v>567</v>
      </c>
      <c r="EW6" s="15" t="e">
        <v>#N/A</v>
      </c>
      <c r="EX6" s="3" t="e">
        <v>#N/A</v>
      </c>
      <c r="EY6" s="22" t="e">
        <v>#N/A</v>
      </c>
      <c r="EZ6" s="21"/>
      <c r="FA6" s="3"/>
      <c r="FB6" s="22"/>
      <c r="FC6" s="15"/>
      <c r="FD6" s="15"/>
      <c r="FE6" s="15">
        <f t="shared" si="10"/>
        <v>8691</v>
      </c>
      <c r="FF6" s="4">
        <f t="shared" si="11"/>
        <v>18114</v>
      </c>
      <c r="FG6" t="s">
        <v>586</v>
      </c>
      <c r="FH6" s="4">
        <v>119</v>
      </c>
      <c r="FI6" t="s">
        <v>688</v>
      </c>
    </row>
    <row r="7" spans="1:165" ht="17.25" x14ac:dyDescent="0.25">
      <c r="A7" s="5">
        <v>465107719</v>
      </c>
      <c r="B7" s="12" t="s">
        <v>802</v>
      </c>
      <c r="C7" s="5" t="s">
        <v>1043</v>
      </c>
      <c r="D7" s="5" t="s">
        <v>2150</v>
      </c>
      <c r="E7" s="5">
        <v>11300</v>
      </c>
      <c r="F7" s="5"/>
      <c r="G7" s="6"/>
      <c r="H7" s="6"/>
      <c r="I7" s="5">
        <v>11046</v>
      </c>
      <c r="J7" s="5">
        <v>10866</v>
      </c>
      <c r="K7" s="295">
        <f t="shared" si="0"/>
        <v>11039</v>
      </c>
      <c r="L7" s="295">
        <f t="shared" si="1"/>
        <v>10612</v>
      </c>
      <c r="M7" s="334">
        <v>1</v>
      </c>
      <c r="N7" s="5" t="s">
        <v>737</v>
      </c>
      <c r="O7" s="5" t="s">
        <v>738</v>
      </c>
      <c r="P7" s="5" t="s">
        <v>74</v>
      </c>
      <c r="Q7" s="8">
        <v>200296</v>
      </c>
      <c r="R7" s="9">
        <v>173</v>
      </c>
      <c r="S7" s="9">
        <f t="shared" si="2"/>
        <v>0</v>
      </c>
      <c r="T7" s="9">
        <v>2700</v>
      </c>
      <c r="U7" s="10" t="s">
        <v>870</v>
      </c>
      <c r="V7" s="319">
        <f t="shared" si="3"/>
        <v>0.40548415005099936</v>
      </c>
      <c r="W7" s="319">
        <f t="shared" si="4"/>
        <v>1.1232825647311805E-2</v>
      </c>
      <c r="X7" s="11" t="str">
        <f t="shared" si="5"/>
        <v>STABLE</v>
      </c>
      <c r="Y7" s="5" t="str">
        <f t="shared" si="6"/>
        <v>PAID</v>
      </c>
      <c r="Z7" s="5" t="s">
        <v>738</v>
      </c>
      <c r="AA7" s="5" t="s">
        <v>586</v>
      </c>
      <c r="AB7" s="12"/>
      <c r="AC7" s="5"/>
      <c r="AD7" s="5"/>
      <c r="AE7" s="13"/>
      <c r="AF7" s="14" t="s">
        <v>586</v>
      </c>
      <c r="AG7" s="15" t="s">
        <v>586</v>
      </c>
      <c r="AH7" s="5" t="s">
        <v>73</v>
      </c>
      <c r="AI7" s="15" t="s">
        <v>586</v>
      </c>
      <c r="AJ7" s="16" t="s">
        <v>586</v>
      </c>
      <c r="AK7" s="15" t="s">
        <v>586</v>
      </c>
      <c r="AL7" s="17">
        <v>13739</v>
      </c>
      <c r="AM7" s="8">
        <v>200296</v>
      </c>
      <c r="AN7" s="18">
        <v>27</v>
      </c>
      <c r="AO7" s="6">
        <v>37</v>
      </c>
      <c r="AP7" s="6" t="str">
        <f t="shared" si="7"/>
        <v>FLOW</v>
      </c>
      <c r="AQ7" s="6"/>
      <c r="AR7" s="6"/>
      <c r="AS7" s="6"/>
      <c r="AT7" s="6"/>
      <c r="AU7" s="5" t="s">
        <v>1060</v>
      </c>
      <c r="AV7" s="332"/>
      <c r="AW7" s="12"/>
      <c r="AX7" s="19"/>
      <c r="AY7" s="5"/>
      <c r="AZ7" s="5" t="s">
        <v>1011</v>
      </c>
      <c r="BA7" s="15" t="s">
        <v>586</v>
      </c>
      <c r="BB7" s="15"/>
      <c r="BC7" s="15"/>
      <c r="BD7" s="5"/>
      <c r="BE7" s="5"/>
      <c r="BF7" s="5"/>
      <c r="BG7" s="3"/>
      <c r="BH7" s="5"/>
      <c r="BI7" s="5"/>
      <c r="BJ7" s="5"/>
      <c r="BK7" s="5"/>
      <c r="BL7" s="5">
        <v>1</v>
      </c>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20">
        <f t="shared" si="8"/>
        <v>1</v>
      </c>
      <c r="ES7" s="5">
        <f t="shared" si="9"/>
        <v>1</v>
      </c>
      <c r="ET7" s="5" t="s">
        <v>579</v>
      </c>
      <c r="EU7" s="15" t="s">
        <v>1488</v>
      </c>
      <c r="EV7" s="15" t="s">
        <v>567</v>
      </c>
      <c r="EW7" s="15" t="s">
        <v>1073</v>
      </c>
      <c r="EX7" s="3" t="s">
        <v>1074</v>
      </c>
      <c r="EY7" s="22">
        <v>46183</v>
      </c>
      <c r="EZ7" s="21"/>
      <c r="FA7" s="3"/>
      <c r="FB7" s="22"/>
      <c r="FC7" s="15"/>
      <c r="FD7" s="15"/>
      <c r="FE7" s="15">
        <f t="shared" si="10"/>
        <v>11039</v>
      </c>
      <c r="FF7" s="4">
        <f t="shared" si="11"/>
        <v>21912</v>
      </c>
      <c r="FG7" t="s">
        <v>586</v>
      </c>
      <c r="FH7" s="4">
        <v>173</v>
      </c>
      <c r="FI7" t="s">
        <v>688</v>
      </c>
    </row>
    <row r="8" spans="1:165" ht="17.25" x14ac:dyDescent="0.25">
      <c r="A8" s="5">
        <v>466275141</v>
      </c>
      <c r="B8" s="12" t="s">
        <v>898</v>
      </c>
      <c r="C8" s="5"/>
      <c r="D8" s="5"/>
      <c r="E8" s="5"/>
      <c r="F8" s="5"/>
      <c r="G8" s="6"/>
      <c r="H8" s="6"/>
      <c r="I8" s="5">
        <v>9204</v>
      </c>
      <c r="J8" s="5">
        <v>7504</v>
      </c>
      <c r="K8" s="295">
        <f t="shared" si="0"/>
        <v>7587</v>
      </c>
      <c r="L8" s="295">
        <f t="shared" si="1"/>
        <v>16708</v>
      </c>
      <c r="M8" s="334">
        <v>1</v>
      </c>
      <c r="N8" s="5" t="s">
        <v>688</v>
      </c>
      <c r="O8" s="5" t="s">
        <v>689</v>
      </c>
      <c r="P8" s="5" t="s">
        <v>156</v>
      </c>
      <c r="Q8" s="8">
        <v>194945</v>
      </c>
      <c r="R8" s="9">
        <v>83</v>
      </c>
      <c r="S8" s="9">
        <f t="shared" si="2"/>
        <v>0</v>
      </c>
      <c r="T8" s="9">
        <v>450</v>
      </c>
      <c r="U8" s="10" t="s">
        <v>586</v>
      </c>
      <c r="V8" s="319">
        <f t="shared" si="3"/>
        <v>0.11284074089235231</v>
      </c>
      <c r="W8" s="319">
        <f t="shared" si="4"/>
        <v>1.0932735530490872E-2</v>
      </c>
      <c r="X8" s="11" t="str">
        <f t="shared" si="5"/>
        <v>FLOW</v>
      </c>
      <c r="Y8" s="5" t="str">
        <f t="shared" si="6"/>
        <v>-</v>
      </c>
      <c r="Z8" s="5" t="s">
        <v>586</v>
      </c>
      <c r="AA8" s="5" t="s">
        <v>586</v>
      </c>
      <c r="AB8" s="12"/>
      <c r="AC8" s="5"/>
      <c r="AD8" s="5"/>
      <c r="AE8" s="13"/>
      <c r="AF8" s="14" t="s">
        <v>586</v>
      </c>
      <c r="AG8" s="15" t="s">
        <v>586</v>
      </c>
      <c r="AH8" s="5" t="s">
        <v>465</v>
      </c>
      <c r="AI8" s="15" t="s">
        <v>586</v>
      </c>
      <c r="AJ8" s="16" t="s">
        <v>586</v>
      </c>
      <c r="AK8" s="15" t="s">
        <v>586</v>
      </c>
      <c r="AL8" s="17">
        <v>8037</v>
      </c>
      <c r="AM8" s="8">
        <v>194945</v>
      </c>
      <c r="AN8" s="18">
        <v>27</v>
      </c>
      <c r="AO8" s="6">
        <v>37</v>
      </c>
      <c r="AP8" s="6" t="str">
        <f t="shared" si="7"/>
        <v>FLOW</v>
      </c>
      <c r="AQ8" s="6"/>
      <c r="AR8" s="6"/>
      <c r="AS8" s="6"/>
      <c r="AT8" s="6"/>
      <c r="AU8" s="5" t="s">
        <v>1060</v>
      </c>
      <c r="AV8" s="332"/>
      <c r="AW8" s="12"/>
      <c r="AX8" s="19"/>
      <c r="AY8" s="5"/>
      <c r="AZ8" s="5" t="s">
        <v>1011</v>
      </c>
      <c r="BA8" s="15" t="s">
        <v>586</v>
      </c>
      <c r="BB8" s="15"/>
      <c r="BC8" s="15"/>
      <c r="BD8" s="5"/>
      <c r="BE8" s="5"/>
      <c r="BF8" s="5"/>
      <c r="BG8" s="3"/>
      <c r="BH8" s="5"/>
      <c r="BI8" s="5"/>
      <c r="BJ8" s="5"/>
      <c r="BK8" s="5"/>
      <c r="BL8" s="5">
        <v>1</v>
      </c>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20">
        <f t="shared" si="8"/>
        <v>1</v>
      </c>
      <c r="ES8" s="5">
        <f t="shared" si="9"/>
        <v>1</v>
      </c>
      <c r="ET8" s="5" t="s">
        <v>582</v>
      </c>
      <c r="EU8" s="15" t="s">
        <v>1489</v>
      </c>
      <c r="EV8" s="15" t="s">
        <v>567</v>
      </c>
      <c r="EW8" s="15" t="s">
        <v>1075</v>
      </c>
      <c r="EX8" s="3" t="s">
        <v>1076</v>
      </c>
      <c r="EY8" s="22">
        <v>46177</v>
      </c>
      <c r="EZ8" s="21"/>
      <c r="FA8" s="3"/>
      <c r="FB8" s="22"/>
      <c r="FC8" s="15"/>
      <c r="FD8" s="15"/>
      <c r="FE8" s="15">
        <f t="shared" si="10"/>
        <v>7587</v>
      </c>
      <c r="FF8" s="4">
        <f t="shared" si="11"/>
        <v>16708</v>
      </c>
      <c r="FG8" t="s">
        <v>586</v>
      </c>
      <c r="FH8" s="4">
        <v>83</v>
      </c>
      <c r="FI8" t="s">
        <v>688</v>
      </c>
    </row>
    <row r="9" spans="1:165" ht="17.25" x14ac:dyDescent="0.25">
      <c r="A9" s="328">
        <v>465568743</v>
      </c>
      <c r="B9" s="12" t="s">
        <v>1041</v>
      </c>
      <c r="C9" s="5" t="s">
        <v>1043</v>
      </c>
      <c r="D9" s="5" t="s">
        <v>1052</v>
      </c>
      <c r="E9" s="5">
        <v>350</v>
      </c>
      <c r="F9" s="5"/>
      <c r="G9" s="6"/>
      <c r="H9" s="6"/>
      <c r="I9" s="5">
        <v>7028</v>
      </c>
      <c r="J9" s="5">
        <v>14163</v>
      </c>
      <c r="K9" s="295">
        <v>430</v>
      </c>
      <c r="L9" s="295">
        <f t="shared" si="1"/>
        <v>20841</v>
      </c>
      <c r="M9" s="7">
        <v>3</v>
      </c>
      <c r="N9" s="5" t="s">
        <v>737</v>
      </c>
      <c r="O9" s="5" t="s">
        <v>738</v>
      </c>
      <c r="P9" s="5" t="s">
        <v>156</v>
      </c>
      <c r="Q9" s="8">
        <v>193826</v>
      </c>
      <c r="R9" s="9">
        <v>323</v>
      </c>
      <c r="S9" s="9">
        <f t="shared" si="2"/>
        <v>0</v>
      </c>
      <c r="T9" s="9" t="s">
        <v>586</v>
      </c>
      <c r="U9" s="10" t="s">
        <v>586</v>
      </c>
      <c r="V9" s="319">
        <f t="shared" si="3"/>
        <v>0.36895843319461685</v>
      </c>
      <c r="W9" s="319">
        <f t="shared" si="4"/>
        <v>5.1315679037570248E-2</v>
      </c>
      <c r="X9" s="11" t="str">
        <f t="shared" si="5"/>
        <v>STABLE</v>
      </c>
      <c r="Y9" s="5" t="str">
        <f t="shared" si="6"/>
        <v>PAID</v>
      </c>
      <c r="Z9" s="5" t="s">
        <v>586</v>
      </c>
      <c r="AA9" s="5" t="s">
        <v>586</v>
      </c>
      <c r="AB9" s="12"/>
      <c r="AC9" s="5"/>
      <c r="AD9" s="5"/>
      <c r="AE9" s="13"/>
      <c r="AF9" s="14" t="s">
        <v>1064</v>
      </c>
      <c r="AG9" s="15" t="s">
        <v>586</v>
      </c>
      <c r="AH9" s="5"/>
      <c r="AI9" s="15" t="s">
        <v>586</v>
      </c>
      <c r="AJ9" s="16" t="s">
        <v>586</v>
      </c>
      <c r="AK9" s="15" t="s">
        <v>586</v>
      </c>
      <c r="AL9" s="17"/>
      <c r="AM9" s="8">
        <v>193826</v>
      </c>
      <c r="AN9" s="18">
        <v>88</v>
      </c>
      <c r="AO9" s="6">
        <v>67</v>
      </c>
      <c r="AP9" s="6" t="str">
        <f t="shared" si="7"/>
        <v>STABLE</v>
      </c>
      <c r="AQ9" s="6"/>
      <c r="AR9" s="6"/>
      <c r="AS9" s="6"/>
      <c r="AT9" s="6"/>
      <c r="AU9" s="5" t="s">
        <v>1060</v>
      </c>
      <c r="AV9" s="332"/>
      <c r="AW9" s="12"/>
      <c r="AX9" s="19"/>
      <c r="AY9" s="5"/>
      <c r="AZ9" s="5" t="s">
        <v>1011</v>
      </c>
      <c r="BA9" s="15" t="s">
        <v>586</v>
      </c>
      <c r="BB9" s="15"/>
      <c r="BC9" s="15"/>
      <c r="BD9" s="5"/>
      <c r="BE9" s="5"/>
      <c r="BF9" s="5"/>
      <c r="BG9" s="3"/>
      <c r="BH9" s="5"/>
      <c r="BI9" s="5"/>
      <c r="BJ9" s="5"/>
      <c r="BK9" s="5"/>
      <c r="BL9" s="5">
        <v>1</v>
      </c>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t="s">
        <v>1042</v>
      </c>
      <c r="EL9" s="5"/>
      <c r="EM9" s="5"/>
      <c r="EN9" s="5"/>
      <c r="EO9" s="5"/>
      <c r="EP9" s="5"/>
      <c r="EQ9" s="5"/>
      <c r="ER9" s="20">
        <f t="shared" si="8"/>
        <v>1</v>
      </c>
      <c r="ES9" s="5">
        <f t="shared" si="9"/>
        <v>1</v>
      </c>
      <c r="ET9" s="5" t="s">
        <v>582</v>
      </c>
      <c r="EU9" s="15" t="e">
        <v>#N/A</v>
      </c>
      <c r="EV9" s="15" t="e">
        <v>#N/A</v>
      </c>
      <c r="EW9" s="15" t="e">
        <v>#N/A</v>
      </c>
      <c r="EX9" s="3" t="e">
        <v>#N/A</v>
      </c>
      <c r="EY9" s="22" t="e">
        <v>#N/A</v>
      </c>
      <c r="EZ9" s="21"/>
      <c r="FA9" s="3"/>
      <c r="FB9" s="22"/>
      <c r="FC9" s="15"/>
      <c r="FD9" s="15"/>
      <c r="FE9" s="15">
        <f t="shared" si="10"/>
        <v>430</v>
      </c>
      <c r="FF9" s="4">
        <f t="shared" si="11"/>
        <v>21191</v>
      </c>
      <c r="FG9" t="s">
        <v>897</v>
      </c>
      <c r="FH9" s="4">
        <v>323</v>
      </c>
      <c r="FI9" t="s">
        <v>1477</v>
      </c>
    </row>
    <row r="10" spans="1:165" ht="17.25" x14ac:dyDescent="0.25">
      <c r="A10" s="5">
        <v>466642523</v>
      </c>
      <c r="B10" s="12" t="s">
        <v>401</v>
      </c>
      <c r="C10" s="5"/>
      <c r="D10" s="5"/>
      <c r="E10" s="5"/>
      <c r="F10" s="5"/>
      <c r="G10" s="6"/>
      <c r="H10" s="6" t="s">
        <v>1053</v>
      </c>
      <c r="I10" s="5">
        <v>5986</v>
      </c>
      <c r="J10" s="5">
        <v>17958</v>
      </c>
      <c r="K10" s="295">
        <f t="shared" ref="K10:K41" si="12">IF((J10+R10)&lt;=I10+R10,(J10+R10),((I10-(I10*(M10+1)-(I10+J10)))+R10))</f>
        <v>6240</v>
      </c>
      <c r="L10" s="295">
        <f t="shared" si="1"/>
        <v>23944</v>
      </c>
      <c r="M10" s="7">
        <v>3</v>
      </c>
      <c r="N10" s="5" t="s">
        <v>737</v>
      </c>
      <c r="O10" s="5" t="s">
        <v>738</v>
      </c>
      <c r="P10" s="5" t="s">
        <v>30</v>
      </c>
      <c r="Q10" s="8">
        <v>188547</v>
      </c>
      <c r="R10" s="9">
        <v>254</v>
      </c>
      <c r="S10" s="9">
        <f t="shared" si="2"/>
        <v>0</v>
      </c>
      <c r="T10" s="9">
        <v>3150</v>
      </c>
      <c r="U10" s="10" t="s">
        <v>688</v>
      </c>
      <c r="V10" s="319">
        <f t="shared" si="3"/>
        <v>0.28554564916235659</v>
      </c>
      <c r="W10" s="319">
        <f t="shared" si="4"/>
        <v>4.9918057100165912E-2</v>
      </c>
      <c r="X10" s="11" t="str">
        <f t="shared" si="5"/>
        <v>STABLE</v>
      </c>
      <c r="Y10" s="5" t="str">
        <f t="shared" si="6"/>
        <v>PAID</v>
      </c>
      <c r="Z10" s="5" t="s">
        <v>788</v>
      </c>
      <c r="AA10" s="5" t="s">
        <v>586</v>
      </c>
      <c r="AB10" s="12"/>
      <c r="AC10" s="5"/>
      <c r="AD10" s="5"/>
      <c r="AE10" s="13"/>
      <c r="AF10" s="14" t="s">
        <v>1064</v>
      </c>
      <c r="AG10" s="15" t="s">
        <v>586</v>
      </c>
      <c r="AH10" s="5" t="s">
        <v>391</v>
      </c>
      <c r="AI10" s="15" t="s">
        <v>586</v>
      </c>
      <c r="AJ10" s="16" t="s">
        <v>586</v>
      </c>
      <c r="AK10" s="15" t="s">
        <v>586</v>
      </c>
      <c r="AL10" s="17">
        <v>21362</v>
      </c>
      <c r="AM10" s="8">
        <v>188547</v>
      </c>
      <c r="AN10" s="18">
        <v>88</v>
      </c>
      <c r="AO10" s="6">
        <v>67</v>
      </c>
      <c r="AP10" s="6" t="str">
        <f t="shared" si="7"/>
        <v>STABLE</v>
      </c>
      <c r="AQ10" s="6"/>
      <c r="AR10" s="6"/>
      <c r="AS10" s="6"/>
      <c r="AT10" s="6"/>
      <c r="AU10" s="5" t="s">
        <v>1060</v>
      </c>
      <c r="AV10" s="332"/>
      <c r="AW10" s="12"/>
      <c r="AX10" s="19"/>
      <c r="AY10" s="5"/>
      <c r="AZ10" s="5" t="s">
        <v>1011</v>
      </c>
      <c r="BA10" s="15" t="s">
        <v>586</v>
      </c>
      <c r="BB10" s="15"/>
      <c r="BC10" s="15"/>
      <c r="BD10" s="5"/>
      <c r="BE10" s="5"/>
      <c r="BF10" s="5"/>
      <c r="BG10" s="3"/>
      <c r="BH10" s="5"/>
      <c r="BI10" s="5"/>
      <c r="BJ10" s="5"/>
      <c r="BK10" s="5"/>
      <c r="BL10" s="5"/>
      <c r="BM10" s="5"/>
      <c r="BN10" s="5"/>
      <c r="BO10" s="5"/>
      <c r="BP10" s="5"/>
      <c r="BQ10" s="5"/>
      <c r="BR10" s="5"/>
      <c r="BS10" s="5"/>
      <c r="BT10" s="5"/>
      <c r="BU10" s="5">
        <v>1</v>
      </c>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20">
        <f t="shared" si="8"/>
        <v>1</v>
      </c>
      <c r="ES10" s="5">
        <f t="shared" si="9"/>
        <v>1</v>
      </c>
      <c r="ET10" s="5" t="s">
        <v>573</v>
      </c>
      <c r="EU10" s="15" t="s">
        <v>1490</v>
      </c>
      <c r="EV10" s="15" t="s">
        <v>567</v>
      </c>
      <c r="EW10" s="15" t="s">
        <v>1068</v>
      </c>
      <c r="EX10" s="3" t="s">
        <v>1077</v>
      </c>
      <c r="EY10" s="22">
        <v>46180</v>
      </c>
      <c r="EZ10" s="21"/>
      <c r="FA10" s="3"/>
      <c r="FB10" s="22"/>
      <c r="FC10" s="15"/>
      <c r="FD10" s="15"/>
      <c r="FE10" s="15">
        <f t="shared" si="10"/>
        <v>6240</v>
      </c>
      <c r="FF10" s="4">
        <f t="shared" si="11"/>
        <v>23944</v>
      </c>
      <c r="FG10" t="s">
        <v>897</v>
      </c>
      <c r="FH10" s="4">
        <v>254</v>
      </c>
      <c r="FI10" t="s">
        <v>1477</v>
      </c>
    </row>
    <row r="11" spans="1:165" ht="17.25" x14ac:dyDescent="0.25">
      <c r="A11" s="5">
        <v>464007891</v>
      </c>
      <c r="B11" s="12" t="s">
        <v>287</v>
      </c>
      <c r="C11" s="5"/>
      <c r="D11" s="5"/>
      <c r="E11" s="5"/>
      <c r="F11" s="5"/>
      <c r="G11" s="6"/>
      <c r="H11" s="6"/>
      <c r="I11" s="5">
        <v>8899</v>
      </c>
      <c r="J11" s="5">
        <v>26667.279999999999</v>
      </c>
      <c r="K11" s="295">
        <f t="shared" si="12"/>
        <v>9479.2799999999988</v>
      </c>
      <c r="L11" s="295">
        <f t="shared" si="1"/>
        <v>35566.28</v>
      </c>
      <c r="M11" s="7">
        <v>3</v>
      </c>
      <c r="N11" s="5" t="s">
        <v>688</v>
      </c>
      <c r="O11" s="5" t="s">
        <v>689</v>
      </c>
      <c r="P11" s="5" t="s">
        <v>106</v>
      </c>
      <c r="Q11" s="8">
        <v>188157</v>
      </c>
      <c r="R11" s="9">
        <v>610</v>
      </c>
      <c r="S11" s="9">
        <f t="shared" si="2"/>
        <v>0</v>
      </c>
      <c r="T11" s="9">
        <v>3150</v>
      </c>
      <c r="U11" s="10" t="s">
        <v>688</v>
      </c>
      <c r="V11" s="319">
        <f t="shared" si="3"/>
        <v>0.53771786908750252</v>
      </c>
      <c r="W11" s="319">
        <f t="shared" si="4"/>
        <v>4.9814804106116335E-2</v>
      </c>
      <c r="X11" s="11" t="str">
        <f t="shared" si="5"/>
        <v>FLOW</v>
      </c>
      <c r="Y11" s="5" t="str">
        <f t="shared" si="6"/>
        <v>-</v>
      </c>
      <c r="Z11" s="5" t="s">
        <v>786</v>
      </c>
      <c r="AA11" s="5" t="s">
        <v>586</v>
      </c>
      <c r="AB11" s="12"/>
      <c r="AC11" s="5"/>
      <c r="AD11" s="5"/>
      <c r="AE11" s="13"/>
      <c r="AF11" s="14" t="s">
        <v>1064</v>
      </c>
      <c r="AG11" s="15" t="s">
        <v>586</v>
      </c>
      <c r="AH11" s="5" t="s">
        <v>284</v>
      </c>
      <c r="AI11" s="15" t="s">
        <v>586</v>
      </c>
      <c r="AJ11" s="16" t="s">
        <v>586</v>
      </c>
      <c r="AK11" s="15" t="s">
        <v>586</v>
      </c>
      <c r="AL11" s="17">
        <v>30427.279999999999</v>
      </c>
      <c r="AM11" s="8">
        <v>188157</v>
      </c>
      <c r="AN11" s="18">
        <v>88</v>
      </c>
      <c r="AO11" s="6">
        <v>98</v>
      </c>
      <c r="AP11" s="6" t="str">
        <f t="shared" si="7"/>
        <v>FLOW</v>
      </c>
      <c r="AQ11" s="6"/>
      <c r="AR11" s="6"/>
      <c r="AS11" s="6"/>
      <c r="AT11" s="6"/>
      <c r="AU11" s="5" t="s">
        <v>483</v>
      </c>
      <c r="AV11" s="332"/>
      <c r="AW11" s="12"/>
      <c r="AX11" s="19"/>
      <c r="AY11" s="5"/>
      <c r="AZ11" s="5" t="s">
        <v>1011</v>
      </c>
      <c r="BA11" s="15" t="s">
        <v>586</v>
      </c>
      <c r="BB11" s="15"/>
      <c r="BC11" s="15"/>
      <c r="BD11" s="5"/>
      <c r="BE11" s="5"/>
      <c r="BF11" s="5"/>
      <c r="BG11" s="3"/>
      <c r="BH11" s="5"/>
      <c r="BI11" s="5"/>
      <c r="BJ11" s="5"/>
      <c r="BK11" s="5"/>
      <c r="BL11" s="5">
        <v>1</v>
      </c>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20">
        <f t="shared" si="8"/>
        <v>1</v>
      </c>
      <c r="ES11" s="5">
        <f t="shared" si="9"/>
        <v>1</v>
      </c>
      <c r="ET11" s="5" t="s">
        <v>568</v>
      </c>
      <c r="EU11" s="15" t="s">
        <v>1491</v>
      </c>
      <c r="EV11" s="15" t="s">
        <v>567</v>
      </c>
      <c r="EW11" s="15" t="s">
        <v>1070</v>
      </c>
      <c r="EX11" s="3" t="s">
        <v>1078</v>
      </c>
      <c r="EY11" s="22">
        <v>46177</v>
      </c>
      <c r="EZ11" s="21"/>
      <c r="FA11" s="3"/>
      <c r="FB11" s="22"/>
      <c r="FC11" s="15"/>
      <c r="FD11" s="15"/>
      <c r="FE11" s="15">
        <f t="shared" si="10"/>
        <v>9479.2799999999988</v>
      </c>
      <c r="FF11" s="4">
        <f t="shared" si="11"/>
        <v>35566.28</v>
      </c>
      <c r="FG11" t="s">
        <v>897</v>
      </c>
      <c r="FH11" s="4">
        <v>610</v>
      </c>
      <c r="FI11" t="s">
        <v>688</v>
      </c>
    </row>
    <row r="12" spans="1:165" ht="17.25" x14ac:dyDescent="0.25">
      <c r="A12" s="5">
        <v>463274645</v>
      </c>
      <c r="B12" s="12" t="s">
        <v>36</v>
      </c>
      <c r="C12" s="5" t="s">
        <v>1043</v>
      </c>
      <c r="D12" s="5" t="s">
        <v>1065</v>
      </c>
      <c r="E12" s="5">
        <v>24311</v>
      </c>
      <c r="F12" s="5"/>
      <c r="G12" s="6"/>
      <c r="H12" s="6" t="s">
        <v>598</v>
      </c>
      <c r="I12" s="5">
        <v>7682</v>
      </c>
      <c r="J12" s="5">
        <v>22946</v>
      </c>
      <c r="K12" s="295">
        <f t="shared" si="12"/>
        <v>8047</v>
      </c>
      <c r="L12" s="295">
        <f t="shared" si="1"/>
        <v>6317</v>
      </c>
      <c r="M12" s="7">
        <v>3</v>
      </c>
      <c r="N12" s="5" t="s">
        <v>739</v>
      </c>
      <c r="O12" s="5" t="s">
        <v>738</v>
      </c>
      <c r="P12" s="5" t="s">
        <v>15</v>
      </c>
      <c r="Q12" s="8">
        <v>185359</v>
      </c>
      <c r="R12" s="9">
        <v>465</v>
      </c>
      <c r="S12" s="9">
        <f t="shared" si="2"/>
        <v>3150</v>
      </c>
      <c r="T12" s="9">
        <v>3150</v>
      </c>
      <c r="U12" s="10" t="s">
        <v>688</v>
      </c>
      <c r="V12" s="319">
        <f t="shared" si="3"/>
        <v>0.574486981071054</v>
      </c>
      <c r="W12" s="319">
        <f t="shared" si="4"/>
        <v>4.9074030061627354E-2</v>
      </c>
      <c r="X12" s="11" t="str">
        <f t="shared" si="5"/>
        <v>RB</v>
      </c>
      <c r="Y12" s="5" t="str">
        <f t="shared" si="6"/>
        <v>PAID</v>
      </c>
      <c r="Z12" s="5" t="s">
        <v>783</v>
      </c>
      <c r="AA12" s="5" t="s">
        <v>586</v>
      </c>
      <c r="AB12" s="12"/>
      <c r="AC12" s="5"/>
      <c r="AD12" s="5"/>
      <c r="AE12" s="13"/>
      <c r="AF12" s="14" t="s">
        <v>1064</v>
      </c>
      <c r="AG12" s="15" t="s">
        <v>586</v>
      </c>
      <c r="AH12" s="5" t="s">
        <v>33</v>
      </c>
      <c r="AI12" s="15" t="s">
        <v>586</v>
      </c>
      <c r="AJ12" s="16" t="s">
        <v>586</v>
      </c>
      <c r="AK12" s="15" t="s">
        <v>586</v>
      </c>
      <c r="AL12" s="17">
        <v>26561</v>
      </c>
      <c r="AM12" s="8">
        <v>185359</v>
      </c>
      <c r="AN12" s="18">
        <v>88</v>
      </c>
      <c r="AO12" s="6">
        <v>6</v>
      </c>
      <c r="AP12" s="6" t="str">
        <f t="shared" si="7"/>
        <v>STABLE</v>
      </c>
      <c r="AQ12" s="6"/>
      <c r="AR12" s="6"/>
      <c r="AS12" s="6"/>
      <c r="AT12" s="6"/>
      <c r="AU12" s="5" t="s">
        <v>483</v>
      </c>
      <c r="AV12" s="332"/>
      <c r="AW12" s="12"/>
      <c r="AX12" s="19"/>
      <c r="AY12" s="5"/>
      <c r="AZ12" s="5" t="s">
        <v>1011</v>
      </c>
      <c r="BA12" s="15" t="s">
        <v>586</v>
      </c>
      <c r="BB12" s="15"/>
      <c r="BC12" s="15"/>
      <c r="BD12" s="5"/>
      <c r="BE12" s="5"/>
      <c r="BF12" s="5"/>
      <c r="BG12" s="3"/>
      <c r="BH12" s="5"/>
      <c r="BI12" s="5">
        <v>2</v>
      </c>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20">
        <f t="shared" si="8"/>
        <v>2</v>
      </c>
      <c r="ES12" s="5">
        <f t="shared" si="9"/>
        <v>1</v>
      </c>
      <c r="ET12" s="5" t="s">
        <v>569</v>
      </c>
      <c r="EU12" s="15" t="s">
        <v>1492</v>
      </c>
      <c r="EV12" s="15" t="s">
        <v>567</v>
      </c>
      <c r="EW12" s="15" t="s">
        <v>1073</v>
      </c>
      <c r="EX12" s="3" t="s">
        <v>1079</v>
      </c>
      <c r="EY12" s="22">
        <v>46176</v>
      </c>
      <c r="EZ12" s="21"/>
      <c r="FA12" s="3"/>
      <c r="FB12" s="22"/>
      <c r="FC12" s="15"/>
      <c r="FD12" s="15"/>
      <c r="FE12" s="15">
        <f t="shared" si="10"/>
        <v>8047</v>
      </c>
      <c r="FF12" s="4">
        <f t="shared" si="11"/>
        <v>30628</v>
      </c>
      <c r="FG12" t="s">
        <v>586</v>
      </c>
      <c r="FH12" s="4">
        <v>465</v>
      </c>
      <c r="FI12" t="s">
        <v>1478</v>
      </c>
    </row>
    <row r="13" spans="1:165" ht="17.25" x14ac:dyDescent="0.25">
      <c r="A13" s="5">
        <v>466166742</v>
      </c>
      <c r="B13" s="12" t="s">
        <v>81</v>
      </c>
      <c r="C13" s="5"/>
      <c r="D13" s="5"/>
      <c r="E13" s="5"/>
      <c r="F13" s="5"/>
      <c r="G13" s="6"/>
      <c r="H13" s="6"/>
      <c r="I13" s="5">
        <v>8001</v>
      </c>
      <c r="J13" s="5">
        <v>32004</v>
      </c>
      <c r="K13" s="295">
        <f t="shared" si="12"/>
        <v>8661</v>
      </c>
      <c r="L13" s="295">
        <f t="shared" si="1"/>
        <v>40005</v>
      </c>
      <c r="M13" s="7">
        <v>4</v>
      </c>
      <c r="N13" s="5" t="s">
        <v>688</v>
      </c>
      <c r="O13" s="5" t="s">
        <v>689</v>
      </c>
      <c r="P13" s="5" t="s">
        <v>74</v>
      </c>
      <c r="Q13" s="8">
        <v>184910</v>
      </c>
      <c r="R13" s="9">
        <v>660</v>
      </c>
      <c r="S13" s="9">
        <f t="shared" si="2"/>
        <v>0</v>
      </c>
      <c r="T13" s="9">
        <v>2700</v>
      </c>
      <c r="U13" s="10" t="s">
        <v>688</v>
      </c>
      <c r="V13" s="319">
        <f t="shared" si="3"/>
        <v>0.75154657196852004</v>
      </c>
      <c r="W13" s="319">
        <f t="shared" si="4"/>
        <v>6.0709450620249072E-2</v>
      </c>
      <c r="X13" s="11" t="str">
        <f t="shared" si="5"/>
        <v>FLOW</v>
      </c>
      <c r="Y13" s="5" t="str">
        <f t="shared" si="6"/>
        <v>-</v>
      </c>
      <c r="Z13" s="5" t="s">
        <v>773</v>
      </c>
      <c r="AA13" s="5" t="s">
        <v>586</v>
      </c>
      <c r="AB13" s="12"/>
      <c r="AC13" s="5"/>
      <c r="AD13" s="5"/>
      <c r="AE13" s="13"/>
      <c r="AF13" s="14" t="s">
        <v>1064</v>
      </c>
      <c r="AG13" s="15" t="s">
        <v>586</v>
      </c>
      <c r="AH13" s="5" t="s">
        <v>73</v>
      </c>
      <c r="AI13" s="15" t="s">
        <v>586</v>
      </c>
      <c r="AJ13" s="16" t="s">
        <v>586</v>
      </c>
      <c r="AK13" s="15" t="s">
        <v>586</v>
      </c>
      <c r="AL13" s="17">
        <v>35364</v>
      </c>
      <c r="AM13" s="8">
        <v>184910</v>
      </c>
      <c r="AN13" s="18">
        <v>116</v>
      </c>
      <c r="AO13" s="6">
        <v>126</v>
      </c>
      <c r="AP13" s="6" t="str">
        <f t="shared" si="7"/>
        <v>FLOW</v>
      </c>
      <c r="AQ13" s="6"/>
      <c r="AR13" s="6"/>
      <c r="AS13" s="6"/>
      <c r="AT13" s="6"/>
      <c r="AU13" s="5" t="s">
        <v>483</v>
      </c>
      <c r="AV13" s="332"/>
      <c r="AW13" s="12"/>
      <c r="AX13" s="19"/>
      <c r="AY13" s="5"/>
      <c r="AZ13" s="5" t="s">
        <v>1011</v>
      </c>
      <c r="BA13" s="15" t="s">
        <v>586</v>
      </c>
      <c r="BB13" s="15"/>
      <c r="BC13" s="15"/>
      <c r="BD13" s="5"/>
      <c r="BE13" s="5"/>
      <c r="BF13" s="5"/>
      <c r="BG13" s="3"/>
      <c r="BH13" s="5"/>
      <c r="BI13" s="5">
        <v>1</v>
      </c>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20">
        <f t="shared" si="8"/>
        <v>1</v>
      </c>
      <c r="ES13" s="5">
        <f t="shared" si="9"/>
        <v>1</v>
      </c>
      <c r="ET13" s="5" t="s">
        <v>579</v>
      </c>
      <c r="EU13" s="15" t="s">
        <v>1493</v>
      </c>
      <c r="EV13" s="15" t="s">
        <v>567</v>
      </c>
      <c r="EW13" s="15" t="s">
        <v>1075</v>
      </c>
      <c r="EX13" s="3" t="s">
        <v>1080</v>
      </c>
      <c r="EY13" s="22">
        <v>46176</v>
      </c>
      <c r="EZ13" s="21"/>
      <c r="FA13" s="3"/>
      <c r="FB13" s="22"/>
      <c r="FC13" s="15"/>
      <c r="FD13" s="15"/>
      <c r="FE13" s="15">
        <f t="shared" si="10"/>
        <v>8661</v>
      </c>
      <c r="FF13" s="4">
        <f t="shared" si="11"/>
        <v>40005</v>
      </c>
      <c r="FG13" t="s">
        <v>586</v>
      </c>
      <c r="FH13" s="4">
        <v>660</v>
      </c>
      <c r="FI13" t="s">
        <v>688</v>
      </c>
    </row>
    <row r="14" spans="1:165" ht="17.25" x14ac:dyDescent="0.25">
      <c r="A14" s="5">
        <v>465673833</v>
      </c>
      <c r="B14" s="12" t="s">
        <v>66</v>
      </c>
      <c r="C14" s="5"/>
      <c r="D14" s="5"/>
      <c r="E14" s="5"/>
      <c r="F14" s="5"/>
      <c r="G14" s="6"/>
      <c r="H14" s="6"/>
      <c r="I14" s="5">
        <v>6382</v>
      </c>
      <c r="J14" s="5">
        <v>5908</v>
      </c>
      <c r="K14" s="295">
        <f t="shared" si="12"/>
        <v>6019</v>
      </c>
      <c r="L14" s="295">
        <f t="shared" si="1"/>
        <v>12290</v>
      </c>
      <c r="M14" s="334">
        <v>1</v>
      </c>
      <c r="N14" s="5" t="s">
        <v>688</v>
      </c>
      <c r="O14" s="5" t="s">
        <v>689</v>
      </c>
      <c r="P14" s="5" t="s">
        <v>60</v>
      </c>
      <c r="Q14" s="8">
        <v>177596</v>
      </c>
      <c r="R14" s="9">
        <v>111</v>
      </c>
      <c r="S14" s="9">
        <f t="shared" si="2"/>
        <v>0</v>
      </c>
      <c r="T14" s="9">
        <v>5726</v>
      </c>
      <c r="U14" s="10" t="s">
        <v>877</v>
      </c>
      <c r="V14" s="319">
        <f t="shared" si="3"/>
        <v>0.20234386005401153</v>
      </c>
      <c r="W14" s="319">
        <f t="shared" si="4"/>
        <v>9.9597840379238092E-3</v>
      </c>
      <c r="X14" s="11" t="str">
        <f t="shared" si="5"/>
        <v>FLOW</v>
      </c>
      <c r="Y14" s="5" t="str">
        <f t="shared" si="6"/>
        <v>-</v>
      </c>
      <c r="Z14" s="5" t="s">
        <v>787</v>
      </c>
      <c r="AA14" s="5" t="s">
        <v>586</v>
      </c>
      <c r="AB14" s="12"/>
      <c r="AC14" s="5"/>
      <c r="AD14" s="5"/>
      <c r="AE14" s="13"/>
      <c r="AF14" s="14" t="s">
        <v>586</v>
      </c>
      <c r="AG14" s="15" t="s">
        <v>586</v>
      </c>
      <c r="AH14" s="5" t="s">
        <v>59</v>
      </c>
      <c r="AI14" s="15" t="s">
        <v>586</v>
      </c>
      <c r="AJ14" s="16" t="s">
        <v>586</v>
      </c>
      <c r="AK14" s="15" t="s">
        <v>586</v>
      </c>
      <c r="AL14" s="17">
        <v>11745</v>
      </c>
      <c r="AM14" s="8">
        <v>177596</v>
      </c>
      <c r="AN14" s="18">
        <v>27</v>
      </c>
      <c r="AO14" s="6">
        <v>37</v>
      </c>
      <c r="AP14" s="6" t="str">
        <f t="shared" si="7"/>
        <v>FLOW</v>
      </c>
      <c r="AQ14" s="6"/>
      <c r="AR14" s="6"/>
      <c r="AS14" s="6"/>
      <c r="AT14" s="6"/>
      <c r="AU14" s="5" t="s">
        <v>1060</v>
      </c>
      <c r="AV14" s="332"/>
      <c r="AW14" s="12"/>
      <c r="AX14" s="19"/>
      <c r="AY14" s="5"/>
      <c r="AZ14" s="5" t="s">
        <v>1011</v>
      </c>
      <c r="BA14" s="15" t="s">
        <v>586</v>
      </c>
      <c r="BB14" s="15"/>
      <c r="BC14" s="15"/>
      <c r="BD14" s="5"/>
      <c r="BE14" s="5"/>
      <c r="BF14" s="5"/>
      <c r="BG14" s="3"/>
      <c r="BH14" s="5"/>
      <c r="BI14" s="5"/>
      <c r="BJ14" s="5"/>
      <c r="BK14" s="5"/>
      <c r="BL14" s="5"/>
      <c r="BM14" s="5"/>
      <c r="BN14" s="5"/>
      <c r="BO14" s="5"/>
      <c r="BP14" s="5"/>
      <c r="BQ14" s="5"/>
      <c r="BR14" s="5"/>
      <c r="BS14" s="5"/>
      <c r="BT14" s="5"/>
      <c r="BU14" s="5"/>
      <c r="BV14" s="5"/>
      <c r="BW14" s="5"/>
      <c r="BX14" s="5">
        <v>1</v>
      </c>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20">
        <f t="shared" si="8"/>
        <v>1</v>
      </c>
      <c r="ES14" s="5">
        <f t="shared" si="9"/>
        <v>1</v>
      </c>
      <c r="ET14" s="5" t="s">
        <v>578</v>
      </c>
      <c r="EU14" s="15" t="s">
        <v>1494</v>
      </c>
      <c r="EV14" s="15" t="s">
        <v>567</v>
      </c>
      <c r="EW14" s="15" t="s">
        <v>1073</v>
      </c>
      <c r="EX14" s="3" t="s">
        <v>1081</v>
      </c>
      <c r="EY14" s="22">
        <v>46193</v>
      </c>
      <c r="EZ14" s="21"/>
      <c r="FA14" s="3"/>
      <c r="FB14" s="22"/>
      <c r="FC14" s="15"/>
      <c r="FD14" s="15"/>
      <c r="FE14" s="15">
        <f t="shared" si="10"/>
        <v>6019</v>
      </c>
      <c r="FF14" s="4">
        <f t="shared" si="11"/>
        <v>12290</v>
      </c>
      <c r="FG14" t="s">
        <v>586</v>
      </c>
      <c r="FH14" s="4">
        <v>111</v>
      </c>
      <c r="FI14" t="s">
        <v>688</v>
      </c>
    </row>
    <row r="15" spans="1:165" ht="17.25" x14ac:dyDescent="0.25">
      <c r="A15" s="5">
        <v>465520568</v>
      </c>
      <c r="B15" s="12" t="s">
        <v>366</v>
      </c>
      <c r="C15" s="5"/>
      <c r="D15" s="5"/>
      <c r="E15" s="5"/>
      <c r="F15" s="5"/>
      <c r="G15" s="6"/>
      <c r="H15" s="6"/>
      <c r="I15" s="5">
        <v>6464</v>
      </c>
      <c r="J15" s="5">
        <v>6440</v>
      </c>
      <c r="K15" s="295">
        <f t="shared" si="12"/>
        <v>6555</v>
      </c>
      <c r="L15" s="295">
        <f t="shared" si="1"/>
        <v>12904</v>
      </c>
      <c r="M15" s="334">
        <v>1</v>
      </c>
      <c r="N15" s="5" t="s">
        <v>688</v>
      </c>
      <c r="O15" s="5" t="s">
        <v>689</v>
      </c>
      <c r="P15" s="5" t="s">
        <v>26</v>
      </c>
      <c r="Q15" s="8">
        <v>175797</v>
      </c>
      <c r="R15" s="9">
        <v>115</v>
      </c>
      <c r="S15" s="9">
        <f t="shared" si="2"/>
        <v>0</v>
      </c>
      <c r="T15" s="9">
        <v>6158</v>
      </c>
      <c r="U15" s="10" t="s">
        <v>791</v>
      </c>
      <c r="V15" s="319">
        <f t="shared" si="3"/>
        <v>7.5813909849047012E-2</v>
      </c>
      <c r="W15" s="319">
        <f t="shared" si="4"/>
        <v>9.8588940883516073E-3</v>
      </c>
      <c r="X15" s="11" t="str">
        <f t="shared" si="5"/>
        <v>FLOW</v>
      </c>
      <c r="Y15" s="5" t="str">
        <f t="shared" si="6"/>
        <v>-</v>
      </c>
      <c r="Z15" s="5" t="s">
        <v>738</v>
      </c>
      <c r="AA15" s="5" t="s">
        <v>586</v>
      </c>
      <c r="AB15" s="12"/>
      <c r="AC15" s="5"/>
      <c r="AD15" s="5"/>
      <c r="AE15" s="13"/>
      <c r="AF15" s="14" t="s">
        <v>586</v>
      </c>
      <c r="AG15" s="15" t="s">
        <v>586</v>
      </c>
      <c r="AH15" s="5" t="s">
        <v>365</v>
      </c>
      <c r="AI15" s="15" t="s">
        <v>586</v>
      </c>
      <c r="AJ15" s="16" t="s">
        <v>586</v>
      </c>
      <c r="AK15" s="15" t="s">
        <v>586</v>
      </c>
      <c r="AL15" s="17">
        <v>12713</v>
      </c>
      <c r="AM15" s="8">
        <v>175797</v>
      </c>
      <c r="AN15" s="18">
        <v>27</v>
      </c>
      <c r="AO15" s="6">
        <v>37</v>
      </c>
      <c r="AP15" s="6" t="str">
        <f t="shared" si="7"/>
        <v>FLOW</v>
      </c>
      <c r="AQ15" s="6"/>
      <c r="AR15" s="6"/>
      <c r="AS15" s="6"/>
      <c r="AT15" s="6"/>
      <c r="AU15" s="5" t="s">
        <v>1060</v>
      </c>
      <c r="AV15" s="332"/>
      <c r="AW15" s="12"/>
      <c r="AX15" s="19"/>
      <c r="AY15" s="5"/>
      <c r="AZ15" s="5" t="s">
        <v>1011</v>
      </c>
      <c r="BA15" s="15" t="s">
        <v>586</v>
      </c>
      <c r="BB15" s="15"/>
      <c r="BC15" s="15"/>
      <c r="BD15" s="5"/>
      <c r="BE15" s="5"/>
      <c r="BF15" s="5"/>
      <c r="BG15" s="3"/>
      <c r="BH15" s="5"/>
      <c r="BI15" s="5"/>
      <c r="BJ15" s="5"/>
      <c r="BK15" s="5"/>
      <c r="BL15" s="5"/>
      <c r="BM15" s="5"/>
      <c r="BN15" s="5"/>
      <c r="BO15" s="5"/>
      <c r="BP15" s="5"/>
      <c r="BQ15" s="5"/>
      <c r="BR15" s="5"/>
      <c r="BS15" s="5"/>
      <c r="BT15" s="5"/>
      <c r="BU15" s="5"/>
      <c r="BV15" s="5"/>
      <c r="BW15" s="5"/>
      <c r="BX15" s="5"/>
      <c r="BY15" s="5"/>
      <c r="BZ15" s="5"/>
      <c r="CA15" s="5">
        <v>1</v>
      </c>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20">
        <f t="shared" si="8"/>
        <v>1</v>
      </c>
      <c r="ES15" s="5">
        <f t="shared" si="9"/>
        <v>1</v>
      </c>
      <c r="ET15" s="5" t="s">
        <v>572</v>
      </c>
      <c r="EU15" s="15" t="s">
        <v>1495</v>
      </c>
      <c r="EV15" s="15" t="s">
        <v>567</v>
      </c>
      <c r="EW15" s="15" t="s">
        <v>1073</v>
      </c>
      <c r="EX15" s="3" t="s">
        <v>1082</v>
      </c>
      <c r="EY15" s="22">
        <v>46196</v>
      </c>
      <c r="EZ15" s="21"/>
      <c r="FA15" s="3"/>
      <c r="FB15" s="22"/>
      <c r="FC15" s="15"/>
      <c r="FD15" s="15"/>
      <c r="FE15" s="15">
        <f t="shared" si="10"/>
        <v>6555</v>
      </c>
      <c r="FF15" s="4">
        <f t="shared" si="11"/>
        <v>12904</v>
      </c>
      <c r="FG15" t="s">
        <v>586</v>
      </c>
      <c r="FH15" s="4">
        <v>115</v>
      </c>
      <c r="FI15" t="s">
        <v>688</v>
      </c>
    </row>
    <row r="16" spans="1:165" ht="17.25" x14ac:dyDescent="0.25">
      <c r="A16" s="5">
        <v>459910359</v>
      </c>
      <c r="B16" s="12" t="s">
        <v>318</v>
      </c>
      <c r="C16" s="5" t="s">
        <v>1043</v>
      </c>
      <c r="D16" s="5" t="s">
        <v>1474</v>
      </c>
      <c r="E16" s="5">
        <f>10988+199</f>
        <v>11187</v>
      </c>
      <c r="F16" s="5"/>
      <c r="G16" s="6"/>
      <c r="H16" s="6"/>
      <c r="I16" s="5">
        <v>10781</v>
      </c>
      <c r="J16" s="5">
        <v>10778</v>
      </c>
      <c r="K16" s="295">
        <f t="shared" si="12"/>
        <v>10980</v>
      </c>
      <c r="L16" s="295">
        <f t="shared" si="1"/>
        <v>10372</v>
      </c>
      <c r="M16" s="334">
        <v>1</v>
      </c>
      <c r="N16" s="5" t="s">
        <v>739</v>
      </c>
      <c r="O16" s="5" t="s">
        <v>738</v>
      </c>
      <c r="P16" s="5" t="s">
        <v>17</v>
      </c>
      <c r="Q16" s="8">
        <v>175118</v>
      </c>
      <c r="R16" s="9">
        <v>202</v>
      </c>
      <c r="S16" s="9">
        <f t="shared" si="2"/>
        <v>0</v>
      </c>
      <c r="T16" s="9">
        <v>2250</v>
      </c>
      <c r="U16" s="10" t="s">
        <v>889</v>
      </c>
      <c r="V16" s="319">
        <f t="shared" si="3"/>
        <v>7.1060453565567755E-2</v>
      </c>
      <c r="W16" s="319">
        <f t="shared" si="4"/>
        <v>9.8208150023263007E-3</v>
      </c>
      <c r="X16" s="11" t="str">
        <f t="shared" si="5"/>
        <v>RB</v>
      </c>
      <c r="Y16" s="5" t="str">
        <f t="shared" si="6"/>
        <v>PAID</v>
      </c>
      <c r="Z16" s="5" t="s">
        <v>787</v>
      </c>
      <c r="AA16" s="5" t="s">
        <v>586</v>
      </c>
      <c r="AB16" s="12"/>
      <c r="AC16" s="5"/>
      <c r="AD16" s="5"/>
      <c r="AE16" s="13"/>
      <c r="AF16" s="14" t="s">
        <v>586</v>
      </c>
      <c r="AG16" s="15" t="s">
        <v>586</v>
      </c>
      <c r="AH16" s="5" t="s">
        <v>317</v>
      </c>
      <c r="AI16" s="15" t="s">
        <v>586</v>
      </c>
      <c r="AJ16" s="16" t="s">
        <v>586</v>
      </c>
      <c r="AK16" s="15" t="s">
        <v>586</v>
      </c>
      <c r="AL16" s="17">
        <v>13230</v>
      </c>
      <c r="AM16" s="8">
        <v>175118</v>
      </c>
      <c r="AN16" s="18">
        <v>27</v>
      </c>
      <c r="AO16" s="6">
        <v>6</v>
      </c>
      <c r="AP16" s="6" t="str">
        <f t="shared" si="7"/>
        <v>STABLE</v>
      </c>
      <c r="AQ16" s="6"/>
      <c r="AR16" s="6"/>
      <c r="AS16" s="6"/>
      <c r="AT16" s="6"/>
      <c r="AU16" s="5" t="s">
        <v>1060</v>
      </c>
      <c r="AV16" s="332"/>
      <c r="AW16" s="12"/>
      <c r="AX16" s="19"/>
      <c r="AY16" s="5"/>
      <c r="AZ16" s="5" t="s">
        <v>1011</v>
      </c>
      <c r="BA16" s="15" t="s">
        <v>586</v>
      </c>
      <c r="BB16" s="15"/>
      <c r="BC16" s="15"/>
      <c r="BD16" s="5"/>
      <c r="BE16" s="5"/>
      <c r="BF16" s="5"/>
      <c r="BG16" s="3"/>
      <c r="BH16" s="5"/>
      <c r="BI16" s="5"/>
      <c r="BJ16" s="5"/>
      <c r="BK16" s="5"/>
      <c r="BL16" s="5"/>
      <c r="BM16" s="5"/>
      <c r="BN16" s="5"/>
      <c r="BO16" s="5">
        <v>1</v>
      </c>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20">
        <f t="shared" si="8"/>
        <v>1</v>
      </c>
      <c r="ES16" s="5">
        <f t="shared" si="9"/>
        <v>1</v>
      </c>
      <c r="ET16" s="5" t="s">
        <v>570</v>
      </c>
      <c r="EU16" s="15" t="s">
        <v>1496</v>
      </c>
      <c r="EV16" s="15" t="s">
        <v>567</v>
      </c>
      <c r="EW16" s="15" t="s">
        <v>1083</v>
      </c>
      <c r="EX16" s="3" t="s">
        <v>1084</v>
      </c>
      <c r="EY16" s="22">
        <v>46178</v>
      </c>
      <c r="EZ16" s="21"/>
      <c r="FA16" s="3"/>
      <c r="FB16" s="22"/>
      <c r="FC16" s="15"/>
      <c r="FD16" s="15"/>
      <c r="FE16" s="15">
        <f t="shared" si="10"/>
        <v>10980</v>
      </c>
      <c r="FF16" s="4">
        <f t="shared" si="11"/>
        <v>21559</v>
      </c>
      <c r="FG16" t="s">
        <v>586</v>
      </c>
      <c r="FH16" s="4">
        <v>202</v>
      </c>
      <c r="FI16" t="s">
        <v>1477</v>
      </c>
    </row>
    <row r="17" spans="1:165" ht="17.25" x14ac:dyDescent="0.25">
      <c r="A17" s="5">
        <v>467360608</v>
      </c>
      <c r="B17" s="12" t="s">
        <v>1348</v>
      </c>
      <c r="C17" s="5"/>
      <c r="D17" s="5"/>
      <c r="E17" s="5"/>
      <c r="F17" s="5"/>
      <c r="G17" s="6"/>
      <c r="H17" s="6"/>
      <c r="I17" s="5">
        <v>7972</v>
      </c>
      <c r="J17" s="5">
        <v>7567</v>
      </c>
      <c r="K17" s="295">
        <f t="shared" si="12"/>
        <v>7702</v>
      </c>
      <c r="L17" s="295">
        <f t="shared" si="1"/>
        <v>15539</v>
      </c>
      <c r="M17" s="334">
        <v>1</v>
      </c>
      <c r="N17" s="5" t="s">
        <v>688</v>
      </c>
      <c r="O17" s="5" t="s">
        <v>689</v>
      </c>
      <c r="P17" s="5" t="s">
        <v>106</v>
      </c>
      <c r="Q17" s="8">
        <v>173271</v>
      </c>
      <c r="R17" s="9">
        <v>135</v>
      </c>
      <c r="S17" s="9">
        <f t="shared" si="2"/>
        <v>0</v>
      </c>
      <c r="T17" s="9">
        <v>1800</v>
      </c>
      <c r="U17" s="10" t="s">
        <v>586</v>
      </c>
      <c r="V17" s="319">
        <f t="shared" si="3"/>
        <v>0.19029779219592236</v>
      </c>
      <c r="W17" s="319">
        <f t="shared" si="4"/>
        <v>9.7172331586020885E-3</v>
      </c>
      <c r="X17" s="11" t="str">
        <f t="shared" si="5"/>
        <v>FLOW</v>
      </c>
      <c r="Y17" s="5" t="str">
        <f t="shared" si="6"/>
        <v>-</v>
      </c>
      <c r="Z17" s="5" t="s">
        <v>586</v>
      </c>
      <c r="AA17" s="5" t="s">
        <v>586</v>
      </c>
      <c r="AB17" s="12"/>
      <c r="AC17" s="5"/>
      <c r="AD17" s="5"/>
      <c r="AE17" s="13"/>
      <c r="AF17" s="14"/>
      <c r="AG17" s="15"/>
      <c r="AH17" s="5" t="s">
        <v>1452</v>
      </c>
      <c r="AI17" s="15"/>
      <c r="AK17" s="15"/>
      <c r="AL17" s="17">
        <v>9502</v>
      </c>
      <c r="AM17" s="8">
        <v>173271</v>
      </c>
      <c r="AN17" s="18">
        <v>27</v>
      </c>
      <c r="AO17" s="6">
        <v>37</v>
      </c>
      <c r="AP17" s="6" t="str">
        <f t="shared" si="7"/>
        <v>FLOW</v>
      </c>
      <c r="AQ17" s="6"/>
      <c r="AR17" s="6"/>
      <c r="AS17" s="6"/>
      <c r="AT17" s="6"/>
      <c r="AU17" s="5" t="s">
        <v>586</v>
      </c>
      <c r="AV17" s="332"/>
      <c r="AW17" s="12"/>
      <c r="AX17" s="19"/>
      <c r="AY17" s="5"/>
      <c r="AZ17" s="5" t="s">
        <v>1325</v>
      </c>
      <c r="BA17" s="15" t="s">
        <v>586</v>
      </c>
      <c r="BB17" s="15"/>
      <c r="BC17" s="15"/>
      <c r="BD17" s="5"/>
      <c r="BE17" s="5"/>
      <c r="BF17" s="5"/>
      <c r="BG17" s="3"/>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20">
        <f t="shared" si="8"/>
        <v>0</v>
      </c>
      <c r="ES17" s="5" t="str">
        <f t="shared" si="9"/>
        <v/>
      </c>
      <c r="ET17" s="5" t="s">
        <v>568</v>
      </c>
      <c r="EU17" s="15" t="s">
        <v>1497</v>
      </c>
      <c r="EV17" s="15" t="s">
        <v>567</v>
      </c>
      <c r="EW17" s="15"/>
      <c r="EX17" s="3"/>
      <c r="EY17" s="22"/>
      <c r="EZ17" s="21"/>
      <c r="FA17" s="3"/>
      <c r="FB17" s="22"/>
      <c r="FC17" s="15"/>
      <c r="FD17" s="15"/>
      <c r="FE17" s="15">
        <f t="shared" si="10"/>
        <v>7702</v>
      </c>
      <c r="FF17" s="4">
        <f t="shared" si="11"/>
        <v>15539</v>
      </c>
      <c r="FG17" t="s">
        <v>586</v>
      </c>
      <c r="FH17" s="4">
        <v>135</v>
      </c>
      <c r="FI17" t="s">
        <v>688</v>
      </c>
    </row>
    <row r="18" spans="1:165" ht="17.25" x14ac:dyDescent="0.25">
      <c r="A18" s="5">
        <v>465207517</v>
      </c>
      <c r="B18" s="12" t="s">
        <v>357</v>
      </c>
      <c r="C18" s="5"/>
      <c r="D18" s="5"/>
      <c r="E18" s="5"/>
      <c r="F18" s="5"/>
      <c r="G18" s="6"/>
      <c r="H18" s="6"/>
      <c r="I18" s="5">
        <v>6415</v>
      </c>
      <c r="J18" s="5">
        <v>6402</v>
      </c>
      <c r="K18" s="295">
        <f t="shared" si="12"/>
        <v>6561</v>
      </c>
      <c r="L18" s="295">
        <f t="shared" si="1"/>
        <v>12817</v>
      </c>
      <c r="M18" s="334">
        <v>1</v>
      </c>
      <c r="N18" s="5" t="s">
        <v>688</v>
      </c>
      <c r="O18" s="5" t="s">
        <v>689</v>
      </c>
      <c r="P18" s="5" t="s">
        <v>41</v>
      </c>
      <c r="Q18" s="8">
        <v>169261</v>
      </c>
      <c r="R18" s="9">
        <v>159</v>
      </c>
      <c r="S18" s="9">
        <f t="shared" si="2"/>
        <v>0</v>
      </c>
      <c r="T18" s="9">
        <v>3145</v>
      </c>
      <c r="U18" s="10" t="s">
        <v>893</v>
      </c>
      <c r="V18" s="319">
        <f t="shared" si="3"/>
        <v>0.16718207914310987</v>
      </c>
      <c r="W18" s="319">
        <f t="shared" si="4"/>
        <v>9.4923478346529318E-3</v>
      </c>
      <c r="X18" s="11" t="str">
        <f t="shared" si="5"/>
        <v>FLOW</v>
      </c>
      <c r="Y18" s="5" t="str">
        <f t="shared" si="6"/>
        <v>-</v>
      </c>
      <c r="Z18" s="5" t="s">
        <v>787</v>
      </c>
      <c r="AA18" s="5" t="s">
        <v>586</v>
      </c>
      <c r="AB18" s="12"/>
      <c r="AC18" s="5"/>
      <c r="AD18" s="5"/>
      <c r="AE18" s="13"/>
      <c r="AF18" s="14" t="s">
        <v>586</v>
      </c>
      <c r="AG18" s="15" t="s">
        <v>586</v>
      </c>
      <c r="AH18" s="5" t="s">
        <v>358</v>
      </c>
      <c r="AI18" s="15" t="s">
        <v>586</v>
      </c>
      <c r="AJ18" s="16" t="s">
        <v>586</v>
      </c>
      <c r="AK18" s="15" t="s">
        <v>586</v>
      </c>
      <c r="AL18" s="17">
        <v>9706</v>
      </c>
      <c r="AM18" s="8">
        <v>169261</v>
      </c>
      <c r="AN18" s="18">
        <v>27</v>
      </c>
      <c r="AO18" s="6">
        <v>37</v>
      </c>
      <c r="AP18" s="6" t="str">
        <f t="shared" si="7"/>
        <v>FLOW</v>
      </c>
      <c r="AQ18" s="6"/>
      <c r="AR18" s="6"/>
      <c r="AS18" s="6"/>
      <c r="AT18" s="6"/>
      <c r="AU18" s="5" t="s">
        <v>1060</v>
      </c>
      <c r="AV18" s="332"/>
      <c r="AW18" s="12"/>
      <c r="AX18" s="19"/>
      <c r="AY18" s="5"/>
      <c r="AZ18" s="5" t="s">
        <v>1011</v>
      </c>
      <c r="BA18" s="15" t="s">
        <v>586</v>
      </c>
      <c r="BB18" s="15"/>
      <c r="BC18" s="15"/>
      <c r="BD18" s="5"/>
      <c r="BE18" s="5"/>
      <c r="BF18" s="5"/>
      <c r="BG18" s="3"/>
      <c r="BH18" s="5"/>
      <c r="BI18" s="5"/>
      <c r="BJ18" s="5"/>
      <c r="BK18" s="5"/>
      <c r="BL18" s="5"/>
      <c r="BM18" s="5"/>
      <c r="BN18" s="5"/>
      <c r="BO18" s="5">
        <v>1</v>
      </c>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20">
        <f t="shared" si="8"/>
        <v>1</v>
      </c>
      <c r="ES18" s="5">
        <f t="shared" si="9"/>
        <v>1</v>
      </c>
      <c r="ET18" s="5" t="s">
        <v>575</v>
      </c>
      <c r="EU18" s="15" t="s">
        <v>1498</v>
      </c>
      <c r="EV18" s="15" t="s">
        <v>567</v>
      </c>
      <c r="EW18" s="15" t="s">
        <v>1073</v>
      </c>
      <c r="EX18" s="3" t="s">
        <v>1085</v>
      </c>
      <c r="EY18" s="22">
        <v>46183</v>
      </c>
      <c r="EZ18" s="21"/>
      <c r="FA18" s="3"/>
      <c r="FB18" s="22"/>
      <c r="FC18" s="15"/>
      <c r="FD18" s="15"/>
      <c r="FE18" s="15">
        <f t="shared" si="10"/>
        <v>6561</v>
      </c>
      <c r="FF18" s="4">
        <f t="shared" si="11"/>
        <v>12817</v>
      </c>
      <c r="FG18" t="s">
        <v>586</v>
      </c>
      <c r="FH18" s="4">
        <v>159</v>
      </c>
      <c r="FI18" t="s">
        <v>688</v>
      </c>
    </row>
    <row r="19" spans="1:165" ht="17.25" x14ac:dyDescent="0.25">
      <c r="A19" s="5">
        <v>464516849</v>
      </c>
      <c r="B19" s="12" t="s">
        <v>325</v>
      </c>
      <c r="C19" s="5"/>
      <c r="D19" s="5"/>
      <c r="E19" s="5"/>
      <c r="F19" s="5"/>
      <c r="G19" s="6"/>
      <c r="H19" s="6"/>
      <c r="I19" s="5">
        <v>6580</v>
      </c>
      <c r="J19" s="5">
        <v>6275</v>
      </c>
      <c r="K19" s="295">
        <f t="shared" si="12"/>
        <v>6422</v>
      </c>
      <c r="L19" s="295">
        <f t="shared" si="1"/>
        <v>12855</v>
      </c>
      <c r="M19" s="334">
        <v>1</v>
      </c>
      <c r="N19" s="5" t="s">
        <v>688</v>
      </c>
      <c r="O19" s="5" t="s">
        <v>689</v>
      </c>
      <c r="P19" s="5" t="s">
        <v>26</v>
      </c>
      <c r="Q19" s="8">
        <v>168260</v>
      </c>
      <c r="R19" s="9">
        <v>147</v>
      </c>
      <c r="S19" s="9">
        <f t="shared" si="2"/>
        <v>0</v>
      </c>
      <c r="T19" s="9">
        <v>3583</v>
      </c>
      <c r="U19" s="10" t="s">
        <v>887</v>
      </c>
      <c r="V19" s="319">
        <f t="shared" si="3"/>
        <v>7.2563516278438475E-2</v>
      </c>
      <c r="W19" s="319">
        <f t="shared" si="4"/>
        <v>9.4362106253578926E-3</v>
      </c>
      <c r="X19" s="11" t="str">
        <f t="shared" si="5"/>
        <v>FLOW</v>
      </c>
      <c r="Y19" s="5" t="str">
        <f t="shared" si="6"/>
        <v>-</v>
      </c>
      <c r="Z19" s="5" t="s">
        <v>787</v>
      </c>
      <c r="AA19" s="5" t="s">
        <v>586</v>
      </c>
      <c r="AB19" s="12"/>
      <c r="AC19" s="5"/>
      <c r="AD19" s="5"/>
      <c r="AE19" s="13"/>
      <c r="AF19" s="14" t="s">
        <v>586</v>
      </c>
      <c r="AG19" s="15" t="s">
        <v>586</v>
      </c>
      <c r="AH19" s="5" t="s">
        <v>322</v>
      </c>
      <c r="AI19" s="15" t="s">
        <v>586</v>
      </c>
      <c r="AJ19" s="16" t="s">
        <v>586</v>
      </c>
      <c r="AK19" s="15" t="s">
        <v>586</v>
      </c>
      <c r="AL19" s="17">
        <v>10005</v>
      </c>
      <c r="AM19" s="8">
        <v>168260</v>
      </c>
      <c r="AN19" s="18">
        <v>27</v>
      </c>
      <c r="AO19" s="6">
        <v>37</v>
      </c>
      <c r="AP19" s="6" t="str">
        <f t="shared" si="7"/>
        <v>FLOW</v>
      </c>
      <c r="AQ19" s="6"/>
      <c r="AR19" s="6"/>
      <c r="AS19" s="6"/>
      <c r="AT19" s="6"/>
      <c r="AU19" s="5" t="s">
        <v>1060</v>
      </c>
      <c r="AV19" s="332"/>
      <c r="AW19" s="12"/>
      <c r="AX19" s="19"/>
      <c r="AY19" s="5"/>
      <c r="AZ19" s="5" t="s">
        <v>1011</v>
      </c>
      <c r="BA19" s="15" t="s">
        <v>586</v>
      </c>
      <c r="BB19" s="15"/>
      <c r="BC19" s="15"/>
      <c r="BD19" s="5"/>
      <c r="BE19" s="5"/>
      <c r="BF19" s="5"/>
      <c r="BG19" s="3"/>
      <c r="BH19" s="5"/>
      <c r="BI19" s="5"/>
      <c r="BJ19" s="5"/>
      <c r="BK19" s="5"/>
      <c r="BL19" s="5"/>
      <c r="BM19" s="5"/>
      <c r="BN19" s="5"/>
      <c r="BO19" s="5"/>
      <c r="BP19" s="5"/>
      <c r="BQ19" s="5"/>
      <c r="BR19" s="5"/>
      <c r="BS19" s="5"/>
      <c r="BT19" s="5"/>
      <c r="BU19" s="5"/>
      <c r="BV19" s="5"/>
      <c r="BW19" s="5"/>
      <c r="BX19" s="5"/>
      <c r="BY19" s="5"/>
      <c r="BZ19" s="5"/>
      <c r="CA19" s="5"/>
      <c r="CB19" s="5"/>
      <c r="CC19" s="5"/>
      <c r="CD19" s="5">
        <v>1</v>
      </c>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20">
        <f t="shared" si="8"/>
        <v>1</v>
      </c>
      <c r="ES19" s="5">
        <f t="shared" si="9"/>
        <v>1</v>
      </c>
      <c r="ET19" s="5" t="s">
        <v>572</v>
      </c>
      <c r="EU19" s="15" t="s">
        <v>1499</v>
      </c>
      <c r="EV19" s="15" t="s">
        <v>567</v>
      </c>
      <c r="EW19" s="15" t="e">
        <v>#N/A</v>
      </c>
      <c r="EX19" s="3" t="e">
        <v>#N/A</v>
      </c>
      <c r="EY19" s="22" t="e">
        <v>#N/A</v>
      </c>
      <c r="EZ19" s="21"/>
      <c r="FA19" s="3"/>
      <c r="FB19" s="22"/>
      <c r="FC19" s="15"/>
      <c r="FD19" s="15"/>
      <c r="FE19" s="15">
        <f t="shared" si="10"/>
        <v>6422</v>
      </c>
      <c r="FF19" s="4">
        <f t="shared" si="11"/>
        <v>12855</v>
      </c>
      <c r="FG19" t="s">
        <v>586</v>
      </c>
      <c r="FH19" s="4">
        <v>147</v>
      </c>
      <c r="FI19" t="s">
        <v>688</v>
      </c>
    </row>
    <row r="20" spans="1:165" ht="17.25" x14ac:dyDescent="0.25">
      <c r="A20" s="5">
        <v>466483159</v>
      </c>
      <c r="B20" s="12" t="s">
        <v>463</v>
      </c>
      <c r="C20" s="5"/>
      <c r="D20" s="5"/>
      <c r="E20" s="5"/>
      <c r="F20" s="5"/>
      <c r="G20" s="6"/>
      <c r="H20" s="6"/>
      <c r="I20" s="5">
        <v>7218</v>
      </c>
      <c r="J20" s="5">
        <v>21653</v>
      </c>
      <c r="K20" s="295">
        <f t="shared" si="12"/>
        <v>7750</v>
      </c>
      <c r="L20" s="295">
        <f t="shared" si="1"/>
        <v>28871</v>
      </c>
      <c r="M20" s="7">
        <v>3</v>
      </c>
      <c r="N20" s="5" t="s">
        <v>688</v>
      </c>
      <c r="O20" s="5" t="s">
        <v>689</v>
      </c>
      <c r="P20" s="5" t="s">
        <v>17</v>
      </c>
      <c r="Q20" s="8">
        <v>168058</v>
      </c>
      <c r="R20" s="9">
        <v>533</v>
      </c>
      <c r="S20" s="9">
        <f t="shared" si="2"/>
        <v>0</v>
      </c>
      <c r="T20" s="9">
        <v>4494</v>
      </c>
      <c r="U20" s="10" t="s">
        <v>688</v>
      </c>
      <c r="V20" s="319">
        <f t="shared" si="3"/>
        <v>0.28347521881625842</v>
      </c>
      <c r="W20" s="319">
        <f t="shared" si="4"/>
        <v>4.4493568394828251E-2</v>
      </c>
      <c r="X20" s="11" t="str">
        <f t="shared" si="5"/>
        <v>FLOW</v>
      </c>
      <c r="Y20" s="5" t="str">
        <f t="shared" si="6"/>
        <v>-</v>
      </c>
      <c r="Z20" s="5" t="s">
        <v>787</v>
      </c>
      <c r="AA20" s="5" t="s">
        <v>586</v>
      </c>
      <c r="AB20" s="12"/>
      <c r="AC20" s="5"/>
      <c r="AD20" s="5"/>
      <c r="AE20" s="13"/>
      <c r="AF20" s="14" t="s">
        <v>1064</v>
      </c>
      <c r="AG20" s="15" t="s">
        <v>586</v>
      </c>
      <c r="AH20" s="5" t="s">
        <v>462</v>
      </c>
      <c r="AI20" s="15" t="s">
        <v>586</v>
      </c>
      <c r="AJ20" s="16" t="s">
        <v>586</v>
      </c>
      <c r="AK20" s="15" t="s">
        <v>586</v>
      </c>
      <c r="AL20" s="17">
        <v>26680</v>
      </c>
      <c r="AM20" s="8">
        <v>168058</v>
      </c>
      <c r="AN20" s="18">
        <v>88</v>
      </c>
      <c r="AO20" s="6">
        <v>98</v>
      </c>
      <c r="AP20" s="6" t="str">
        <f t="shared" si="7"/>
        <v>FLOW</v>
      </c>
      <c r="AQ20" s="6"/>
      <c r="AR20" s="6"/>
      <c r="AS20" s="6"/>
      <c r="AT20" s="6"/>
      <c r="AU20" s="5" t="s">
        <v>1060</v>
      </c>
      <c r="AV20" s="332"/>
      <c r="AW20" s="12"/>
      <c r="AX20" s="19"/>
      <c r="AY20" s="5"/>
      <c r="AZ20" s="5" t="s">
        <v>1011</v>
      </c>
      <c r="BA20" s="15" t="s">
        <v>586</v>
      </c>
      <c r="BB20" s="15"/>
      <c r="BC20" s="15">
        <v>1</v>
      </c>
      <c r="BD20" s="5"/>
      <c r="BE20" s="5"/>
      <c r="BF20" s="5"/>
      <c r="BG20" s="3"/>
      <c r="BH20" s="5"/>
      <c r="BI20" s="5">
        <v>1</v>
      </c>
      <c r="BJ20" s="5"/>
      <c r="BK20" s="5"/>
      <c r="BL20" s="5"/>
      <c r="BM20" s="5"/>
      <c r="BN20" s="5"/>
      <c r="BO20" s="5">
        <v>1</v>
      </c>
      <c r="BP20" s="5"/>
      <c r="BQ20" s="5"/>
      <c r="BR20" s="5"/>
      <c r="BS20" s="5"/>
      <c r="BT20" s="5"/>
      <c r="BU20" s="5"/>
      <c r="BV20" s="5"/>
      <c r="BW20" s="5"/>
      <c r="BX20" s="5"/>
      <c r="BY20" s="5"/>
      <c r="BZ20" s="5"/>
      <c r="CA20" s="5"/>
      <c r="CB20" s="5"/>
      <c r="CC20" s="5"/>
      <c r="CD20" s="5">
        <v>1</v>
      </c>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20">
        <f t="shared" si="8"/>
        <v>4</v>
      </c>
      <c r="ES20" s="5">
        <f t="shared" si="9"/>
        <v>1</v>
      </c>
      <c r="ET20" s="5" t="s">
        <v>570</v>
      </c>
      <c r="EU20" s="15" t="s">
        <v>1500</v>
      </c>
      <c r="EV20" s="15" t="s">
        <v>567</v>
      </c>
      <c r="EW20" s="15" t="s">
        <v>1073</v>
      </c>
      <c r="EX20" s="3" t="s">
        <v>1086</v>
      </c>
      <c r="EY20" s="22">
        <v>46181</v>
      </c>
      <c r="EZ20" s="21"/>
      <c r="FA20" s="3"/>
      <c r="FB20" s="22"/>
      <c r="FC20" s="15"/>
      <c r="FD20" s="15"/>
      <c r="FE20" s="15">
        <f t="shared" si="10"/>
        <v>7750</v>
      </c>
      <c r="FF20" s="4">
        <f t="shared" si="11"/>
        <v>28871</v>
      </c>
      <c r="FG20" t="s">
        <v>897</v>
      </c>
      <c r="FH20" s="4">
        <v>533</v>
      </c>
      <c r="FI20" t="s">
        <v>688</v>
      </c>
    </row>
    <row r="21" spans="1:165" ht="17.25" x14ac:dyDescent="0.25">
      <c r="A21" s="5">
        <v>464104095</v>
      </c>
      <c r="B21" s="12" t="s">
        <v>1386</v>
      </c>
      <c r="C21" s="5"/>
      <c r="D21" s="5"/>
      <c r="E21" s="5"/>
      <c r="F21" s="5"/>
      <c r="G21" s="6"/>
      <c r="H21" s="6"/>
      <c r="I21" s="5">
        <v>6661</v>
      </c>
      <c r="J21" s="5">
        <v>6661</v>
      </c>
      <c r="K21" s="295">
        <f t="shared" si="12"/>
        <v>6741</v>
      </c>
      <c r="L21" s="295">
        <f t="shared" si="1"/>
        <v>13322</v>
      </c>
      <c r="M21" s="334">
        <v>1</v>
      </c>
      <c r="N21" s="5" t="s">
        <v>688</v>
      </c>
      <c r="O21" s="5" t="s">
        <v>689</v>
      </c>
      <c r="P21" s="5" t="s">
        <v>41</v>
      </c>
      <c r="Q21" s="8">
        <v>167112</v>
      </c>
      <c r="R21" s="9">
        <v>80</v>
      </c>
      <c r="S21" s="9">
        <f t="shared" si="2"/>
        <v>0</v>
      </c>
      <c r="T21" s="9">
        <v>900</v>
      </c>
      <c r="U21" s="10" t="s">
        <v>586</v>
      </c>
      <c r="V21" s="319">
        <f t="shared" si="3"/>
        <v>0.16505947388803904</v>
      </c>
      <c r="W21" s="319">
        <f t="shared" si="4"/>
        <v>9.3718294902223227E-3</v>
      </c>
      <c r="X21" s="11" t="str">
        <f t="shared" si="5"/>
        <v>FLOW</v>
      </c>
      <c r="Y21" s="5" t="str">
        <f t="shared" si="6"/>
        <v>-</v>
      </c>
      <c r="Z21" s="5" t="s">
        <v>586</v>
      </c>
      <c r="AA21" s="5" t="s">
        <v>586</v>
      </c>
      <c r="AB21" s="12"/>
      <c r="AC21" s="5"/>
      <c r="AD21" s="5"/>
      <c r="AE21" s="13"/>
      <c r="AF21" s="14"/>
      <c r="AG21" s="15"/>
      <c r="AH21" s="5" t="s">
        <v>279</v>
      </c>
      <c r="AI21" s="15"/>
      <c r="AK21" s="15"/>
      <c r="AL21" s="17">
        <v>7641</v>
      </c>
      <c r="AM21" s="8">
        <v>167112</v>
      </c>
      <c r="AN21" s="18">
        <v>27</v>
      </c>
      <c r="AO21" s="6">
        <v>37</v>
      </c>
      <c r="AP21" s="6" t="str">
        <f t="shared" si="7"/>
        <v>FLOW</v>
      </c>
      <c r="AQ21" s="6"/>
      <c r="AR21" s="6"/>
      <c r="AS21" s="6"/>
      <c r="AT21" s="6"/>
      <c r="AU21" s="5" t="s">
        <v>586</v>
      </c>
      <c r="AV21" s="332"/>
      <c r="AW21" s="12"/>
      <c r="AX21" s="19"/>
      <c r="AY21" s="5"/>
      <c r="AZ21" s="5" t="s">
        <v>1325</v>
      </c>
      <c r="BA21" s="15" t="s">
        <v>586</v>
      </c>
      <c r="BB21" s="15"/>
      <c r="BC21" s="15"/>
      <c r="BD21" s="5"/>
      <c r="BE21" s="5"/>
      <c r="BF21" s="5"/>
      <c r="BG21" s="3"/>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20">
        <f t="shared" si="8"/>
        <v>0</v>
      </c>
      <c r="ES21" s="5" t="str">
        <f t="shared" si="9"/>
        <v/>
      </c>
      <c r="ET21" s="5" t="s">
        <v>575</v>
      </c>
      <c r="EU21" s="15" t="s">
        <v>1501</v>
      </c>
      <c r="EV21" s="15" t="s">
        <v>567</v>
      </c>
      <c r="EW21" s="15"/>
      <c r="EX21" s="3"/>
      <c r="EY21" s="22"/>
      <c r="EZ21" s="21"/>
      <c r="FA21" s="3"/>
      <c r="FB21" s="22"/>
      <c r="FC21" s="15"/>
      <c r="FD21" s="15"/>
      <c r="FE21" s="15">
        <f t="shared" si="10"/>
        <v>6741</v>
      </c>
      <c r="FF21" s="4">
        <f t="shared" si="11"/>
        <v>13322</v>
      </c>
      <c r="FG21" t="s">
        <v>586</v>
      </c>
      <c r="FH21" s="4">
        <v>80</v>
      </c>
      <c r="FI21" t="s">
        <v>688</v>
      </c>
    </row>
    <row r="22" spans="1:165" ht="17.25" x14ac:dyDescent="0.25">
      <c r="A22" s="5">
        <v>464712154</v>
      </c>
      <c r="B22" s="12" t="s">
        <v>1380</v>
      </c>
      <c r="C22" s="5"/>
      <c r="D22" s="5"/>
      <c r="E22" s="5"/>
      <c r="F22" s="5"/>
      <c r="G22" s="6"/>
      <c r="H22" s="6"/>
      <c r="I22" s="5">
        <v>6512</v>
      </c>
      <c r="J22" s="5">
        <v>6463</v>
      </c>
      <c r="K22" s="295">
        <f t="shared" si="12"/>
        <v>6623</v>
      </c>
      <c r="L22" s="295">
        <f t="shared" si="1"/>
        <v>12975</v>
      </c>
      <c r="M22" s="334">
        <v>1</v>
      </c>
      <c r="N22" s="5" t="s">
        <v>688</v>
      </c>
      <c r="O22" s="5" t="s">
        <v>689</v>
      </c>
      <c r="P22" s="5" t="s">
        <v>44</v>
      </c>
      <c r="Q22" s="8">
        <v>167026</v>
      </c>
      <c r="R22" s="9">
        <v>160</v>
      </c>
      <c r="S22" s="9">
        <f t="shared" si="2"/>
        <v>0</v>
      </c>
      <c r="T22" s="9">
        <v>6270</v>
      </c>
      <c r="U22" s="10" t="s">
        <v>586</v>
      </c>
      <c r="V22" s="319">
        <f t="shared" si="3"/>
        <v>0.17002080079180307</v>
      </c>
      <c r="W22" s="319">
        <f t="shared" si="4"/>
        <v>9.3670065131999727E-3</v>
      </c>
      <c r="X22" s="11" t="str">
        <f t="shared" si="5"/>
        <v>FLOW</v>
      </c>
      <c r="Y22" s="5" t="str">
        <f t="shared" si="6"/>
        <v>-</v>
      </c>
      <c r="Z22" s="5" t="s">
        <v>586</v>
      </c>
      <c r="AA22" s="5" t="s">
        <v>586</v>
      </c>
      <c r="AB22" s="12"/>
      <c r="AC22" s="5"/>
      <c r="AD22" s="5"/>
      <c r="AE22" s="13"/>
      <c r="AF22" s="14"/>
      <c r="AG22" s="15"/>
      <c r="AH22" s="5" t="s">
        <v>1456</v>
      </c>
      <c r="AI22" s="15"/>
      <c r="AK22" s="15"/>
      <c r="AL22" s="17">
        <v>12893</v>
      </c>
      <c r="AM22" s="8">
        <v>167026</v>
      </c>
      <c r="AN22" s="18">
        <v>27</v>
      </c>
      <c r="AO22" s="6">
        <v>37</v>
      </c>
      <c r="AP22" s="6" t="str">
        <f t="shared" si="7"/>
        <v>FLOW</v>
      </c>
      <c r="AQ22" s="6"/>
      <c r="AR22" s="6"/>
      <c r="AS22" s="6"/>
      <c r="AT22" s="6"/>
      <c r="AU22" s="5" t="s">
        <v>586</v>
      </c>
      <c r="AV22" s="332"/>
      <c r="AW22" s="12"/>
      <c r="AX22" s="19"/>
      <c r="AY22" s="5"/>
      <c r="AZ22" s="5" t="s">
        <v>1325</v>
      </c>
      <c r="BA22" s="15" t="s">
        <v>586</v>
      </c>
      <c r="BB22" s="15"/>
      <c r="BC22" s="15"/>
      <c r="BD22" s="5"/>
      <c r="BE22" s="5"/>
      <c r="BF22" s="5"/>
      <c r="BG22" s="3"/>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v>1</v>
      </c>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20">
        <f t="shared" si="8"/>
        <v>1</v>
      </c>
      <c r="ES22" s="5">
        <f t="shared" si="9"/>
        <v>1</v>
      </c>
      <c r="ET22" s="5" t="s">
        <v>576</v>
      </c>
      <c r="EU22" s="15" t="s">
        <v>1502</v>
      </c>
      <c r="EV22" s="15" t="s">
        <v>567</v>
      </c>
      <c r="EW22" s="15"/>
      <c r="EX22" s="3"/>
      <c r="EY22" s="22"/>
      <c r="EZ22" s="21"/>
      <c r="FA22" s="3"/>
      <c r="FB22" s="22"/>
      <c r="FC22" s="15"/>
      <c r="FD22" s="15"/>
      <c r="FE22" s="15">
        <f t="shared" si="10"/>
        <v>6623</v>
      </c>
      <c r="FF22" s="4">
        <f t="shared" si="11"/>
        <v>12975</v>
      </c>
      <c r="FG22" t="s">
        <v>586</v>
      </c>
      <c r="FH22" s="4">
        <v>160</v>
      </c>
      <c r="FI22" t="s">
        <v>688</v>
      </c>
    </row>
    <row r="23" spans="1:165" ht="17.25" x14ac:dyDescent="0.25">
      <c r="A23" s="5">
        <v>463411381</v>
      </c>
      <c r="B23" s="12" t="s">
        <v>117</v>
      </c>
      <c r="C23" s="5" t="s">
        <v>1045</v>
      </c>
      <c r="D23" s="5" t="s">
        <v>1059</v>
      </c>
      <c r="E23" s="5">
        <v>7000</v>
      </c>
      <c r="F23" s="5"/>
      <c r="G23" s="6"/>
      <c r="H23" s="6"/>
      <c r="I23" s="5">
        <v>6741</v>
      </c>
      <c r="J23" s="5">
        <v>26312</v>
      </c>
      <c r="K23" s="295">
        <f t="shared" si="12"/>
        <v>7611</v>
      </c>
      <c r="L23" s="295">
        <f t="shared" si="1"/>
        <v>26053</v>
      </c>
      <c r="M23" s="7">
        <v>4</v>
      </c>
      <c r="N23" s="5" t="s">
        <v>737</v>
      </c>
      <c r="O23" s="5" t="s">
        <v>738</v>
      </c>
      <c r="P23" s="5" t="s">
        <v>17</v>
      </c>
      <c r="Q23" s="8">
        <v>166956</v>
      </c>
      <c r="R23" s="9">
        <v>1522</v>
      </c>
      <c r="S23" s="9">
        <f t="shared" si="2"/>
        <v>0</v>
      </c>
      <c r="T23" s="9">
        <v>6296</v>
      </c>
      <c r="U23" s="10" t="s">
        <v>789</v>
      </c>
      <c r="V23" s="319">
        <f t="shared" si="3"/>
        <v>0.34440431890392637</v>
      </c>
      <c r="W23" s="319">
        <f t="shared" si="4"/>
        <v>5.4814812815717401E-2</v>
      </c>
      <c r="X23" s="11" t="str">
        <f t="shared" si="5"/>
        <v>STABLE</v>
      </c>
      <c r="Y23" s="5" t="str">
        <f t="shared" si="6"/>
        <v>PAID</v>
      </c>
      <c r="Z23" s="5" t="s">
        <v>738</v>
      </c>
      <c r="AA23" s="5" t="s">
        <v>586</v>
      </c>
      <c r="AB23" s="12"/>
      <c r="AC23" s="5"/>
      <c r="AD23" s="5"/>
      <c r="AE23" s="13"/>
      <c r="AF23" s="14" t="s">
        <v>1064</v>
      </c>
      <c r="AG23" s="15" t="s">
        <v>586</v>
      </c>
      <c r="AH23" s="5" t="s">
        <v>111</v>
      </c>
      <c r="AI23" s="15" t="s">
        <v>586</v>
      </c>
      <c r="AJ23" s="16" t="s">
        <v>586</v>
      </c>
      <c r="AK23" s="15" t="s">
        <v>586</v>
      </c>
      <c r="AL23" s="17">
        <v>34130</v>
      </c>
      <c r="AM23" s="8">
        <v>166956</v>
      </c>
      <c r="AN23" s="18">
        <v>116</v>
      </c>
      <c r="AO23" s="6">
        <v>98</v>
      </c>
      <c r="AP23" s="6" t="str">
        <f t="shared" si="7"/>
        <v>STABLE</v>
      </c>
      <c r="AQ23" s="6"/>
      <c r="AR23" s="6"/>
      <c r="AS23" s="6"/>
      <c r="AT23" s="6"/>
      <c r="AU23" s="5" t="s">
        <v>483</v>
      </c>
      <c r="AV23" s="332"/>
      <c r="AW23" s="12"/>
      <c r="AX23" s="19"/>
      <c r="AY23" s="5"/>
      <c r="AZ23" s="5" t="s">
        <v>1011</v>
      </c>
      <c r="BA23" s="15" t="s">
        <v>586</v>
      </c>
      <c r="BB23" s="15"/>
      <c r="BC23" s="15"/>
      <c r="BD23" s="5"/>
      <c r="BE23" s="5"/>
      <c r="BF23" s="5"/>
      <c r="BG23" s="3"/>
      <c r="BH23" s="5"/>
      <c r="BI23" s="5"/>
      <c r="BJ23" s="5"/>
      <c r="BK23" s="5"/>
      <c r="BL23" s="5"/>
      <c r="BM23" s="5"/>
      <c r="BN23" s="5"/>
      <c r="BO23" s="5">
        <v>2</v>
      </c>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20">
        <f t="shared" si="8"/>
        <v>2</v>
      </c>
      <c r="ES23" s="5">
        <f t="shared" si="9"/>
        <v>1</v>
      </c>
      <c r="ET23" s="5" t="s">
        <v>570</v>
      </c>
      <c r="EU23" s="15" t="s">
        <v>1503</v>
      </c>
      <c r="EV23" s="15" t="s">
        <v>567</v>
      </c>
      <c r="EW23" s="15" t="s">
        <v>1087</v>
      </c>
      <c r="EX23" s="3" t="s">
        <v>1087</v>
      </c>
      <c r="EY23" s="22">
        <v>46178</v>
      </c>
      <c r="EZ23" s="21"/>
      <c r="FA23" s="3"/>
      <c r="FB23" s="22"/>
      <c r="FC23" s="15"/>
      <c r="FD23" s="15"/>
      <c r="FE23" s="15">
        <f t="shared" si="10"/>
        <v>7611</v>
      </c>
      <c r="FF23" s="4">
        <f t="shared" si="11"/>
        <v>33053</v>
      </c>
      <c r="FG23" t="s">
        <v>586</v>
      </c>
      <c r="FH23" s="4">
        <v>1522</v>
      </c>
      <c r="FI23" t="s">
        <v>1477</v>
      </c>
    </row>
    <row r="24" spans="1:165" ht="17.25" x14ac:dyDescent="0.25">
      <c r="A24" s="5">
        <v>462452555</v>
      </c>
      <c r="B24" s="12" t="s">
        <v>464</v>
      </c>
      <c r="C24" s="5"/>
      <c r="D24" s="5"/>
      <c r="E24" s="5"/>
      <c r="F24" s="5"/>
      <c r="G24" s="6"/>
      <c r="H24" s="6"/>
      <c r="I24" s="5">
        <v>8055</v>
      </c>
      <c r="J24" s="5">
        <v>7035</v>
      </c>
      <c r="K24" s="295">
        <f t="shared" si="12"/>
        <v>7174</v>
      </c>
      <c r="L24" s="295">
        <f t="shared" si="1"/>
        <v>15090</v>
      </c>
      <c r="M24" s="334">
        <v>1</v>
      </c>
      <c r="N24" s="5" t="s">
        <v>688</v>
      </c>
      <c r="O24" s="5" t="s">
        <v>689</v>
      </c>
      <c r="P24" s="5" t="s">
        <v>17</v>
      </c>
      <c r="Q24" s="8">
        <v>164668</v>
      </c>
      <c r="R24" s="9">
        <v>139</v>
      </c>
      <c r="S24" s="9">
        <f t="shared" si="2"/>
        <v>0</v>
      </c>
      <c r="T24" s="9">
        <v>5940</v>
      </c>
      <c r="U24" s="10" t="s">
        <v>872</v>
      </c>
      <c r="V24" s="319">
        <f t="shared" si="3"/>
        <v>6.6819988623299215E-2</v>
      </c>
      <c r="W24" s="319">
        <f t="shared" si="4"/>
        <v>9.2347672129824872E-3</v>
      </c>
      <c r="X24" s="11" t="str">
        <f t="shared" si="5"/>
        <v>FLOW</v>
      </c>
      <c r="Y24" s="5" t="str">
        <f t="shared" si="6"/>
        <v>-</v>
      </c>
      <c r="Z24" s="5" t="s">
        <v>738</v>
      </c>
      <c r="AA24" s="5" t="s">
        <v>586</v>
      </c>
      <c r="AB24" s="12"/>
      <c r="AC24" s="5"/>
      <c r="AD24" s="5"/>
      <c r="AE24" s="13"/>
      <c r="AF24" s="14" t="s">
        <v>586</v>
      </c>
      <c r="AG24" s="15" t="s">
        <v>586</v>
      </c>
      <c r="AH24" s="5" t="s">
        <v>462</v>
      </c>
      <c r="AI24" s="15" t="s">
        <v>586</v>
      </c>
      <c r="AJ24" s="16" t="s">
        <v>586</v>
      </c>
      <c r="AK24" s="15" t="s">
        <v>586</v>
      </c>
      <c r="AL24" s="17">
        <v>13114</v>
      </c>
      <c r="AM24" s="8">
        <v>164668</v>
      </c>
      <c r="AN24" s="18">
        <v>27</v>
      </c>
      <c r="AO24" s="6">
        <v>37</v>
      </c>
      <c r="AP24" s="6" t="str">
        <f t="shared" si="7"/>
        <v>FLOW</v>
      </c>
      <c r="AQ24" s="6"/>
      <c r="AR24" s="6"/>
      <c r="AS24" s="6"/>
      <c r="AT24" s="6"/>
      <c r="AU24" s="5" t="s">
        <v>1060</v>
      </c>
      <c r="AV24" s="332"/>
      <c r="AW24" s="12"/>
      <c r="AX24" s="19"/>
      <c r="AY24" s="5"/>
      <c r="AZ24" s="5" t="s">
        <v>1011</v>
      </c>
      <c r="BA24" s="15" t="s">
        <v>586</v>
      </c>
      <c r="BB24" s="15"/>
      <c r="BC24" s="15"/>
      <c r="BD24" s="5"/>
      <c r="BE24" s="5"/>
      <c r="BF24" s="5"/>
      <c r="BG24" s="3"/>
      <c r="BH24" s="5"/>
      <c r="BI24" s="5"/>
      <c r="BJ24" s="5"/>
      <c r="BK24" s="5"/>
      <c r="BL24" s="5"/>
      <c r="BM24" s="5"/>
      <c r="BN24" s="5"/>
      <c r="BO24" s="5">
        <v>1</v>
      </c>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20">
        <f t="shared" si="8"/>
        <v>1</v>
      </c>
      <c r="ES24" s="5">
        <f t="shared" si="9"/>
        <v>1</v>
      </c>
      <c r="ET24" s="5" t="s">
        <v>570</v>
      </c>
      <c r="EU24" s="15" t="s">
        <v>1504</v>
      </c>
      <c r="EV24" s="15" t="s">
        <v>567</v>
      </c>
      <c r="EW24" s="15" t="s">
        <v>1068</v>
      </c>
      <c r="EX24" s="3" t="s">
        <v>1088</v>
      </c>
      <c r="EY24" s="22">
        <v>46178</v>
      </c>
      <c r="EZ24" s="21"/>
      <c r="FA24" s="3"/>
      <c r="FB24" s="22"/>
      <c r="FC24" s="15"/>
      <c r="FD24" s="15"/>
      <c r="FE24" s="15">
        <f t="shared" si="10"/>
        <v>7174</v>
      </c>
      <c r="FF24" s="4">
        <f t="shared" si="11"/>
        <v>15090</v>
      </c>
      <c r="FG24" t="s">
        <v>586</v>
      </c>
      <c r="FH24" s="4">
        <v>139</v>
      </c>
      <c r="FI24" t="s">
        <v>688</v>
      </c>
    </row>
    <row r="25" spans="1:165" ht="17.25" x14ac:dyDescent="0.25">
      <c r="A25" s="5">
        <v>465042758</v>
      </c>
      <c r="B25" s="12" t="s">
        <v>836</v>
      </c>
      <c r="C25" s="5" t="s">
        <v>1043</v>
      </c>
      <c r="D25" s="5" t="s">
        <v>2150</v>
      </c>
      <c r="E25" s="5">
        <v>6000</v>
      </c>
      <c r="F25" s="5"/>
      <c r="G25" s="6"/>
      <c r="H25" s="6"/>
      <c r="I25" s="5">
        <v>6230</v>
      </c>
      <c r="J25" s="5">
        <v>5894</v>
      </c>
      <c r="K25" s="295">
        <f t="shared" si="12"/>
        <v>6019</v>
      </c>
      <c r="L25" s="295">
        <f t="shared" si="1"/>
        <v>6124</v>
      </c>
      <c r="M25" s="334">
        <v>1</v>
      </c>
      <c r="N25" s="5" t="s">
        <v>688</v>
      </c>
      <c r="O25" s="5" t="s">
        <v>689</v>
      </c>
      <c r="P25" s="5" t="s">
        <v>168</v>
      </c>
      <c r="Q25" s="8">
        <v>160705</v>
      </c>
      <c r="R25" s="9">
        <v>125</v>
      </c>
      <c r="S25" s="9">
        <f t="shared" si="2"/>
        <v>0</v>
      </c>
      <c r="T25" s="9">
        <v>1800</v>
      </c>
      <c r="U25" s="10" t="s">
        <v>871</v>
      </c>
      <c r="V25" s="319">
        <f t="shared" si="3"/>
        <v>0.15881397657073601</v>
      </c>
      <c r="W25" s="319">
        <f t="shared" si="4"/>
        <v>9.012517702057174E-3</v>
      </c>
      <c r="X25" s="11" t="str">
        <f t="shared" si="5"/>
        <v>FLOW</v>
      </c>
      <c r="Y25" s="5" t="str">
        <f t="shared" si="6"/>
        <v>-</v>
      </c>
      <c r="Z25" s="5" t="s">
        <v>738</v>
      </c>
      <c r="AA25" s="5" t="s">
        <v>586</v>
      </c>
      <c r="AB25" s="12"/>
      <c r="AC25" s="5"/>
      <c r="AD25" s="5"/>
      <c r="AE25" s="13"/>
      <c r="AF25" s="14" t="s">
        <v>586</v>
      </c>
      <c r="AG25" s="15" t="s">
        <v>586</v>
      </c>
      <c r="AH25" s="5" t="s">
        <v>353</v>
      </c>
      <c r="AI25" s="15" t="s">
        <v>586</v>
      </c>
      <c r="AJ25" s="16" t="s">
        <v>586</v>
      </c>
      <c r="AK25" s="15" t="s">
        <v>586</v>
      </c>
      <c r="AL25" s="17">
        <v>7819</v>
      </c>
      <c r="AM25" s="8">
        <v>160705</v>
      </c>
      <c r="AN25" s="18">
        <v>27</v>
      </c>
      <c r="AO25" s="6">
        <v>37</v>
      </c>
      <c r="AP25" s="6" t="str">
        <f t="shared" si="7"/>
        <v>FLOW</v>
      </c>
      <c r="AQ25" s="6"/>
      <c r="AR25" s="6"/>
      <c r="AS25" s="6"/>
      <c r="AT25" s="6"/>
      <c r="AU25" s="5" t="s">
        <v>1060</v>
      </c>
      <c r="AV25" s="332"/>
      <c r="AW25" s="12"/>
      <c r="AX25" s="19"/>
      <c r="AY25" s="5"/>
      <c r="AZ25" s="5" t="s">
        <v>1011</v>
      </c>
      <c r="BA25" s="15" t="s">
        <v>586</v>
      </c>
      <c r="BB25" s="15"/>
      <c r="BC25" s="15"/>
      <c r="BD25" s="5"/>
      <c r="BE25" s="5"/>
      <c r="BF25" s="5"/>
      <c r="BG25" s="3"/>
      <c r="BH25" s="5"/>
      <c r="BI25" s="5"/>
      <c r="BJ25" s="5"/>
      <c r="BK25" s="5"/>
      <c r="BL25" s="5">
        <v>1</v>
      </c>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20">
        <f t="shared" si="8"/>
        <v>1</v>
      </c>
      <c r="ES25" s="5">
        <f t="shared" si="9"/>
        <v>1</v>
      </c>
      <c r="ET25" s="5" t="s">
        <v>583</v>
      </c>
      <c r="EU25" s="15" t="s">
        <v>1505</v>
      </c>
      <c r="EV25" s="15" t="s">
        <v>567</v>
      </c>
      <c r="EW25" s="15" t="s">
        <v>1068</v>
      </c>
      <c r="EX25" s="3" t="s">
        <v>1089</v>
      </c>
      <c r="EY25" s="22">
        <v>46177</v>
      </c>
      <c r="EZ25" s="21"/>
      <c r="FA25" s="3"/>
      <c r="FB25" s="22"/>
      <c r="FC25" s="15"/>
      <c r="FD25" s="15"/>
      <c r="FE25" s="15">
        <f t="shared" si="10"/>
        <v>6019</v>
      </c>
      <c r="FF25" s="4">
        <f t="shared" si="11"/>
        <v>12124</v>
      </c>
      <c r="FG25" t="s">
        <v>586</v>
      </c>
      <c r="FH25" s="4">
        <v>125</v>
      </c>
      <c r="FI25" t="s">
        <v>688</v>
      </c>
    </row>
    <row r="26" spans="1:165" ht="17.25" x14ac:dyDescent="0.25">
      <c r="A26" s="5">
        <v>466953270</v>
      </c>
      <c r="B26" s="12" t="s">
        <v>127</v>
      </c>
      <c r="C26" s="5"/>
      <c r="D26" s="5"/>
      <c r="E26" s="5"/>
      <c r="F26" s="5"/>
      <c r="G26" s="6"/>
      <c r="H26" s="6"/>
      <c r="I26" s="5">
        <v>5286</v>
      </c>
      <c r="J26" s="5">
        <v>5177</v>
      </c>
      <c r="K26" s="295">
        <f t="shared" si="12"/>
        <v>5289</v>
      </c>
      <c r="L26" s="295">
        <f t="shared" si="1"/>
        <v>10463</v>
      </c>
      <c r="M26" s="334">
        <v>1</v>
      </c>
      <c r="N26" s="5" t="s">
        <v>688</v>
      </c>
      <c r="O26" s="5" t="s">
        <v>689</v>
      </c>
      <c r="P26" s="5" t="s">
        <v>17</v>
      </c>
      <c r="Q26" s="8">
        <v>160657</v>
      </c>
      <c r="R26" s="9">
        <v>112</v>
      </c>
      <c r="S26" s="9">
        <f t="shared" si="2"/>
        <v>0</v>
      </c>
      <c r="T26" s="9">
        <v>2250</v>
      </c>
      <c r="U26" s="10" t="s">
        <v>870</v>
      </c>
      <c r="V26" s="319">
        <f t="shared" si="3"/>
        <v>6.5192380500482067E-2</v>
      </c>
      <c r="W26" s="319">
        <f t="shared" si="4"/>
        <v>9.0098258079051637E-3</v>
      </c>
      <c r="X26" s="11" t="str">
        <f t="shared" si="5"/>
        <v>FLOW</v>
      </c>
      <c r="Y26" s="5" t="str">
        <f t="shared" si="6"/>
        <v>-</v>
      </c>
      <c r="Z26" s="5" t="s">
        <v>738</v>
      </c>
      <c r="AA26" s="5" t="s">
        <v>586</v>
      </c>
      <c r="AB26" s="12"/>
      <c r="AC26" s="5"/>
      <c r="AD26" s="5"/>
      <c r="AE26" s="13"/>
      <c r="AF26" s="14" t="s">
        <v>586</v>
      </c>
      <c r="AG26" s="15" t="s">
        <v>586</v>
      </c>
      <c r="AH26" s="5" t="s">
        <v>121</v>
      </c>
      <c r="AI26" s="15" t="s">
        <v>586</v>
      </c>
      <c r="AJ26" s="16" t="s">
        <v>586</v>
      </c>
      <c r="AK26" s="15" t="s">
        <v>586</v>
      </c>
      <c r="AL26" s="17">
        <v>7539</v>
      </c>
      <c r="AM26" s="8">
        <v>160657</v>
      </c>
      <c r="AN26" s="18">
        <v>27</v>
      </c>
      <c r="AO26" s="6">
        <v>37</v>
      </c>
      <c r="AP26" s="6" t="str">
        <f t="shared" si="7"/>
        <v>FLOW</v>
      </c>
      <c r="AQ26" s="6"/>
      <c r="AR26" s="6"/>
      <c r="AS26" s="6"/>
      <c r="AT26" s="6"/>
      <c r="AU26" s="5" t="s">
        <v>1060</v>
      </c>
      <c r="AV26" s="332"/>
      <c r="AW26" s="12"/>
      <c r="AX26" s="19"/>
      <c r="AY26" s="5"/>
      <c r="AZ26" s="5" t="s">
        <v>1011</v>
      </c>
      <c r="BA26" s="15" t="s">
        <v>586</v>
      </c>
      <c r="BB26" s="15"/>
      <c r="BC26" s="15"/>
      <c r="BD26" s="5"/>
      <c r="BE26" s="5"/>
      <c r="BF26" s="5"/>
      <c r="BG26" s="3"/>
      <c r="BH26" s="5"/>
      <c r="BI26" s="5"/>
      <c r="BJ26" s="5"/>
      <c r="BK26" s="5"/>
      <c r="BL26" s="5">
        <v>1</v>
      </c>
      <c r="BM26" s="5"/>
      <c r="BN26" s="5"/>
      <c r="BO26" s="5"/>
      <c r="BP26" s="5"/>
      <c r="BQ26" s="5"/>
      <c r="BR26" s="5"/>
      <c r="BS26" s="5"/>
      <c r="BT26" s="5"/>
      <c r="BU26" s="5"/>
      <c r="BV26" s="5"/>
      <c r="BW26" s="5"/>
      <c r="BX26" s="5">
        <v>1</v>
      </c>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20">
        <f t="shared" si="8"/>
        <v>2</v>
      </c>
      <c r="ES26" s="5">
        <f t="shared" si="9"/>
        <v>1</v>
      </c>
      <c r="ET26" s="5" t="s">
        <v>570</v>
      </c>
      <c r="EU26" s="15" t="s">
        <v>1506</v>
      </c>
      <c r="EV26" s="15" t="s">
        <v>567</v>
      </c>
      <c r="EW26" s="15" t="s">
        <v>1073</v>
      </c>
      <c r="EX26" s="3" t="s">
        <v>1090</v>
      </c>
      <c r="EY26" s="22">
        <v>46188</v>
      </c>
      <c r="EZ26" s="21"/>
      <c r="FA26" s="3"/>
      <c r="FB26" s="22"/>
      <c r="FC26" s="15"/>
      <c r="FD26" s="15"/>
      <c r="FE26" s="15">
        <f t="shared" si="10"/>
        <v>5289</v>
      </c>
      <c r="FF26" s="4">
        <f t="shared" si="11"/>
        <v>10463</v>
      </c>
      <c r="FG26" t="s">
        <v>586</v>
      </c>
      <c r="FH26" s="4">
        <v>112</v>
      </c>
      <c r="FI26" t="s">
        <v>688</v>
      </c>
    </row>
    <row r="27" spans="1:165" ht="17.25" x14ac:dyDescent="0.25">
      <c r="A27" s="5">
        <v>462353603</v>
      </c>
      <c r="B27" s="12" t="s">
        <v>1369</v>
      </c>
      <c r="C27" s="5"/>
      <c r="D27" s="5"/>
      <c r="E27" s="5"/>
      <c r="F27" s="5"/>
      <c r="G27" s="6"/>
      <c r="H27" s="6"/>
      <c r="I27" s="5">
        <v>7819</v>
      </c>
      <c r="J27" s="5">
        <v>7492.44</v>
      </c>
      <c r="K27" s="295">
        <f t="shared" si="12"/>
        <v>7609.44</v>
      </c>
      <c r="L27" s="295">
        <f t="shared" si="1"/>
        <v>15311.439999999999</v>
      </c>
      <c r="M27" s="334">
        <v>1</v>
      </c>
      <c r="N27" s="5" t="s">
        <v>688</v>
      </c>
      <c r="O27" s="5" t="s">
        <v>689</v>
      </c>
      <c r="P27" s="5" t="s">
        <v>168</v>
      </c>
      <c r="Q27" s="8">
        <v>160069</v>
      </c>
      <c r="R27" s="9">
        <v>117</v>
      </c>
      <c r="S27" s="9">
        <f t="shared" si="2"/>
        <v>0</v>
      </c>
      <c r="T27" s="9">
        <v>2700</v>
      </c>
      <c r="U27" s="10" t="s">
        <v>586</v>
      </c>
      <c r="V27" s="319">
        <f t="shared" si="3"/>
        <v>0.15818546041318654</v>
      </c>
      <c r="W27" s="319">
        <f t="shared" si="4"/>
        <v>8.9768501045430441E-3</v>
      </c>
      <c r="X27" s="11" t="str">
        <f t="shared" si="5"/>
        <v>FLOW</v>
      </c>
      <c r="Y27" s="5" t="str">
        <f t="shared" si="6"/>
        <v>-</v>
      </c>
      <c r="Z27" s="5" t="s">
        <v>586</v>
      </c>
      <c r="AA27" s="5" t="s">
        <v>586</v>
      </c>
      <c r="AB27" s="12"/>
      <c r="AC27" s="5"/>
      <c r="AD27" s="5"/>
      <c r="AE27" s="13"/>
      <c r="AF27" s="14"/>
      <c r="AG27" s="15"/>
      <c r="AH27" s="5" t="s">
        <v>167</v>
      </c>
      <c r="AI27" s="15"/>
      <c r="AK27" s="15"/>
      <c r="AL27" s="17">
        <v>10309.44</v>
      </c>
      <c r="AM27" s="8">
        <v>160069</v>
      </c>
      <c r="AN27" s="18">
        <v>27</v>
      </c>
      <c r="AO27" s="6">
        <v>37</v>
      </c>
      <c r="AP27" s="6" t="str">
        <f t="shared" si="7"/>
        <v>FLOW</v>
      </c>
      <c r="AQ27" s="6"/>
      <c r="AR27" s="6"/>
      <c r="AS27" s="6"/>
      <c r="AT27" s="6"/>
      <c r="AU27" s="5" t="s">
        <v>586</v>
      </c>
      <c r="AV27" s="332"/>
      <c r="AW27" s="12"/>
      <c r="AX27" s="19"/>
      <c r="AY27" s="5"/>
      <c r="AZ27" s="5" t="s">
        <v>1325</v>
      </c>
      <c r="BA27" s="15" t="s">
        <v>586</v>
      </c>
      <c r="BB27" s="15"/>
      <c r="BC27" s="15"/>
      <c r="BD27" s="5"/>
      <c r="BE27" s="5"/>
      <c r="BF27" s="5"/>
      <c r="BG27" s="3"/>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20">
        <f t="shared" si="8"/>
        <v>0</v>
      </c>
      <c r="ES27" s="5" t="str">
        <f t="shared" si="9"/>
        <v/>
      </c>
      <c r="ET27" s="5" t="s">
        <v>583</v>
      </c>
      <c r="EU27" s="15" t="e">
        <v>#N/A</v>
      </c>
      <c r="EV27" s="15" t="e">
        <v>#N/A</v>
      </c>
      <c r="EW27" s="15"/>
      <c r="EX27" s="3"/>
      <c r="EY27" s="22"/>
      <c r="EZ27" s="21"/>
      <c r="FA27" s="3"/>
      <c r="FB27" s="22"/>
      <c r="FC27" s="15"/>
      <c r="FD27" s="15"/>
      <c r="FE27" s="15">
        <f t="shared" si="10"/>
        <v>7609.44</v>
      </c>
      <c r="FF27" s="4">
        <f t="shared" si="11"/>
        <v>15311.439999999999</v>
      </c>
      <c r="FH27" s="4">
        <v>117</v>
      </c>
      <c r="FI27" t="s">
        <v>688</v>
      </c>
    </row>
    <row r="28" spans="1:165" ht="17.25" x14ac:dyDescent="0.25">
      <c r="A28" s="5">
        <v>464088878</v>
      </c>
      <c r="B28" s="12" t="s">
        <v>388</v>
      </c>
      <c r="C28" s="5"/>
      <c r="D28" s="5"/>
      <c r="E28" s="5"/>
      <c r="F28" s="5"/>
      <c r="G28" s="6"/>
      <c r="H28" s="6"/>
      <c r="I28" s="5">
        <v>6045</v>
      </c>
      <c r="J28" s="5">
        <v>17219</v>
      </c>
      <c r="K28" s="295">
        <f t="shared" si="12"/>
        <v>5509</v>
      </c>
      <c r="L28" s="295">
        <f t="shared" si="1"/>
        <v>23264</v>
      </c>
      <c r="M28" s="7">
        <v>3</v>
      </c>
      <c r="N28" s="5" t="s">
        <v>688</v>
      </c>
      <c r="O28" s="5" t="s">
        <v>689</v>
      </c>
      <c r="P28" s="5" t="s">
        <v>30</v>
      </c>
      <c r="Q28" s="8">
        <v>155641</v>
      </c>
      <c r="R28" s="9">
        <v>380</v>
      </c>
      <c r="S28" s="9">
        <f t="shared" si="2"/>
        <v>0</v>
      </c>
      <c r="T28" s="9">
        <v>1800</v>
      </c>
      <c r="U28" s="10" t="s">
        <v>688</v>
      </c>
      <c r="V28" s="319">
        <f t="shared" si="3"/>
        <v>0.23571104489214009</v>
      </c>
      <c r="W28" s="319">
        <f t="shared" si="4"/>
        <v>4.1206151915049949E-2</v>
      </c>
      <c r="X28" s="11" t="str">
        <f t="shared" si="5"/>
        <v>FLOW</v>
      </c>
      <c r="Y28" s="5" t="str">
        <f t="shared" si="6"/>
        <v>-</v>
      </c>
      <c r="Z28" s="5" t="s">
        <v>788</v>
      </c>
      <c r="AA28" s="5" t="s">
        <v>586</v>
      </c>
      <c r="AB28" s="12"/>
      <c r="AC28" s="5"/>
      <c r="AD28" s="5"/>
      <c r="AE28" s="13"/>
      <c r="AF28" s="14" t="s">
        <v>1064</v>
      </c>
      <c r="AG28" s="15" t="s">
        <v>586</v>
      </c>
      <c r="AH28" s="5" t="s">
        <v>386</v>
      </c>
      <c r="AI28" s="15" t="s">
        <v>586</v>
      </c>
      <c r="AJ28" s="16" t="s">
        <v>586</v>
      </c>
      <c r="AK28" s="15" t="s">
        <v>586</v>
      </c>
      <c r="AL28" s="17">
        <v>19399</v>
      </c>
      <c r="AM28" s="8">
        <v>155641</v>
      </c>
      <c r="AN28" s="18">
        <v>88</v>
      </c>
      <c r="AO28" s="6">
        <v>98</v>
      </c>
      <c r="AP28" s="6" t="str">
        <f t="shared" si="7"/>
        <v>FLOW</v>
      </c>
      <c r="AQ28" s="6"/>
      <c r="AR28" s="6"/>
      <c r="AS28" s="6"/>
      <c r="AT28" s="6"/>
      <c r="AU28" s="5" t="s">
        <v>1060</v>
      </c>
      <c r="AV28" s="332"/>
      <c r="AW28" s="12"/>
      <c r="AX28" s="19"/>
      <c r="AY28" s="5"/>
      <c r="AZ28" s="5" t="s">
        <v>1011</v>
      </c>
      <c r="BA28" s="15" t="s">
        <v>586</v>
      </c>
      <c r="BB28" s="15"/>
      <c r="BC28" s="15"/>
      <c r="BD28" s="5"/>
      <c r="BE28" s="5"/>
      <c r="BF28" s="5"/>
      <c r="BG28" s="3"/>
      <c r="BH28" s="5"/>
      <c r="BI28" s="5"/>
      <c r="BJ28" s="5"/>
      <c r="BK28" s="5"/>
      <c r="BL28" s="5"/>
      <c r="BM28" s="5"/>
      <c r="BN28" s="5"/>
      <c r="BO28" s="5">
        <v>1</v>
      </c>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20">
        <f t="shared" si="8"/>
        <v>1</v>
      </c>
      <c r="ES28" s="5">
        <f t="shared" si="9"/>
        <v>1</v>
      </c>
      <c r="ET28" s="5" t="s">
        <v>573</v>
      </c>
      <c r="EU28" s="15" t="s">
        <v>1507</v>
      </c>
      <c r="EV28" s="15" t="s">
        <v>567</v>
      </c>
      <c r="EW28" s="15" t="s">
        <v>1068</v>
      </c>
      <c r="EX28" s="3" t="s">
        <v>1091</v>
      </c>
      <c r="EY28" s="22">
        <v>46178</v>
      </c>
      <c r="EZ28" s="21"/>
      <c r="FA28" s="3"/>
      <c r="FB28" s="22"/>
      <c r="FC28" s="15"/>
      <c r="FD28" s="15"/>
      <c r="FE28" s="15">
        <f t="shared" si="10"/>
        <v>5509</v>
      </c>
      <c r="FF28" s="4">
        <f t="shared" si="11"/>
        <v>23264</v>
      </c>
      <c r="FG28" t="s">
        <v>897</v>
      </c>
      <c r="FH28" s="4">
        <v>380</v>
      </c>
      <c r="FI28" t="s">
        <v>688</v>
      </c>
    </row>
    <row r="29" spans="1:165" ht="17.25" x14ac:dyDescent="0.25">
      <c r="A29" s="5">
        <v>466843453</v>
      </c>
      <c r="B29" s="12" t="s">
        <v>333</v>
      </c>
      <c r="C29" s="5"/>
      <c r="D29" s="5"/>
      <c r="E29" s="5"/>
      <c r="F29" s="5"/>
      <c r="G29" s="6"/>
      <c r="H29" s="6"/>
      <c r="I29" s="5">
        <v>6379</v>
      </c>
      <c r="J29" s="5">
        <v>5460.23</v>
      </c>
      <c r="K29" s="295">
        <f t="shared" si="12"/>
        <v>5560.23</v>
      </c>
      <c r="L29" s="295">
        <f t="shared" si="1"/>
        <v>11839.23</v>
      </c>
      <c r="M29" s="334">
        <v>1</v>
      </c>
      <c r="N29" s="5" t="s">
        <v>688</v>
      </c>
      <c r="O29" s="5" t="s">
        <v>689</v>
      </c>
      <c r="P29" s="5" t="s">
        <v>44</v>
      </c>
      <c r="Q29" s="8">
        <v>153930</v>
      </c>
      <c r="R29" s="9">
        <v>100</v>
      </c>
      <c r="S29" s="9">
        <f t="shared" si="2"/>
        <v>0</v>
      </c>
      <c r="T29" s="9">
        <v>2700</v>
      </c>
      <c r="U29" s="10" t="s">
        <v>891</v>
      </c>
      <c r="V29" s="319">
        <f t="shared" si="3"/>
        <v>0.15668998758206654</v>
      </c>
      <c r="W29" s="319">
        <f t="shared" si="4"/>
        <v>8.6325680587266158E-3</v>
      </c>
      <c r="X29" s="11" t="str">
        <f t="shared" si="5"/>
        <v>FLOW</v>
      </c>
      <c r="Y29" s="5" t="str">
        <f t="shared" si="6"/>
        <v>-</v>
      </c>
      <c r="Z29" s="5" t="s">
        <v>785</v>
      </c>
      <c r="AA29" s="5" t="s">
        <v>586</v>
      </c>
      <c r="AB29" s="12"/>
      <c r="AC29" s="5"/>
      <c r="AD29" s="5"/>
      <c r="AE29" s="13"/>
      <c r="AF29" s="14" t="s">
        <v>586</v>
      </c>
      <c r="AG29" s="15" t="s">
        <v>586</v>
      </c>
      <c r="AH29" s="5" t="s">
        <v>331</v>
      </c>
      <c r="AI29" s="15" t="s">
        <v>586</v>
      </c>
      <c r="AJ29" s="16" t="s">
        <v>586</v>
      </c>
      <c r="AK29" s="15" t="s">
        <v>586</v>
      </c>
      <c r="AL29" s="17">
        <v>8260.23</v>
      </c>
      <c r="AM29" s="8">
        <v>153930</v>
      </c>
      <c r="AN29" s="18">
        <v>27</v>
      </c>
      <c r="AO29" s="6">
        <v>37</v>
      </c>
      <c r="AP29" s="6" t="str">
        <f t="shared" si="7"/>
        <v>FLOW</v>
      </c>
      <c r="AQ29" s="6"/>
      <c r="AR29" s="6"/>
      <c r="AS29" s="6"/>
      <c r="AT29" s="6"/>
      <c r="AU29" s="5" t="s">
        <v>1060</v>
      </c>
      <c r="AV29" s="332"/>
      <c r="AW29" s="12"/>
      <c r="AX29" s="19"/>
      <c r="AY29" s="5"/>
      <c r="AZ29" s="5" t="s">
        <v>1011</v>
      </c>
      <c r="BA29" s="15" t="s">
        <v>586</v>
      </c>
      <c r="BB29" s="15"/>
      <c r="BC29" s="15"/>
      <c r="BD29" s="5"/>
      <c r="BE29" s="5"/>
      <c r="BF29" s="5"/>
      <c r="BG29" s="3"/>
      <c r="BH29" s="5"/>
      <c r="BI29" s="5"/>
      <c r="BJ29" s="5"/>
      <c r="BK29" s="5"/>
      <c r="BL29" s="5">
        <v>1</v>
      </c>
      <c r="BM29" s="5"/>
      <c r="BN29" s="5"/>
      <c r="BO29" s="5"/>
      <c r="BP29" s="5"/>
      <c r="BQ29" s="5"/>
      <c r="BR29" s="5"/>
      <c r="BS29" s="5"/>
      <c r="BT29" s="5"/>
      <c r="BU29" s="5"/>
      <c r="BV29" s="5"/>
      <c r="BW29" s="5"/>
      <c r="BX29" s="5"/>
      <c r="BY29" s="5"/>
      <c r="BZ29" s="5"/>
      <c r="CA29" s="5"/>
      <c r="CB29" s="5"/>
      <c r="CC29" s="5"/>
      <c r="CD29" s="5">
        <v>1</v>
      </c>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20">
        <f t="shared" si="8"/>
        <v>2</v>
      </c>
      <c r="ES29" s="5">
        <f t="shared" si="9"/>
        <v>1</v>
      </c>
      <c r="ET29" s="5" t="s">
        <v>576</v>
      </c>
      <c r="EU29" s="15" t="s">
        <v>1508</v>
      </c>
      <c r="EV29" s="15" t="s">
        <v>567</v>
      </c>
      <c r="EW29" s="15" t="s">
        <v>1075</v>
      </c>
      <c r="EX29" s="3" t="s">
        <v>1092</v>
      </c>
      <c r="EY29" s="22">
        <v>46177</v>
      </c>
      <c r="EZ29" s="21"/>
      <c r="FA29" s="3"/>
      <c r="FB29" s="22"/>
      <c r="FC29" s="15"/>
      <c r="FD29" s="15"/>
      <c r="FE29" s="15">
        <f t="shared" si="10"/>
        <v>5560.23</v>
      </c>
      <c r="FF29" s="4">
        <f t="shared" si="11"/>
        <v>11839.23</v>
      </c>
      <c r="FG29" t="s">
        <v>586</v>
      </c>
      <c r="FH29" s="4">
        <v>100</v>
      </c>
      <c r="FI29" t="s">
        <v>688</v>
      </c>
    </row>
    <row r="30" spans="1:165" ht="17.25" x14ac:dyDescent="0.25">
      <c r="A30" s="5">
        <v>461739127</v>
      </c>
      <c r="B30" s="12" t="s">
        <v>124</v>
      </c>
      <c r="C30" s="5"/>
      <c r="D30" s="5"/>
      <c r="E30" s="5"/>
      <c r="F30" s="5"/>
      <c r="G30" s="6"/>
      <c r="H30" s="6"/>
      <c r="I30" s="5">
        <v>7184</v>
      </c>
      <c r="J30" s="5">
        <v>28732</v>
      </c>
      <c r="K30" s="295">
        <f t="shared" si="12"/>
        <v>7818</v>
      </c>
      <c r="L30" s="295">
        <f t="shared" si="1"/>
        <v>35916</v>
      </c>
      <c r="M30" s="7">
        <v>4</v>
      </c>
      <c r="N30" s="5" t="s">
        <v>688</v>
      </c>
      <c r="O30" s="5" t="s">
        <v>689</v>
      </c>
      <c r="P30" s="5" t="s">
        <v>17</v>
      </c>
      <c r="Q30" s="8">
        <v>153415</v>
      </c>
      <c r="R30" s="9">
        <v>638</v>
      </c>
      <c r="S30" s="9">
        <f t="shared" si="2"/>
        <v>0</v>
      </c>
      <c r="T30" s="9">
        <v>3561</v>
      </c>
      <c r="U30" s="10" t="s">
        <v>688</v>
      </c>
      <c r="V30" s="319">
        <f t="shared" si="3"/>
        <v>0.31647133726638077</v>
      </c>
      <c r="W30" s="319">
        <f t="shared" si="4"/>
        <v>5.0369046384216708E-2</v>
      </c>
      <c r="X30" s="11" t="str">
        <f t="shared" si="5"/>
        <v>FLOW</v>
      </c>
      <c r="Y30" s="5" t="str">
        <f t="shared" si="6"/>
        <v>-</v>
      </c>
      <c r="Z30" s="5" t="s">
        <v>1321</v>
      </c>
      <c r="AA30" s="5" t="s">
        <v>586</v>
      </c>
      <c r="AB30" s="12"/>
      <c r="AC30" s="5"/>
      <c r="AD30" s="5"/>
      <c r="AE30" s="13"/>
      <c r="AF30" s="14" t="s">
        <v>1064</v>
      </c>
      <c r="AG30" s="15" t="s">
        <v>586</v>
      </c>
      <c r="AH30" s="5" t="s">
        <v>121</v>
      </c>
      <c r="AI30" s="15" t="s">
        <v>586</v>
      </c>
      <c r="AJ30" s="16" t="s">
        <v>586</v>
      </c>
      <c r="AK30" s="15" t="s">
        <v>586</v>
      </c>
      <c r="AL30" s="17">
        <v>32931</v>
      </c>
      <c r="AM30" s="8">
        <v>153415</v>
      </c>
      <c r="AN30" s="18">
        <v>116</v>
      </c>
      <c r="AO30" s="6">
        <v>126</v>
      </c>
      <c r="AP30" s="6" t="str">
        <f t="shared" si="7"/>
        <v>FLOW</v>
      </c>
      <c r="AQ30" s="6"/>
      <c r="AR30" s="6"/>
      <c r="AS30" s="6"/>
      <c r="AT30" s="6"/>
      <c r="AU30" s="5" t="s">
        <v>483</v>
      </c>
      <c r="AV30" s="332"/>
      <c r="AW30" s="12"/>
      <c r="AX30" s="19"/>
      <c r="AY30" s="5"/>
      <c r="AZ30" s="5" t="s">
        <v>1011</v>
      </c>
      <c r="BA30" s="15" t="s">
        <v>586</v>
      </c>
      <c r="BB30" s="15"/>
      <c r="BC30" s="15"/>
      <c r="BD30" s="5"/>
      <c r="BE30" s="5"/>
      <c r="BF30" s="5"/>
      <c r="BG30" s="3"/>
      <c r="BH30" s="5"/>
      <c r="BI30" s="5"/>
      <c r="BJ30" s="5"/>
      <c r="BK30" s="5"/>
      <c r="BL30" s="5"/>
      <c r="BM30" s="5"/>
      <c r="BN30" s="5"/>
      <c r="BO30" s="5">
        <v>1</v>
      </c>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20">
        <f t="shared" si="8"/>
        <v>1</v>
      </c>
      <c r="ES30" s="5">
        <f t="shared" si="9"/>
        <v>1</v>
      </c>
      <c r="ET30" s="5" t="s">
        <v>570</v>
      </c>
      <c r="EU30" s="15" t="s">
        <v>1509</v>
      </c>
      <c r="EV30" s="15" t="s">
        <v>567</v>
      </c>
      <c r="EW30" s="15" t="s">
        <v>1093</v>
      </c>
      <c r="EX30" s="3" t="s">
        <v>1094</v>
      </c>
      <c r="EY30" s="22">
        <v>46178</v>
      </c>
      <c r="EZ30" s="21"/>
      <c r="FA30" s="3"/>
      <c r="FB30" s="22"/>
      <c r="FC30" s="15"/>
      <c r="FD30" s="15"/>
      <c r="FE30" s="15">
        <f t="shared" si="10"/>
        <v>7818</v>
      </c>
      <c r="FF30" s="4">
        <f t="shared" si="11"/>
        <v>35916</v>
      </c>
      <c r="FG30" t="s">
        <v>586</v>
      </c>
      <c r="FH30" s="4">
        <v>638</v>
      </c>
      <c r="FI30" t="s">
        <v>688</v>
      </c>
    </row>
    <row r="31" spans="1:165" ht="17.25" x14ac:dyDescent="0.25">
      <c r="A31" s="5">
        <v>464735800</v>
      </c>
      <c r="B31" s="12" t="s">
        <v>899</v>
      </c>
      <c r="C31" s="5"/>
      <c r="D31" s="5"/>
      <c r="E31" s="5"/>
      <c r="F31" s="5"/>
      <c r="G31" s="6"/>
      <c r="H31" s="6"/>
      <c r="I31" s="5">
        <v>5381</v>
      </c>
      <c r="J31" s="5">
        <v>32286</v>
      </c>
      <c r="K31" s="295">
        <f t="shared" si="12"/>
        <v>6609</v>
      </c>
      <c r="L31" s="295">
        <f t="shared" si="1"/>
        <v>37667</v>
      </c>
      <c r="M31" s="7">
        <v>6</v>
      </c>
      <c r="N31" s="5" t="s">
        <v>688</v>
      </c>
      <c r="O31" s="5" t="s">
        <v>689</v>
      </c>
      <c r="P31" s="5" t="s">
        <v>34</v>
      </c>
      <c r="Q31" s="8">
        <v>151395</v>
      </c>
      <c r="R31" s="9">
        <v>1228</v>
      </c>
      <c r="S31" s="9">
        <f t="shared" si="2"/>
        <v>0</v>
      </c>
      <c r="T31" s="9">
        <v>2700</v>
      </c>
      <c r="U31" s="10" t="s">
        <v>586</v>
      </c>
      <c r="V31" s="319">
        <f t="shared" si="3"/>
        <v>0.56375186651225662</v>
      </c>
      <c r="W31" s="319">
        <f t="shared" si="4"/>
        <v>6.3596749618204218E-2</v>
      </c>
      <c r="X31" s="11" t="str">
        <f t="shared" si="5"/>
        <v>FLOW</v>
      </c>
      <c r="Y31" s="5" t="str">
        <f t="shared" si="6"/>
        <v>-</v>
      </c>
      <c r="Z31" s="5" t="s">
        <v>586</v>
      </c>
      <c r="AA31" s="5" t="s">
        <v>586</v>
      </c>
      <c r="AB31" s="12"/>
      <c r="AC31" s="5"/>
      <c r="AD31" s="5"/>
      <c r="AE31" s="13"/>
      <c r="AF31" s="14" t="s">
        <v>1064</v>
      </c>
      <c r="AG31" s="15" t="s">
        <v>586</v>
      </c>
      <c r="AH31" s="5" t="s">
        <v>833</v>
      </c>
      <c r="AI31" s="15" t="s">
        <v>586</v>
      </c>
      <c r="AJ31" s="16" t="s">
        <v>586</v>
      </c>
      <c r="AK31" s="15" t="s">
        <v>586</v>
      </c>
      <c r="AL31" s="17">
        <v>36214</v>
      </c>
      <c r="AM31" s="8">
        <v>151395</v>
      </c>
      <c r="AN31" s="18">
        <v>178</v>
      </c>
      <c r="AO31" s="6">
        <v>188</v>
      </c>
      <c r="AP31" s="6" t="str">
        <f t="shared" si="7"/>
        <v>FLOW</v>
      </c>
      <c r="AQ31" s="6"/>
      <c r="AR31" s="6"/>
      <c r="AS31" s="6"/>
      <c r="AT31" s="6"/>
      <c r="AU31" s="5" t="s">
        <v>483</v>
      </c>
      <c r="AV31" s="332"/>
      <c r="AW31" s="12"/>
      <c r="AX31" s="19"/>
      <c r="AY31" s="5"/>
      <c r="AZ31" s="5" t="s">
        <v>1011</v>
      </c>
      <c r="BA31" s="15" t="s">
        <v>586</v>
      </c>
      <c r="BB31" s="15"/>
      <c r="BC31" s="15"/>
      <c r="BD31" s="5"/>
      <c r="BE31" s="5"/>
      <c r="BF31" s="5"/>
      <c r="BG31" s="3"/>
      <c r="BH31" s="5"/>
      <c r="BI31" s="5"/>
      <c r="BJ31" s="5"/>
      <c r="BK31" s="5"/>
      <c r="BL31" s="5"/>
      <c r="BM31" s="5"/>
      <c r="BN31" s="5"/>
      <c r="BO31" s="5">
        <v>1</v>
      </c>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20">
        <f t="shared" si="8"/>
        <v>1</v>
      </c>
      <c r="ES31" s="5">
        <f t="shared" si="9"/>
        <v>1</v>
      </c>
      <c r="ET31" s="5" t="s">
        <v>574</v>
      </c>
      <c r="EU31" s="15" t="s">
        <v>1510</v>
      </c>
      <c r="EV31" s="15" t="s">
        <v>567</v>
      </c>
      <c r="EW31" s="15" t="s">
        <v>1070</v>
      </c>
      <c r="EX31" s="3" t="s">
        <v>1095</v>
      </c>
      <c r="EY31" s="22">
        <v>46178</v>
      </c>
      <c r="EZ31" s="21"/>
      <c r="FA31" s="3"/>
      <c r="FB31" s="22"/>
      <c r="FC31" s="15"/>
      <c r="FD31" s="15"/>
      <c r="FE31" s="15">
        <f t="shared" si="10"/>
        <v>6609</v>
      </c>
      <c r="FF31" s="4">
        <f t="shared" si="11"/>
        <v>37667</v>
      </c>
      <c r="FG31" t="s">
        <v>586</v>
      </c>
      <c r="FH31" s="4">
        <v>1228</v>
      </c>
      <c r="FI31" t="s">
        <v>688</v>
      </c>
    </row>
    <row r="32" spans="1:165" ht="17.25" x14ac:dyDescent="0.25">
      <c r="A32" s="5">
        <v>463487908</v>
      </c>
      <c r="B32" s="12" t="s">
        <v>1354</v>
      </c>
      <c r="C32" s="5"/>
      <c r="D32" s="5"/>
      <c r="E32" s="5"/>
      <c r="F32" s="5"/>
      <c r="G32" s="6"/>
      <c r="H32" s="6"/>
      <c r="I32" s="5">
        <v>6694</v>
      </c>
      <c r="J32" s="5">
        <v>6591</v>
      </c>
      <c r="K32" s="295">
        <f t="shared" si="12"/>
        <v>6694</v>
      </c>
      <c r="L32" s="295">
        <f t="shared" si="1"/>
        <v>13285</v>
      </c>
      <c r="M32" s="334">
        <v>1</v>
      </c>
      <c r="N32" s="5" t="s">
        <v>688</v>
      </c>
      <c r="O32" s="5" t="s">
        <v>689</v>
      </c>
      <c r="P32" s="5" t="s">
        <v>17</v>
      </c>
      <c r="Q32" s="8">
        <v>150956</v>
      </c>
      <c r="R32" s="9">
        <v>103</v>
      </c>
      <c r="S32" s="9">
        <f t="shared" si="2"/>
        <v>0</v>
      </c>
      <c r="T32" s="9">
        <v>0</v>
      </c>
      <c r="U32" s="10" t="s">
        <v>586</v>
      </c>
      <c r="V32" s="319">
        <f t="shared" si="3"/>
        <v>6.1255849361252675E-2</v>
      </c>
      <c r="W32" s="319">
        <f t="shared" si="4"/>
        <v>8.4657827835583378E-3</v>
      </c>
      <c r="X32" s="11" t="str">
        <f t="shared" si="5"/>
        <v>FLOW</v>
      </c>
      <c r="Y32" s="5" t="str">
        <f t="shared" si="6"/>
        <v>-</v>
      </c>
      <c r="Z32" s="5" t="s">
        <v>586</v>
      </c>
      <c r="AA32" s="5" t="s">
        <v>586</v>
      </c>
      <c r="AB32" s="12"/>
      <c r="AC32" s="5"/>
      <c r="AD32" s="5"/>
      <c r="AE32" s="13"/>
      <c r="AF32" s="14"/>
      <c r="AG32" s="15"/>
      <c r="AH32" s="5" t="s">
        <v>111</v>
      </c>
      <c r="AI32" s="15"/>
      <c r="AK32" s="15"/>
      <c r="AL32" s="17">
        <v>6694</v>
      </c>
      <c r="AM32" s="8">
        <v>150956</v>
      </c>
      <c r="AN32" s="18">
        <v>27</v>
      </c>
      <c r="AO32" s="6">
        <v>37</v>
      </c>
      <c r="AP32" s="6" t="str">
        <f t="shared" si="7"/>
        <v>FLOW</v>
      </c>
      <c r="AQ32" s="6"/>
      <c r="AR32" s="6"/>
      <c r="AS32" s="6"/>
      <c r="AT32" s="6"/>
      <c r="AU32" s="5" t="s">
        <v>586</v>
      </c>
      <c r="AV32" s="332"/>
      <c r="AW32" s="12"/>
      <c r="AX32" s="19"/>
      <c r="AY32" s="5"/>
      <c r="AZ32" s="5" t="s">
        <v>1325</v>
      </c>
      <c r="BA32" s="15" t="s">
        <v>586</v>
      </c>
      <c r="BB32" s="15"/>
      <c r="BC32" s="15"/>
      <c r="BD32" s="5"/>
      <c r="BE32" s="5"/>
      <c r="BF32" s="5"/>
      <c r="BG32" s="3"/>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20">
        <f t="shared" si="8"/>
        <v>0</v>
      </c>
      <c r="ES32" s="5" t="str">
        <f t="shared" si="9"/>
        <v/>
      </c>
      <c r="ET32" s="5" t="s">
        <v>570</v>
      </c>
      <c r="EU32" s="15" t="e">
        <v>#N/A</v>
      </c>
      <c r="EV32" s="15" t="e">
        <v>#N/A</v>
      </c>
      <c r="EW32" s="15"/>
      <c r="EX32" s="3"/>
      <c r="EY32" s="22"/>
      <c r="EZ32" s="21"/>
      <c r="FA32" s="3"/>
      <c r="FB32" s="22"/>
      <c r="FC32" s="15"/>
      <c r="FD32" s="15"/>
      <c r="FE32" s="15">
        <f t="shared" si="10"/>
        <v>6694</v>
      </c>
      <c r="FF32" s="4">
        <f t="shared" si="11"/>
        <v>13285</v>
      </c>
      <c r="FH32" s="4">
        <v>103</v>
      </c>
      <c r="FI32" t="s">
        <v>688</v>
      </c>
    </row>
    <row r="33" spans="1:165" ht="17.25" x14ac:dyDescent="0.25">
      <c r="A33" s="5">
        <v>467118039</v>
      </c>
      <c r="B33" s="12" t="s">
        <v>550</v>
      </c>
      <c r="C33" s="5"/>
      <c r="D33" s="5"/>
      <c r="E33" s="5"/>
      <c r="F33" s="5"/>
      <c r="G33" s="6"/>
      <c r="H33" s="6"/>
      <c r="I33" s="5">
        <v>5471</v>
      </c>
      <c r="J33" s="5">
        <v>32826</v>
      </c>
      <c r="K33" s="295">
        <f t="shared" si="12"/>
        <v>6635</v>
      </c>
      <c r="L33" s="295">
        <f t="shared" si="1"/>
        <v>38297</v>
      </c>
      <c r="M33" s="7">
        <v>6</v>
      </c>
      <c r="N33" s="5" t="s">
        <v>688</v>
      </c>
      <c r="O33" s="5" t="s">
        <v>689</v>
      </c>
      <c r="P33" s="5" t="s">
        <v>30</v>
      </c>
      <c r="Q33" s="8">
        <v>150163</v>
      </c>
      <c r="R33" s="9">
        <v>1164</v>
      </c>
      <c r="S33" s="9">
        <f t="shared" si="2"/>
        <v>0</v>
      </c>
      <c r="T33" s="9">
        <v>2700</v>
      </c>
      <c r="U33" s="10" t="s">
        <v>688</v>
      </c>
      <c r="V33" s="319">
        <f t="shared" si="3"/>
        <v>0.30530925770424877</v>
      </c>
      <c r="W33" s="319">
        <f t="shared" si="4"/>
        <v>6.3079221327774368E-2</v>
      </c>
      <c r="X33" s="11" t="str">
        <f t="shared" si="5"/>
        <v>FLOW</v>
      </c>
      <c r="Y33" s="5" t="str">
        <f t="shared" si="6"/>
        <v>-</v>
      </c>
      <c r="Z33" s="5" t="s">
        <v>773</v>
      </c>
      <c r="AA33" s="5" t="s">
        <v>586</v>
      </c>
      <c r="AB33" s="12"/>
      <c r="AC33" s="5"/>
      <c r="AD33" s="5"/>
      <c r="AE33" s="13"/>
      <c r="AF33" s="14" t="s">
        <v>586</v>
      </c>
      <c r="AG33" s="15" t="s">
        <v>586</v>
      </c>
      <c r="AH33" s="5" t="s">
        <v>391</v>
      </c>
      <c r="AI33" s="15" t="s">
        <v>586</v>
      </c>
      <c r="AJ33" s="16" t="s">
        <v>586</v>
      </c>
      <c r="AK33" s="15" t="s">
        <v>586</v>
      </c>
      <c r="AL33" s="17">
        <v>36690</v>
      </c>
      <c r="AM33" s="8">
        <v>150163</v>
      </c>
      <c r="AN33" s="18">
        <v>178</v>
      </c>
      <c r="AO33" s="6">
        <v>188</v>
      </c>
      <c r="AP33" s="6" t="str">
        <f t="shared" si="7"/>
        <v>FLOW</v>
      </c>
      <c r="AQ33" s="6"/>
      <c r="AR33" s="6"/>
      <c r="AS33" s="6"/>
      <c r="AT33" s="6"/>
      <c r="AU33" s="5" t="s">
        <v>483</v>
      </c>
      <c r="AV33" s="332"/>
      <c r="AW33" s="12"/>
      <c r="AX33" s="19"/>
      <c r="AY33" s="5"/>
      <c r="AZ33" s="5" t="s">
        <v>1011</v>
      </c>
      <c r="BA33" s="15" t="s">
        <v>586</v>
      </c>
      <c r="BB33" s="15"/>
      <c r="BC33" s="15"/>
      <c r="BD33" s="5"/>
      <c r="BE33" s="5"/>
      <c r="BF33" s="5"/>
      <c r="BG33" s="3"/>
      <c r="BH33" s="5"/>
      <c r="BI33" s="5"/>
      <c r="BJ33" s="5"/>
      <c r="BK33" s="5"/>
      <c r="BL33" s="5">
        <v>1</v>
      </c>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20">
        <f t="shared" si="8"/>
        <v>1</v>
      </c>
      <c r="ES33" s="5">
        <f t="shared" si="9"/>
        <v>1</v>
      </c>
      <c r="ET33" s="5" t="s">
        <v>573</v>
      </c>
      <c r="EU33" s="15" t="s">
        <v>1511</v>
      </c>
      <c r="EV33" s="15" t="s">
        <v>567</v>
      </c>
      <c r="EW33" s="15" t="s">
        <v>1096</v>
      </c>
      <c r="EX33" s="3" t="s">
        <v>1097</v>
      </c>
      <c r="EY33" s="22">
        <v>46177</v>
      </c>
      <c r="EZ33" s="21"/>
      <c r="FA33" s="3"/>
      <c r="FB33" s="22"/>
      <c r="FC33" s="15"/>
      <c r="FD33" s="15"/>
      <c r="FE33" s="15">
        <f t="shared" si="10"/>
        <v>6635</v>
      </c>
      <c r="FF33" s="4">
        <f t="shared" si="11"/>
        <v>38297</v>
      </c>
      <c r="FG33" t="s">
        <v>586</v>
      </c>
      <c r="FH33" s="4">
        <v>1164</v>
      </c>
      <c r="FI33" t="s">
        <v>688</v>
      </c>
    </row>
    <row r="34" spans="1:165" ht="17.25" x14ac:dyDescent="0.25">
      <c r="A34" s="5">
        <v>462316792</v>
      </c>
      <c r="B34" s="12" t="s">
        <v>444</v>
      </c>
      <c r="C34" s="5"/>
      <c r="D34" s="5"/>
      <c r="E34" s="5"/>
      <c r="F34" s="5"/>
      <c r="G34" s="6"/>
      <c r="H34" s="6" t="s">
        <v>1480</v>
      </c>
      <c r="I34" s="5">
        <v>6747</v>
      </c>
      <c r="J34" s="5">
        <v>20403</v>
      </c>
      <c r="K34" s="295">
        <f t="shared" si="12"/>
        <v>819</v>
      </c>
      <c r="L34" s="295">
        <f t="shared" si="1"/>
        <v>27150</v>
      </c>
      <c r="M34" s="7">
        <v>4</v>
      </c>
      <c r="N34" s="5" t="s">
        <v>737</v>
      </c>
      <c r="O34" s="5" t="s">
        <v>689</v>
      </c>
      <c r="P34" s="5" t="s">
        <v>60</v>
      </c>
      <c r="Q34" s="8">
        <v>148430</v>
      </c>
      <c r="R34" s="9">
        <v>657</v>
      </c>
      <c r="S34" s="9">
        <f t="shared" si="2"/>
        <v>0</v>
      </c>
      <c r="T34" s="9">
        <v>3600</v>
      </c>
      <c r="U34" s="10" t="s">
        <v>688</v>
      </c>
      <c r="V34" s="319">
        <f t="shared" si="3"/>
        <v>0.64887148034325537</v>
      </c>
      <c r="W34" s="319">
        <f t="shared" si="4"/>
        <v>4.873237659165848E-2</v>
      </c>
      <c r="X34" s="11" t="str">
        <f t="shared" si="5"/>
        <v>STABLE</v>
      </c>
      <c r="Y34" s="5" t="str">
        <f t="shared" si="6"/>
        <v>PAID</v>
      </c>
      <c r="Z34" s="5" t="s">
        <v>788</v>
      </c>
      <c r="AA34" s="5" t="s">
        <v>586</v>
      </c>
      <c r="AB34" s="12"/>
      <c r="AC34" s="5"/>
      <c r="AD34" s="5"/>
      <c r="AE34" s="13"/>
      <c r="AF34" s="14" t="s">
        <v>1064</v>
      </c>
      <c r="AG34" s="15" t="s">
        <v>586</v>
      </c>
      <c r="AH34" s="5" t="s">
        <v>1033</v>
      </c>
      <c r="AI34" s="15" t="s">
        <v>586</v>
      </c>
      <c r="AJ34" s="16" t="s">
        <v>586</v>
      </c>
      <c r="AK34" s="15" t="s">
        <v>586</v>
      </c>
      <c r="AL34" s="17">
        <v>24660</v>
      </c>
      <c r="AM34" s="8">
        <v>148430</v>
      </c>
      <c r="AN34" s="18">
        <v>116</v>
      </c>
      <c r="AO34" s="6">
        <v>98</v>
      </c>
      <c r="AP34" s="6" t="str">
        <f t="shared" si="7"/>
        <v>STABLE</v>
      </c>
      <c r="AQ34" s="6"/>
      <c r="AR34" s="6"/>
      <c r="AS34" s="6"/>
      <c r="AT34" s="6"/>
      <c r="AU34" s="5" t="s">
        <v>483</v>
      </c>
      <c r="AV34" s="332"/>
      <c r="AW34" s="12"/>
      <c r="AX34" s="19"/>
      <c r="AY34" s="5"/>
      <c r="AZ34" s="5" t="s">
        <v>1011</v>
      </c>
      <c r="BA34" s="15" t="s">
        <v>586</v>
      </c>
      <c r="BB34" s="15"/>
      <c r="BC34" s="15"/>
      <c r="BD34" s="5"/>
      <c r="BE34" s="5"/>
      <c r="BF34" s="5"/>
      <c r="BG34" s="3"/>
      <c r="BH34" s="5"/>
      <c r="BI34" s="5"/>
      <c r="BJ34" s="5"/>
      <c r="BK34" s="5"/>
      <c r="BL34" s="5"/>
      <c r="BM34" s="5"/>
      <c r="BN34" s="5"/>
      <c r="BO34" s="5"/>
      <c r="BP34" s="5"/>
      <c r="BQ34" s="5"/>
      <c r="BR34" s="5">
        <v>1</v>
      </c>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20">
        <f t="shared" si="8"/>
        <v>1</v>
      </c>
      <c r="ES34" s="5">
        <f t="shared" si="9"/>
        <v>1</v>
      </c>
      <c r="ET34" s="5" t="s">
        <v>578</v>
      </c>
      <c r="EU34" s="15" t="s">
        <v>1512</v>
      </c>
      <c r="EV34" s="15" t="s">
        <v>567</v>
      </c>
      <c r="EW34" s="15" t="s">
        <v>1098</v>
      </c>
      <c r="EX34" s="3" t="s">
        <v>1099</v>
      </c>
      <c r="EY34" s="22">
        <v>46179</v>
      </c>
      <c r="EZ34" s="21"/>
      <c r="FA34" s="3"/>
      <c r="FB34" s="22"/>
      <c r="FC34" s="15"/>
      <c r="FD34" s="15"/>
      <c r="FE34" s="15">
        <f t="shared" si="10"/>
        <v>819</v>
      </c>
      <c r="FF34" s="4">
        <f t="shared" si="11"/>
        <v>27150</v>
      </c>
      <c r="FG34" t="s">
        <v>586</v>
      </c>
      <c r="FH34" s="4">
        <v>657</v>
      </c>
      <c r="FI34" t="s">
        <v>1477</v>
      </c>
    </row>
    <row r="35" spans="1:165" ht="17.25" x14ac:dyDescent="0.25">
      <c r="A35" s="5">
        <v>467872639</v>
      </c>
      <c r="B35" s="12" t="s">
        <v>806</v>
      </c>
      <c r="C35" s="5" t="s">
        <v>1043</v>
      </c>
      <c r="D35" s="5" t="s">
        <v>1062</v>
      </c>
      <c r="E35" s="5">
        <v>7191</v>
      </c>
      <c r="F35" s="5"/>
      <c r="G35" s="6"/>
      <c r="H35" s="6"/>
      <c r="I35" s="5">
        <v>7083</v>
      </c>
      <c r="J35" s="5">
        <v>6975</v>
      </c>
      <c r="K35" s="295">
        <f t="shared" si="12"/>
        <v>7080</v>
      </c>
      <c r="L35" s="295">
        <f t="shared" si="1"/>
        <v>6867</v>
      </c>
      <c r="M35" s="334">
        <v>1</v>
      </c>
      <c r="N35" s="5" t="s">
        <v>737</v>
      </c>
      <c r="O35" s="5" t="s">
        <v>738</v>
      </c>
      <c r="P35" s="5" t="s">
        <v>17</v>
      </c>
      <c r="Q35" s="8">
        <v>136929</v>
      </c>
      <c r="R35" s="9">
        <v>105</v>
      </c>
      <c r="S35" s="9">
        <f t="shared" si="2"/>
        <v>0</v>
      </c>
      <c r="T35" s="9">
        <v>0</v>
      </c>
      <c r="U35" s="10" t="s">
        <v>877</v>
      </c>
      <c r="V35" s="319">
        <f t="shared" si="3"/>
        <v>5.5563887471759769E-2</v>
      </c>
      <c r="W35" s="319">
        <f t="shared" si="4"/>
        <v>7.6791327987616237E-3</v>
      </c>
      <c r="X35" s="11" t="str">
        <f t="shared" si="5"/>
        <v>STABLE</v>
      </c>
      <c r="Y35" s="5" t="str">
        <f t="shared" si="6"/>
        <v>PAID</v>
      </c>
      <c r="Z35" s="5" t="s">
        <v>787</v>
      </c>
      <c r="AA35" s="5" t="s">
        <v>586</v>
      </c>
      <c r="AB35" s="12"/>
      <c r="AC35" s="5"/>
      <c r="AD35" s="5"/>
      <c r="AE35" s="13"/>
      <c r="AF35" s="14" t="s">
        <v>586</v>
      </c>
      <c r="AG35" s="15" t="s">
        <v>586</v>
      </c>
      <c r="AH35" s="5" t="s">
        <v>121</v>
      </c>
      <c r="AI35" s="15" t="s">
        <v>586</v>
      </c>
      <c r="AJ35" s="16" t="s">
        <v>586</v>
      </c>
      <c r="AK35" s="15" t="s">
        <v>586</v>
      </c>
      <c r="AL35" s="17">
        <v>7080</v>
      </c>
      <c r="AM35" s="8">
        <v>136929</v>
      </c>
      <c r="AN35" s="18">
        <v>27</v>
      </c>
      <c r="AO35" s="6">
        <v>6</v>
      </c>
      <c r="AP35" s="6" t="str">
        <f t="shared" si="7"/>
        <v>STABLE</v>
      </c>
      <c r="AQ35" s="6"/>
      <c r="AR35" s="6"/>
      <c r="AS35" s="6"/>
      <c r="AT35" s="6"/>
      <c r="AU35" s="5" t="s">
        <v>1060</v>
      </c>
      <c r="AV35" s="332"/>
      <c r="AW35" s="12"/>
      <c r="AX35" s="19"/>
      <c r="AY35" s="5"/>
      <c r="AZ35" s="5" t="s">
        <v>1011</v>
      </c>
      <c r="BA35" s="15" t="s">
        <v>586</v>
      </c>
      <c r="BB35" s="15"/>
      <c r="BC35" s="15"/>
      <c r="BD35" s="5"/>
      <c r="BE35" s="5"/>
      <c r="BF35" s="5"/>
      <c r="BG35" s="3"/>
      <c r="BH35" s="5"/>
      <c r="BI35" s="5"/>
      <c r="BJ35" s="5"/>
      <c r="BK35" s="5"/>
      <c r="BL35" s="5">
        <v>1</v>
      </c>
      <c r="BM35" s="5"/>
      <c r="BN35" s="5"/>
      <c r="BO35" s="5">
        <v>1</v>
      </c>
      <c r="BP35" s="5"/>
      <c r="BQ35" s="5"/>
      <c r="BR35" s="5"/>
      <c r="BS35" s="5"/>
      <c r="BT35" s="5"/>
      <c r="BU35" s="5"/>
      <c r="BV35" s="5"/>
      <c r="BW35" s="5"/>
      <c r="BX35" s="5"/>
      <c r="BY35" s="5"/>
      <c r="BZ35" s="5"/>
      <c r="CA35" s="5">
        <v>1</v>
      </c>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20">
        <f t="shared" si="8"/>
        <v>3</v>
      </c>
      <c r="ES35" s="5">
        <f t="shared" si="9"/>
        <v>1</v>
      </c>
      <c r="ET35" s="5" t="s">
        <v>570</v>
      </c>
      <c r="EU35" s="15" t="s">
        <v>1513</v>
      </c>
      <c r="EV35" s="15" t="s">
        <v>567</v>
      </c>
      <c r="EW35" s="15" t="s">
        <v>1068</v>
      </c>
      <c r="EX35" s="3" t="s">
        <v>1100</v>
      </c>
      <c r="EY35" s="22">
        <v>46182</v>
      </c>
      <c r="EZ35" s="21"/>
      <c r="FA35" s="3"/>
      <c r="FB35" s="22"/>
      <c r="FC35" s="15"/>
      <c r="FD35" s="15"/>
      <c r="FE35" s="15">
        <f t="shared" si="10"/>
        <v>7080</v>
      </c>
      <c r="FF35" s="4">
        <f t="shared" si="11"/>
        <v>14058</v>
      </c>
      <c r="FG35" t="s">
        <v>586</v>
      </c>
      <c r="FH35" s="4">
        <v>105</v>
      </c>
      <c r="FI35" t="s">
        <v>1477</v>
      </c>
    </row>
    <row r="36" spans="1:165" ht="17.25" x14ac:dyDescent="0.25">
      <c r="A36" s="5">
        <v>463270101</v>
      </c>
      <c r="B36" s="12" t="s">
        <v>440</v>
      </c>
      <c r="C36" s="5"/>
      <c r="D36" s="5"/>
      <c r="E36" s="5"/>
      <c r="F36" s="5"/>
      <c r="G36" s="6"/>
      <c r="H36" s="6"/>
      <c r="I36" s="5">
        <v>5392</v>
      </c>
      <c r="J36" s="5">
        <v>29894.52</v>
      </c>
      <c r="K36" s="295">
        <f t="shared" si="12"/>
        <v>5347.5200000000041</v>
      </c>
      <c r="L36" s="295">
        <f t="shared" si="1"/>
        <v>35286.520000000004</v>
      </c>
      <c r="M36" s="7">
        <v>6</v>
      </c>
      <c r="N36" s="5" t="s">
        <v>688</v>
      </c>
      <c r="O36" s="5" t="s">
        <v>689</v>
      </c>
      <c r="P36" s="5" t="s">
        <v>41</v>
      </c>
      <c r="Q36" s="8">
        <v>135822.51999999999</v>
      </c>
      <c r="R36" s="9">
        <v>2413</v>
      </c>
      <c r="S36" s="9">
        <f t="shared" si="2"/>
        <v>0</v>
      </c>
      <c r="T36" s="9">
        <v>6300</v>
      </c>
      <c r="U36" s="10" t="s">
        <v>688</v>
      </c>
      <c r="V36" s="319">
        <f t="shared" si="3"/>
        <v>0.43327308390830582</v>
      </c>
      <c r="W36" s="319">
        <f t="shared" si="4"/>
        <v>5.7055192027170867E-2</v>
      </c>
      <c r="X36" s="11" t="str">
        <f t="shared" si="5"/>
        <v>FLOW</v>
      </c>
      <c r="Y36" s="5" t="str">
        <f t="shared" si="6"/>
        <v>-</v>
      </c>
      <c r="Z36" s="5" t="s">
        <v>773</v>
      </c>
      <c r="AA36" s="5" t="s">
        <v>586</v>
      </c>
      <c r="AB36" s="12"/>
      <c r="AC36" s="5"/>
      <c r="AD36" s="5"/>
      <c r="AE36" s="13"/>
      <c r="AF36" s="14" t="s">
        <v>586</v>
      </c>
      <c r="AG36" s="15" t="s">
        <v>586</v>
      </c>
      <c r="AH36" s="5" t="s">
        <v>441</v>
      </c>
      <c r="AI36" s="15" t="s">
        <v>586</v>
      </c>
      <c r="AJ36" s="16" t="s">
        <v>586</v>
      </c>
      <c r="AK36" s="15" t="s">
        <v>586</v>
      </c>
      <c r="AL36" s="17">
        <v>38607.519999999997</v>
      </c>
      <c r="AM36" s="8">
        <v>135822.51999999999</v>
      </c>
      <c r="AN36" s="18">
        <v>178</v>
      </c>
      <c r="AO36" s="6">
        <v>188</v>
      </c>
      <c r="AP36" s="6" t="str">
        <f t="shared" si="7"/>
        <v>FLOW</v>
      </c>
      <c r="AQ36" s="6"/>
      <c r="AR36" s="6"/>
      <c r="AS36" s="6"/>
      <c r="AT36" s="6"/>
      <c r="AU36" s="5" t="s">
        <v>483</v>
      </c>
      <c r="AV36" s="332"/>
      <c r="AW36" s="12"/>
      <c r="AX36" s="19"/>
      <c r="AY36" s="5"/>
      <c r="AZ36" s="5" t="s">
        <v>1011</v>
      </c>
      <c r="BA36" s="15" t="s">
        <v>586</v>
      </c>
      <c r="BB36" s="15"/>
      <c r="BC36" s="15"/>
      <c r="BD36" s="5"/>
      <c r="BE36" s="5"/>
      <c r="BF36" s="5"/>
      <c r="BG36" s="3"/>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20">
        <f t="shared" si="8"/>
        <v>0</v>
      </c>
      <c r="ES36" s="5" t="str">
        <f t="shared" si="9"/>
        <v/>
      </c>
      <c r="ET36" s="5" t="s">
        <v>575</v>
      </c>
      <c r="EU36" s="15" t="s">
        <v>1514</v>
      </c>
      <c r="EV36" s="15" t="s">
        <v>567</v>
      </c>
      <c r="EW36" s="15" t="e">
        <v>#N/A</v>
      </c>
      <c r="EX36" s="3" t="e">
        <v>#N/A</v>
      </c>
      <c r="EY36" s="22" t="e">
        <v>#N/A</v>
      </c>
      <c r="EZ36" s="21"/>
      <c r="FA36" s="3"/>
      <c r="FB36" s="22"/>
      <c r="FC36" s="15"/>
      <c r="FD36" s="15"/>
      <c r="FE36" s="15">
        <f t="shared" si="10"/>
        <v>5347.5200000000041</v>
      </c>
      <c r="FF36" s="4">
        <f t="shared" si="11"/>
        <v>35286.520000000004</v>
      </c>
      <c r="FG36" t="s">
        <v>586</v>
      </c>
      <c r="FH36" s="4">
        <v>2413</v>
      </c>
      <c r="FI36" t="s">
        <v>688</v>
      </c>
    </row>
    <row r="37" spans="1:165" ht="17.25" x14ac:dyDescent="0.25">
      <c r="A37" s="5">
        <v>465588808</v>
      </c>
      <c r="B37" s="12" t="s">
        <v>118</v>
      </c>
      <c r="C37" s="5"/>
      <c r="D37" s="5"/>
      <c r="E37" s="5"/>
      <c r="F37" s="5"/>
      <c r="G37" s="6"/>
      <c r="H37" s="6"/>
      <c r="I37" s="5">
        <v>9371</v>
      </c>
      <c r="J37" s="5">
        <v>56226</v>
      </c>
      <c r="K37" s="295">
        <f t="shared" si="12"/>
        <v>11626</v>
      </c>
      <c r="L37" s="295">
        <f t="shared" si="1"/>
        <v>65597</v>
      </c>
      <c r="M37" s="7">
        <v>6</v>
      </c>
      <c r="N37" s="5" t="s">
        <v>688</v>
      </c>
      <c r="O37" s="5" t="s">
        <v>689</v>
      </c>
      <c r="P37" s="5" t="s">
        <v>17</v>
      </c>
      <c r="Q37" s="8">
        <v>132206</v>
      </c>
      <c r="R37" s="9">
        <v>2255</v>
      </c>
      <c r="S37" s="9">
        <f t="shared" si="2"/>
        <v>0</v>
      </c>
      <c r="T37" s="9">
        <v>3471</v>
      </c>
      <c r="U37" s="10" t="s">
        <v>688</v>
      </c>
      <c r="V37" s="319">
        <f t="shared" si="3"/>
        <v>0.51986158625299828</v>
      </c>
      <c r="W37" s="319">
        <f t="shared" si="4"/>
        <v>5.5535994451760669E-2</v>
      </c>
      <c r="X37" s="11" t="str">
        <f t="shared" si="5"/>
        <v>FLOW</v>
      </c>
      <c r="Y37" s="5" t="str">
        <f t="shared" si="6"/>
        <v>-</v>
      </c>
      <c r="Z37" s="5" t="s">
        <v>773</v>
      </c>
      <c r="AA37" s="5" t="s">
        <v>586</v>
      </c>
      <c r="AB37" s="12"/>
      <c r="AC37" s="5"/>
      <c r="AD37" s="5"/>
      <c r="AE37" s="13"/>
      <c r="AF37" s="14" t="s">
        <v>1064</v>
      </c>
      <c r="AG37" s="15" t="s">
        <v>586</v>
      </c>
      <c r="AH37" s="5" t="s">
        <v>111</v>
      </c>
      <c r="AI37" s="15" t="s">
        <v>586</v>
      </c>
      <c r="AJ37" s="16" t="s">
        <v>586</v>
      </c>
      <c r="AK37" s="15" t="s">
        <v>586</v>
      </c>
      <c r="AL37" s="17">
        <v>61952</v>
      </c>
      <c r="AM37" s="8">
        <v>132206</v>
      </c>
      <c r="AN37" s="18">
        <v>178</v>
      </c>
      <c r="AO37" s="6">
        <v>188</v>
      </c>
      <c r="AP37" s="6" t="str">
        <f t="shared" si="7"/>
        <v>FLOW</v>
      </c>
      <c r="AQ37" s="6"/>
      <c r="AR37" s="6"/>
      <c r="AS37" s="6"/>
      <c r="AT37" s="6"/>
      <c r="AU37" s="5" t="s">
        <v>483</v>
      </c>
      <c r="AV37" s="332"/>
      <c r="AW37" s="12"/>
      <c r="AX37" s="19"/>
      <c r="AY37" s="5"/>
      <c r="AZ37" s="5" t="s">
        <v>1011</v>
      </c>
      <c r="BA37" s="15" t="s">
        <v>586</v>
      </c>
      <c r="BB37" s="15"/>
      <c r="BC37" s="15"/>
      <c r="BD37" s="5"/>
      <c r="BE37" s="5"/>
      <c r="BF37" s="5"/>
      <c r="BG37" s="3"/>
      <c r="BH37" s="5"/>
      <c r="BI37" s="5"/>
      <c r="BJ37" s="5"/>
      <c r="BK37" s="5"/>
      <c r="BL37" s="5"/>
      <c r="BM37" s="5"/>
      <c r="BN37" s="5"/>
      <c r="BO37" s="5"/>
      <c r="BP37" s="5"/>
      <c r="BQ37" s="5"/>
      <c r="BR37" s="5">
        <v>1</v>
      </c>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20">
        <f t="shared" si="8"/>
        <v>1</v>
      </c>
      <c r="ES37" s="5">
        <f t="shared" si="9"/>
        <v>1</v>
      </c>
      <c r="ET37" s="5" t="s">
        <v>570</v>
      </c>
      <c r="EU37" s="15" t="s">
        <v>1515</v>
      </c>
      <c r="EV37" s="15" t="s">
        <v>567</v>
      </c>
      <c r="EW37" s="15" t="s">
        <v>1075</v>
      </c>
      <c r="EX37" s="3" t="s">
        <v>1101</v>
      </c>
      <c r="EY37" s="22">
        <v>46179</v>
      </c>
      <c r="EZ37" s="21"/>
      <c r="FA37" s="3"/>
      <c r="FB37" s="22"/>
      <c r="FC37" s="15"/>
      <c r="FD37" s="15"/>
      <c r="FE37" s="15">
        <f t="shared" si="10"/>
        <v>11626</v>
      </c>
      <c r="FF37" s="4">
        <f t="shared" si="11"/>
        <v>65597</v>
      </c>
      <c r="FG37" t="s">
        <v>586</v>
      </c>
      <c r="FH37" s="4">
        <v>2255</v>
      </c>
      <c r="FI37" t="s">
        <v>688</v>
      </c>
    </row>
    <row r="38" spans="1:165" ht="17.25" x14ac:dyDescent="0.25">
      <c r="A38" s="5">
        <v>462010693</v>
      </c>
      <c r="B38" s="12" t="s">
        <v>514</v>
      </c>
      <c r="C38" s="5"/>
      <c r="D38" s="5"/>
      <c r="E38" s="5"/>
      <c r="F38" s="5"/>
      <c r="G38" s="6"/>
      <c r="H38" s="6"/>
      <c r="I38" s="5">
        <v>6364</v>
      </c>
      <c r="J38" s="5">
        <v>13003</v>
      </c>
      <c r="K38" s="295">
        <f t="shared" si="12"/>
        <v>996</v>
      </c>
      <c r="L38" s="295">
        <f t="shared" si="1"/>
        <v>19367</v>
      </c>
      <c r="M38" s="7">
        <v>3</v>
      </c>
      <c r="N38" s="5" t="s">
        <v>688</v>
      </c>
      <c r="O38" s="5" t="s">
        <v>689</v>
      </c>
      <c r="P38" s="5" t="s">
        <v>17</v>
      </c>
      <c r="Q38" s="8">
        <v>132154</v>
      </c>
      <c r="R38" s="9">
        <v>721</v>
      </c>
      <c r="S38" s="9">
        <f t="shared" si="2"/>
        <v>0</v>
      </c>
      <c r="T38" s="9">
        <v>6300</v>
      </c>
      <c r="U38" s="10" t="s">
        <v>867</v>
      </c>
      <c r="V38" s="319">
        <f t="shared" si="3"/>
        <v>0.22291342314822155</v>
      </c>
      <c r="W38" s="319">
        <f t="shared" si="4"/>
        <v>3.4987938911864552E-2</v>
      </c>
      <c r="X38" s="11" t="str">
        <f t="shared" si="5"/>
        <v>FLOW</v>
      </c>
      <c r="Y38" s="5" t="str">
        <f t="shared" si="6"/>
        <v>-</v>
      </c>
      <c r="Z38" s="5" t="s">
        <v>738</v>
      </c>
      <c r="AA38" s="5" t="s">
        <v>586</v>
      </c>
      <c r="AB38" s="12"/>
      <c r="AC38" s="5"/>
      <c r="AD38" s="5"/>
      <c r="AE38" s="13"/>
      <c r="AF38" s="14" t="s">
        <v>1064</v>
      </c>
      <c r="AG38" s="15" t="s">
        <v>586</v>
      </c>
      <c r="AH38" s="5" t="s">
        <v>317</v>
      </c>
      <c r="AI38" s="15" t="s">
        <v>586</v>
      </c>
      <c r="AJ38" s="16" t="s">
        <v>586</v>
      </c>
      <c r="AK38" s="15" t="s">
        <v>586</v>
      </c>
      <c r="AL38" s="17">
        <v>20024</v>
      </c>
      <c r="AM38" s="8">
        <v>132154</v>
      </c>
      <c r="AN38" s="18">
        <v>88</v>
      </c>
      <c r="AO38" s="6">
        <v>98</v>
      </c>
      <c r="AP38" s="6" t="str">
        <f t="shared" si="7"/>
        <v>FLOW</v>
      </c>
      <c r="AQ38" s="6"/>
      <c r="AR38" s="6"/>
      <c r="AS38" s="6"/>
      <c r="AT38" s="6"/>
      <c r="AU38" s="5" t="s">
        <v>483</v>
      </c>
      <c r="AV38" s="332"/>
      <c r="AW38" s="12"/>
      <c r="AX38" s="19"/>
      <c r="AY38" s="5"/>
      <c r="AZ38" s="5" t="s">
        <v>1011</v>
      </c>
      <c r="BA38" s="15" t="s">
        <v>586</v>
      </c>
      <c r="BB38" s="15"/>
      <c r="BC38" s="15"/>
      <c r="BD38" s="5"/>
      <c r="BE38" s="5"/>
      <c r="BF38" s="5"/>
      <c r="BG38" s="3"/>
      <c r="BH38" s="5"/>
      <c r="BI38" s="5"/>
      <c r="BJ38" s="5"/>
      <c r="BK38" s="5"/>
      <c r="BL38" s="5"/>
      <c r="BM38" s="5"/>
      <c r="BN38" s="5"/>
      <c r="BO38" s="5">
        <v>1</v>
      </c>
      <c r="BP38" s="5"/>
      <c r="BQ38" s="5"/>
      <c r="BR38" s="5"/>
      <c r="BS38" s="5"/>
      <c r="BT38" s="5"/>
      <c r="BU38" s="5"/>
      <c r="BV38" s="5"/>
      <c r="BW38" s="5"/>
      <c r="BX38" s="5"/>
      <c r="BY38" s="5"/>
      <c r="BZ38" s="5"/>
      <c r="CA38" s="5"/>
      <c r="CB38" s="5"/>
      <c r="CC38" s="5"/>
      <c r="CD38" s="5">
        <v>1</v>
      </c>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20">
        <f t="shared" si="8"/>
        <v>2</v>
      </c>
      <c r="ES38" s="5">
        <f t="shared" si="9"/>
        <v>1</v>
      </c>
      <c r="ET38" s="5" t="s">
        <v>570</v>
      </c>
      <c r="EU38" s="15" t="s">
        <v>1516</v>
      </c>
      <c r="EV38" s="15" t="s">
        <v>567</v>
      </c>
      <c r="EW38" s="15" t="s">
        <v>1068</v>
      </c>
      <c r="EX38" s="3" t="s">
        <v>1102</v>
      </c>
      <c r="EY38" s="22">
        <v>46178</v>
      </c>
      <c r="EZ38" s="21"/>
      <c r="FA38" s="3"/>
      <c r="FB38" s="22"/>
      <c r="FC38" s="15"/>
      <c r="FD38" s="15"/>
      <c r="FE38" s="15">
        <f t="shared" si="10"/>
        <v>996</v>
      </c>
      <c r="FF38" s="4">
        <f t="shared" si="11"/>
        <v>19367</v>
      </c>
      <c r="FG38" t="s">
        <v>586</v>
      </c>
      <c r="FH38" s="4">
        <v>721</v>
      </c>
      <c r="FI38" t="s">
        <v>688</v>
      </c>
    </row>
    <row r="39" spans="1:165" ht="17.25" x14ac:dyDescent="0.25">
      <c r="A39" s="5">
        <v>464403745</v>
      </c>
      <c r="B39" s="12" t="s">
        <v>858</v>
      </c>
      <c r="C39" s="5"/>
      <c r="D39" s="5"/>
      <c r="E39" s="5"/>
      <c r="F39" s="5"/>
      <c r="G39" s="6"/>
      <c r="H39" s="6"/>
      <c r="I39" s="5">
        <v>7718</v>
      </c>
      <c r="J39" s="5">
        <v>7589</v>
      </c>
      <c r="K39" s="295">
        <f t="shared" si="12"/>
        <v>7724</v>
      </c>
      <c r="L39" s="295">
        <f t="shared" si="1"/>
        <v>15307</v>
      </c>
      <c r="M39" s="334">
        <v>1</v>
      </c>
      <c r="N39" s="5" t="s">
        <v>688</v>
      </c>
      <c r="O39" s="5" t="s">
        <v>689</v>
      </c>
      <c r="P39" s="5" t="s">
        <v>17</v>
      </c>
      <c r="Q39" s="8">
        <v>130579</v>
      </c>
      <c r="R39" s="9">
        <v>135</v>
      </c>
      <c r="S39" s="9">
        <f t="shared" si="2"/>
        <v>0</v>
      </c>
      <c r="T39" s="9">
        <v>4500</v>
      </c>
      <c r="U39" s="10" t="s">
        <v>883</v>
      </c>
      <c r="V39" s="319">
        <f t="shared" si="3"/>
        <v>5.2987145616888449E-2</v>
      </c>
      <c r="W39" s="319">
        <f t="shared" si="4"/>
        <v>7.3230176349019863E-3</v>
      </c>
      <c r="X39" s="11" t="str">
        <f t="shared" si="5"/>
        <v>FLOW</v>
      </c>
      <c r="Y39" s="5" t="str">
        <f t="shared" si="6"/>
        <v>-</v>
      </c>
      <c r="Z39" s="5" t="s">
        <v>787</v>
      </c>
      <c r="AA39" s="5" t="s">
        <v>586</v>
      </c>
      <c r="AB39" s="12"/>
      <c r="AC39" s="5"/>
      <c r="AD39" s="5"/>
      <c r="AE39" s="13"/>
      <c r="AF39" s="14" t="s">
        <v>586</v>
      </c>
      <c r="AG39" s="15" t="s">
        <v>586</v>
      </c>
      <c r="AH39" s="5" t="s">
        <v>317</v>
      </c>
      <c r="AI39" s="15" t="s">
        <v>586</v>
      </c>
      <c r="AJ39" s="16" t="s">
        <v>586</v>
      </c>
      <c r="AK39" s="15" t="s">
        <v>586</v>
      </c>
      <c r="AL39" s="17">
        <v>12224</v>
      </c>
      <c r="AM39" s="8">
        <v>130579</v>
      </c>
      <c r="AN39" s="18">
        <v>27</v>
      </c>
      <c r="AO39" s="6">
        <v>37</v>
      </c>
      <c r="AP39" s="6" t="str">
        <f t="shared" si="7"/>
        <v>FLOW</v>
      </c>
      <c r="AQ39" s="6"/>
      <c r="AR39" s="6"/>
      <c r="AS39" s="6"/>
      <c r="AT39" s="6"/>
      <c r="AU39" s="5" t="s">
        <v>1060</v>
      </c>
      <c r="AV39" s="332"/>
      <c r="AW39" s="12"/>
      <c r="AX39" s="19"/>
      <c r="AY39" s="5"/>
      <c r="AZ39" s="5" t="s">
        <v>1011</v>
      </c>
      <c r="BA39" s="15" t="s">
        <v>586</v>
      </c>
      <c r="BB39" s="15"/>
      <c r="BC39" s="15"/>
      <c r="BD39" s="5"/>
      <c r="BE39" s="5"/>
      <c r="BF39" s="5"/>
      <c r="BG39" s="3"/>
      <c r="BH39" s="5"/>
      <c r="BI39" s="5"/>
      <c r="BJ39" s="5"/>
      <c r="BK39" s="5"/>
      <c r="BL39" s="5"/>
      <c r="BM39" s="5"/>
      <c r="BN39" s="5"/>
      <c r="BO39" s="5">
        <v>1</v>
      </c>
      <c r="BP39" s="5"/>
      <c r="BQ39" s="5"/>
      <c r="BR39" s="5"/>
      <c r="BS39" s="5"/>
      <c r="BT39" s="5"/>
      <c r="BU39" s="5"/>
      <c r="BV39" s="5"/>
      <c r="BW39" s="5"/>
      <c r="BX39" s="5"/>
      <c r="BY39" s="5"/>
      <c r="BZ39" s="5"/>
      <c r="CA39" s="5"/>
      <c r="CB39" s="5"/>
      <c r="CC39" s="5"/>
      <c r="CD39" s="5">
        <v>1</v>
      </c>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20">
        <f t="shared" si="8"/>
        <v>2</v>
      </c>
      <c r="ES39" s="5">
        <f t="shared" si="9"/>
        <v>1</v>
      </c>
      <c r="ET39" s="5" t="s">
        <v>570</v>
      </c>
      <c r="EU39" s="15" t="s">
        <v>1517</v>
      </c>
      <c r="EV39" s="15" t="s">
        <v>567</v>
      </c>
      <c r="EW39" s="15" t="s">
        <v>1073</v>
      </c>
      <c r="EX39" s="3" t="s">
        <v>1103</v>
      </c>
      <c r="EY39" s="22">
        <v>46193</v>
      </c>
      <c r="EZ39" s="21"/>
      <c r="FA39" s="3"/>
      <c r="FB39" s="22"/>
      <c r="FC39" s="15"/>
      <c r="FD39" s="15"/>
      <c r="FE39" s="15">
        <f t="shared" si="10"/>
        <v>7724</v>
      </c>
      <c r="FF39" s="4">
        <f t="shared" si="11"/>
        <v>15307</v>
      </c>
      <c r="FG39" t="s">
        <v>586</v>
      </c>
      <c r="FH39" s="4">
        <v>135</v>
      </c>
      <c r="FI39" t="s">
        <v>688</v>
      </c>
    </row>
    <row r="40" spans="1:165" ht="17.25" x14ac:dyDescent="0.25">
      <c r="A40" s="5">
        <v>465370258</v>
      </c>
      <c r="B40" s="12" t="s">
        <v>900</v>
      </c>
      <c r="C40" s="5"/>
      <c r="D40" s="5"/>
      <c r="E40" s="5"/>
      <c r="F40" s="5"/>
      <c r="G40" s="6"/>
      <c r="H40" s="6"/>
      <c r="I40" s="5">
        <v>5951</v>
      </c>
      <c r="J40" s="5">
        <v>35597</v>
      </c>
      <c r="K40" s="295">
        <f t="shared" si="12"/>
        <v>7409</v>
      </c>
      <c r="L40" s="295">
        <f t="shared" si="1"/>
        <v>41548</v>
      </c>
      <c r="M40" s="7">
        <v>6</v>
      </c>
      <c r="N40" s="5" t="s">
        <v>688</v>
      </c>
      <c r="O40" s="5" t="s">
        <v>689</v>
      </c>
      <c r="P40" s="5" t="s">
        <v>30</v>
      </c>
      <c r="Q40" s="8">
        <v>129581</v>
      </c>
      <c r="R40" s="9">
        <v>1567</v>
      </c>
      <c r="S40" s="9">
        <f t="shared" si="2"/>
        <v>0</v>
      </c>
      <c r="T40" s="9">
        <v>4451</v>
      </c>
      <c r="U40" s="10" t="s">
        <v>586</v>
      </c>
      <c r="V40" s="319">
        <f t="shared" si="3"/>
        <v>0.26346223052665607</v>
      </c>
      <c r="W40" s="319">
        <f t="shared" si="4"/>
        <v>5.4433306332947066E-2</v>
      </c>
      <c r="X40" s="11" t="str">
        <f t="shared" si="5"/>
        <v>FLOW</v>
      </c>
      <c r="Y40" s="5" t="str">
        <f t="shared" si="6"/>
        <v>-</v>
      </c>
      <c r="Z40" s="5" t="s">
        <v>586</v>
      </c>
      <c r="AA40" s="5" t="s">
        <v>586</v>
      </c>
      <c r="AB40" s="12"/>
      <c r="AC40" s="5"/>
      <c r="AD40" s="5"/>
      <c r="AE40" s="13"/>
      <c r="AF40" s="14" t="s">
        <v>1064</v>
      </c>
      <c r="AG40" s="15" t="s">
        <v>586</v>
      </c>
      <c r="AH40" s="5" t="s">
        <v>391</v>
      </c>
      <c r="AI40" s="15" t="s">
        <v>586</v>
      </c>
      <c r="AJ40" s="16" t="s">
        <v>586</v>
      </c>
      <c r="AK40" s="15" t="s">
        <v>586</v>
      </c>
      <c r="AL40" s="17">
        <v>41615</v>
      </c>
      <c r="AM40" s="8">
        <v>129581</v>
      </c>
      <c r="AN40" s="18">
        <v>178</v>
      </c>
      <c r="AO40" s="6">
        <v>188</v>
      </c>
      <c r="AP40" s="6" t="str">
        <f t="shared" si="7"/>
        <v>FLOW</v>
      </c>
      <c r="AQ40" s="6"/>
      <c r="AR40" s="6"/>
      <c r="AS40" s="6"/>
      <c r="AT40" s="6"/>
      <c r="AU40" s="5" t="s">
        <v>483</v>
      </c>
      <c r="AV40" s="332"/>
      <c r="AW40" s="12"/>
      <c r="AX40" s="19"/>
      <c r="AY40" s="5"/>
      <c r="AZ40" s="5" t="s">
        <v>1011</v>
      </c>
      <c r="BA40" s="15" t="s">
        <v>586</v>
      </c>
      <c r="BB40" s="15"/>
      <c r="BC40" s="15"/>
      <c r="BD40" s="5"/>
      <c r="BE40" s="5"/>
      <c r="BF40" s="5"/>
      <c r="BG40" s="3"/>
      <c r="BH40" s="5"/>
      <c r="BI40" s="5"/>
      <c r="BJ40" s="5"/>
      <c r="BK40" s="5"/>
      <c r="BL40" s="5"/>
      <c r="BM40" s="5"/>
      <c r="BN40" s="5"/>
      <c r="BO40" s="5"/>
      <c r="BP40" s="5"/>
      <c r="BQ40" s="5"/>
      <c r="BR40" s="5">
        <v>1</v>
      </c>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20">
        <f t="shared" si="8"/>
        <v>1</v>
      </c>
      <c r="ES40" s="5">
        <f t="shared" si="9"/>
        <v>1</v>
      </c>
      <c r="ET40" s="5" t="s">
        <v>573</v>
      </c>
      <c r="EU40" s="15" t="s">
        <v>1518</v>
      </c>
      <c r="EV40" s="15" t="s">
        <v>567</v>
      </c>
      <c r="EW40" s="15" t="s">
        <v>1068</v>
      </c>
      <c r="EX40" s="3" t="s">
        <v>1104</v>
      </c>
      <c r="EY40" s="22">
        <v>46179</v>
      </c>
      <c r="EZ40" s="21"/>
      <c r="FA40" s="3"/>
      <c r="FB40" s="22"/>
      <c r="FC40" s="15"/>
      <c r="FD40" s="15"/>
      <c r="FE40" s="15">
        <f t="shared" si="10"/>
        <v>7409</v>
      </c>
      <c r="FF40" s="4">
        <f t="shared" si="11"/>
        <v>41548</v>
      </c>
      <c r="FG40" t="s">
        <v>586</v>
      </c>
      <c r="FH40" s="4">
        <v>1567</v>
      </c>
      <c r="FI40" t="s">
        <v>688</v>
      </c>
    </row>
    <row r="41" spans="1:165" ht="17.25" x14ac:dyDescent="0.25">
      <c r="A41" s="5">
        <v>466373007</v>
      </c>
      <c r="B41" s="12" t="s">
        <v>310</v>
      </c>
      <c r="C41" s="5"/>
      <c r="D41" s="5"/>
      <c r="E41" s="5"/>
      <c r="F41" s="5"/>
      <c r="G41" s="6"/>
      <c r="H41" s="6"/>
      <c r="I41" s="5">
        <v>4189</v>
      </c>
      <c r="J41" s="5">
        <v>16752</v>
      </c>
      <c r="K41" s="295">
        <f t="shared" si="12"/>
        <v>4787</v>
      </c>
      <c r="L41" s="295">
        <f t="shared" si="1"/>
        <v>20941</v>
      </c>
      <c r="M41" s="7">
        <v>4</v>
      </c>
      <c r="N41" s="5" t="s">
        <v>688</v>
      </c>
      <c r="O41" s="5" t="s">
        <v>689</v>
      </c>
      <c r="P41" s="5" t="s">
        <v>26</v>
      </c>
      <c r="Q41" s="8">
        <v>128814</v>
      </c>
      <c r="R41" s="9">
        <v>602</v>
      </c>
      <c r="S41" s="9">
        <f t="shared" si="2"/>
        <v>0</v>
      </c>
      <c r="T41" s="9">
        <v>4500</v>
      </c>
      <c r="U41" s="10" t="s">
        <v>688</v>
      </c>
      <c r="V41" s="319">
        <f t="shared" si="3"/>
        <v>0.44204389451192488</v>
      </c>
      <c r="W41" s="319">
        <f t="shared" si="4"/>
        <v>4.2292072749968983E-2</v>
      </c>
      <c r="X41" s="11" t="str">
        <f t="shared" si="5"/>
        <v>FLOW</v>
      </c>
      <c r="Y41" s="5" t="str">
        <f t="shared" si="6"/>
        <v>-</v>
      </c>
      <c r="Z41" s="5" t="s">
        <v>787</v>
      </c>
      <c r="AA41" s="5" t="s">
        <v>586</v>
      </c>
      <c r="AB41" s="12"/>
      <c r="AC41" s="5"/>
      <c r="AD41" s="5"/>
      <c r="AE41" s="13"/>
      <c r="AF41" s="14" t="s">
        <v>1064</v>
      </c>
      <c r="AG41" s="15" t="s">
        <v>586</v>
      </c>
      <c r="AH41" s="5" t="s">
        <v>306</v>
      </c>
      <c r="AI41" s="15" t="s">
        <v>586</v>
      </c>
      <c r="AJ41" s="16" t="s">
        <v>586</v>
      </c>
      <c r="AK41" s="15" t="s">
        <v>586</v>
      </c>
      <c r="AL41" s="17">
        <v>21854</v>
      </c>
      <c r="AM41" s="8">
        <v>128814</v>
      </c>
      <c r="AN41" s="18">
        <v>116</v>
      </c>
      <c r="AO41" s="6">
        <v>126</v>
      </c>
      <c r="AP41" s="6" t="str">
        <f t="shared" si="7"/>
        <v>FLOW</v>
      </c>
      <c r="AQ41" s="6"/>
      <c r="AR41" s="6"/>
      <c r="AS41" s="6"/>
      <c r="AT41" s="6"/>
      <c r="AU41" s="5" t="s">
        <v>483</v>
      </c>
      <c r="AV41" s="332"/>
      <c r="AW41" s="12"/>
      <c r="AX41" s="19"/>
      <c r="AY41" s="5"/>
      <c r="AZ41" s="5" t="s">
        <v>1011</v>
      </c>
      <c r="BA41" s="15" t="s">
        <v>586</v>
      </c>
      <c r="BB41" s="15"/>
      <c r="BC41" s="15"/>
      <c r="BD41" s="5"/>
      <c r="BE41" s="5"/>
      <c r="BF41" s="5"/>
      <c r="BG41" s="3"/>
      <c r="BH41" s="5"/>
      <c r="BI41" s="5"/>
      <c r="BJ41" s="5"/>
      <c r="BK41" s="5"/>
      <c r="BL41" s="5"/>
      <c r="BM41" s="5"/>
      <c r="BN41" s="5"/>
      <c r="BO41" s="5">
        <v>1</v>
      </c>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20">
        <f t="shared" si="8"/>
        <v>1</v>
      </c>
      <c r="ES41" s="5">
        <f t="shared" si="9"/>
        <v>1</v>
      </c>
      <c r="ET41" s="5" t="s">
        <v>572</v>
      </c>
      <c r="EU41" s="15" t="s">
        <v>1519</v>
      </c>
      <c r="EV41" s="15" t="s">
        <v>567</v>
      </c>
      <c r="EW41" s="15" t="s">
        <v>1068</v>
      </c>
      <c r="EX41" s="3" t="s">
        <v>1105</v>
      </c>
      <c r="EY41" s="22">
        <v>46178</v>
      </c>
      <c r="EZ41" s="21"/>
      <c r="FA41" s="3"/>
      <c r="FB41" s="22"/>
      <c r="FC41" s="15"/>
      <c r="FD41" s="15"/>
      <c r="FE41" s="15">
        <f t="shared" si="10"/>
        <v>4787</v>
      </c>
      <c r="FF41" s="4">
        <f t="shared" si="11"/>
        <v>20941</v>
      </c>
      <c r="FG41" t="s">
        <v>586</v>
      </c>
      <c r="FH41" s="4">
        <v>602</v>
      </c>
      <c r="FI41" t="s">
        <v>688</v>
      </c>
    </row>
    <row r="42" spans="1:165" ht="17.25" x14ac:dyDescent="0.25">
      <c r="A42" s="5">
        <v>462722443</v>
      </c>
      <c r="B42" s="12" t="s">
        <v>1444</v>
      </c>
      <c r="C42" s="5" t="s">
        <v>1043</v>
      </c>
      <c r="D42" s="5" t="s">
        <v>1474</v>
      </c>
      <c r="E42" s="5">
        <v>6200</v>
      </c>
      <c r="F42" s="5"/>
      <c r="G42" s="6"/>
      <c r="H42" s="6"/>
      <c r="I42" s="5">
        <v>6049</v>
      </c>
      <c r="J42" s="5">
        <v>5554</v>
      </c>
      <c r="K42" s="295">
        <f t="shared" ref="K42:K73" si="13">IF((J42+R42)&lt;=I42+R42,(J42+R42),((I42-(I42*(M42+1)-(I42+J42)))+R42))</f>
        <v>5648</v>
      </c>
      <c r="L42" s="295">
        <f t="shared" si="1"/>
        <v>5403</v>
      </c>
      <c r="M42" s="334">
        <v>1</v>
      </c>
      <c r="N42" s="5" t="s">
        <v>737</v>
      </c>
      <c r="O42" s="5" t="s">
        <v>738</v>
      </c>
      <c r="P42" s="5" t="s">
        <v>156</v>
      </c>
      <c r="Q42" s="8">
        <v>128004</v>
      </c>
      <c r="R42" s="9">
        <v>94</v>
      </c>
      <c r="S42" s="9">
        <f t="shared" si="2"/>
        <v>0</v>
      </c>
      <c r="T42" s="9">
        <v>3150</v>
      </c>
      <c r="U42" s="10" t="s">
        <v>586</v>
      </c>
      <c r="V42" s="319">
        <f t="shared" si="3"/>
        <v>7.4093032379310392E-2</v>
      </c>
      <c r="W42" s="319">
        <f t="shared" si="4"/>
        <v>7.1786087298722906E-3</v>
      </c>
      <c r="X42" s="11" t="str">
        <f t="shared" si="5"/>
        <v>STABLE</v>
      </c>
      <c r="Y42" s="5" t="str">
        <f t="shared" si="6"/>
        <v>PAID</v>
      </c>
      <c r="Z42" s="5" t="s">
        <v>586</v>
      </c>
      <c r="AA42" s="5" t="s">
        <v>586</v>
      </c>
      <c r="AB42" s="12"/>
      <c r="AC42" s="5"/>
      <c r="AD42" s="5"/>
      <c r="AE42" s="13"/>
      <c r="AF42" s="14"/>
      <c r="AG42" s="15"/>
      <c r="AH42" s="5" t="s">
        <v>465</v>
      </c>
      <c r="AI42" s="15"/>
      <c r="AK42" s="15"/>
      <c r="AL42" s="17">
        <v>8798</v>
      </c>
      <c r="AM42" s="8">
        <v>128004</v>
      </c>
      <c r="AN42" s="18">
        <v>27</v>
      </c>
      <c r="AO42" s="6">
        <v>37</v>
      </c>
      <c r="AP42" s="6" t="str">
        <f t="shared" si="7"/>
        <v>FLOW</v>
      </c>
      <c r="AQ42" s="6"/>
      <c r="AR42" s="6"/>
      <c r="AS42" s="6"/>
      <c r="AT42" s="6"/>
      <c r="AU42" s="5" t="s">
        <v>586</v>
      </c>
      <c r="AV42" s="332"/>
      <c r="AW42" s="12"/>
      <c r="AX42" s="19"/>
      <c r="AY42" s="5"/>
      <c r="AZ42" s="5" t="s">
        <v>1325</v>
      </c>
      <c r="BA42" s="15" t="s">
        <v>586</v>
      </c>
      <c r="BB42" s="15"/>
      <c r="BC42" s="15"/>
      <c r="BD42" s="5"/>
      <c r="BE42" s="5"/>
      <c r="BF42" s="5"/>
      <c r="BG42" s="3"/>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v>1</v>
      </c>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20">
        <f t="shared" si="8"/>
        <v>1</v>
      </c>
      <c r="ES42" s="5">
        <f t="shared" si="9"/>
        <v>1</v>
      </c>
      <c r="ET42" s="5" t="s">
        <v>582</v>
      </c>
      <c r="EU42" s="15" t="s">
        <v>1520</v>
      </c>
      <c r="EV42" s="15" t="s">
        <v>567</v>
      </c>
      <c r="EW42" s="15"/>
      <c r="EX42" s="3"/>
      <c r="EY42" s="22"/>
      <c r="EZ42" s="21"/>
      <c r="FA42" s="3"/>
      <c r="FB42" s="22"/>
      <c r="FC42" s="15"/>
      <c r="FD42" s="15"/>
      <c r="FE42" s="15">
        <f t="shared" si="10"/>
        <v>5648</v>
      </c>
      <c r="FF42" s="4">
        <f t="shared" si="11"/>
        <v>11603</v>
      </c>
      <c r="FH42" s="4">
        <v>94</v>
      </c>
      <c r="FI42" t="s">
        <v>688</v>
      </c>
    </row>
    <row r="43" spans="1:165" ht="17.25" x14ac:dyDescent="0.25">
      <c r="A43" s="5">
        <v>466589208</v>
      </c>
      <c r="B43" s="12" t="s">
        <v>225</v>
      </c>
      <c r="C43" s="5"/>
      <c r="D43" s="5"/>
      <c r="E43" s="5"/>
      <c r="F43" s="5"/>
      <c r="G43" s="6"/>
      <c r="H43" s="6"/>
      <c r="I43" s="5">
        <v>5577</v>
      </c>
      <c r="J43" s="5">
        <v>5260</v>
      </c>
      <c r="K43" s="295">
        <f t="shared" si="13"/>
        <v>5390</v>
      </c>
      <c r="L43" s="295">
        <f t="shared" si="1"/>
        <v>10837</v>
      </c>
      <c r="M43" s="334">
        <v>1</v>
      </c>
      <c r="N43" s="5" t="s">
        <v>688</v>
      </c>
      <c r="O43" s="5" t="s">
        <v>689</v>
      </c>
      <c r="P43" s="5" t="s">
        <v>34</v>
      </c>
      <c r="Q43" s="8">
        <v>127090</v>
      </c>
      <c r="R43" s="9">
        <v>130</v>
      </c>
      <c r="S43" s="9">
        <f t="shared" si="2"/>
        <v>0</v>
      </c>
      <c r="T43" s="9">
        <v>1799.75</v>
      </c>
      <c r="U43" s="10" t="s">
        <v>877</v>
      </c>
      <c r="V43" s="319">
        <f t="shared" si="3"/>
        <v>0.10767309445416125</v>
      </c>
      <c r="W43" s="319">
        <f t="shared" si="4"/>
        <v>7.1273505787277699E-3</v>
      </c>
      <c r="X43" s="11" t="str">
        <f t="shared" si="5"/>
        <v>FLOW</v>
      </c>
      <c r="Y43" s="5" t="str">
        <f t="shared" si="6"/>
        <v>-</v>
      </c>
      <c r="Z43" s="5" t="s">
        <v>785</v>
      </c>
      <c r="AA43" s="5" t="s">
        <v>586</v>
      </c>
      <c r="AB43" s="12"/>
      <c r="AC43" s="5"/>
      <c r="AD43" s="5"/>
      <c r="AE43" s="13"/>
      <c r="AF43" s="14" t="s">
        <v>586</v>
      </c>
      <c r="AG43" s="15" t="s">
        <v>586</v>
      </c>
      <c r="AH43" s="5" t="s">
        <v>222</v>
      </c>
      <c r="AI43" s="15" t="s">
        <v>586</v>
      </c>
      <c r="AJ43" s="16" t="s">
        <v>586</v>
      </c>
      <c r="AK43" s="15" t="s">
        <v>586</v>
      </c>
      <c r="AL43" s="17">
        <v>7189.75</v>
      </c>
      <c r="AM43" s="8">
        <v>127090</v>
      </c>
      <c r="AN43" s="18">
        <v>27</v>
      </c>
      <c r="AO43" s="6">
        <v>37</v>
      </c>
      <c r="AP43" s="6" t="str">
        <f t="shared" si="7"/>
        <v>FLOW</v>
      </c>
      <c r="AQ43" s="6"/>
      <c r="AR43" s="6"/>
      <c r="AS43" s="6"/>
      <c r="AT43" s="6"/>
      <c r="AU43" s="5" t="s">
        <v>1060</v>
      </c>
      <c r="AV43" s="332"/>
      <c r="AW43" s="12"/>
      <c r="AX43" s="19"/>
      <c r="AY43" s="5"/>
      <c r="AZ43" s="5" t="s">
        <v>1011</v>
      </c>
      <c r="BA43" s="15" t="s">
        <v>586</v>
      </c>
      <c r="BB43" s="15"/>
      <c r="BC43" s="15"/>
      <c r="BD43" s="5"/>
      <c r="BE43" s="5"/>
      <c r="BF43" s="5"/>
      <c r="BG43" s="3"/>
      <c r="BH43" s="5"/>
      <c r="BI43" s="5">
        <v>1</v>
      </c>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20">
        <f t="shared" si="8"/>
        <v>1</v>
      </c>
      <c r="ES43" s="5">
        <f t="shared" si="9"/>
        <v>1</v>
      </c>
      <c r="ET43" s="5" t="s">
        <v>574</v>
      </c>
      <c r="EU43" s="15" t="s">
        <v>1521</v>
      </c>
      <c r="EV43" s="15" t="s">
        <v>567</v>
      </c>
      <c r="EW43" s="15" t="s">
        <v>1070</v>
      </c>
      <c r="EX43" s="3" t="s">
        <v>1095</v>
      </c>
      <c r="EY43" s="22">
        <v>46176</v>
      </c>
      <c r="EZ43" s="21"/>
      <c r="FA43" s="3"/>
      <c r="FB43" s="22"/>
      <c r="FC43" s="15"/>
      <c r="FD43" s="15"/>
      <c r="FE43" s="15">
        <f t="shared" si="10"/>
        <v>5390</v>
      </c>
      <c r="FF43" s="4">
        <f t="shared" si="11"/>
        <v>10837</v>
      </c>
      <c r="FG43" t="s">
        <v>586</v>
      </c>
      <c r="FH43" s="4">
        <v>130</v>
      </c>
      <c r="FI43" t="s">
        <v>688</v>
      </c>
    </row>
    <row r="44" spans="1:165" ht="17.25" x14ac:dyDescent="0.25">
      <c r="A44" s="5">
        <v>464874675</v>
      </c>
      <c r="B44" s="12" t="s">
        <v>1426</v>
      </c>
      <c r="C44" s="5" t="s">
        <v>1043</v>
      </c>
      <c r="D44" s="5" t="s">
        <v>1325</v>
      </c>
      <c r="E44" s="5">
        <v>5030</v>
      </c>
      <c r="F44" s="5"/>
      <c r="G44" s="6"/>
      <c r="H44" s="6"/>
      <c r="I44" s="5">
        <v>5027</v>
      </c>
      <c r="J44" s="5">
        <v>5020</v>
      </c>
      <c r="K44" s="295">
        <f t="shared" si="13"/>
        <v>5096</v>
      </c>
      <c r="L44" s="295">
        <f t="shared" si="1"/>
        <v>5017</v>
      </c>
      <c r="M44" s="334">
        <v>1</v>
      </c>
      <c r="N44" s="5" t="s">
        <v>688</v>
      </c>
      <c r="O44" s="5" t="s">
        <v>689</v>
      </c>
      <c r="P44" s="5" t="s">
        <v>146</v>
      </c>
      <c r="Q44" s="8">
        <v>126633</v>
      </c>
      <c r="R44" s="9">
        <v>76</v>
      </c>
      <c r="S44" s="9">
        <f t="shared" si="2"/>
        <v>0</v>
      </c>
      <c r="T44" s="9">
        <v>1350</v>
      </c>
      <c r="U44" s="10" t="s">
        <v>586</v>
      </c>
      <c r="V44" s="319">
        <f t="shared" si="3"/>
        <v>0.19421990531256234</v>
      </c>
      <c r="W44" s="319">
        <f t="shared" si="4"/>
        <v>7.1017215031555095E-3</v>
      </c>
      <c r="X44" s="11" t="str">
        <f t="shared" si="5"/>
        <v>FLOW</v>
      </c>
      <c r="Y44" s="5" t="str">
        <f t="shared" si="6"/>
        <v>-</v>
      </c>
      <c r="Z44" s="5" t="s">
        <v>586</v>
      </c>
      <c r="AA44" s="5" t="s">
        <v>586</v>
      </c>
      <c r="AB44" s="12"/>
      <c r="AC44" s="5"/>
      <c r="AD44" s="5"/>
      <c r="AE44" s="13"/>
      <c r="AF44" s="14"/>
      <c r="AG44" s="15"/>
      <c r="AH44" s="5" t="s">
        <v>414</v>
      </c>
      <c r="AI44" s="15"/>
      <c r="AK44" s="15"/>
      <c r="AL44" s="17">
        <v>6446</v>
      </c>
      <c r="AM44" s="8">
        <v>126633</v>
      </c>
      <c r="AN44" s="18">
        <v>27</v>
      </c>
      <c r="AO44" s="6">
        <v>37</v>
      </c>
      <c r="AP44" s="6" t="str">
        <f t="shared" si="7"/>
        <v>FLOW</v>
      </c>
      <c r="AQ44" s="6"/>
      <c r="AR44" s="6"/>
      <c r="AS44" s="6"/>
      <c r="AT44" s="6"/>
      <c r="AU44" s="5" t="s">
        <v>586</v>
      </c>
      <c r="AV44" s="332"/>
      <c r="AW44" s="12"/>
      <c r="AX44" s="19"/>
      <c r="AY44" s="5"/>
      <c r="AZ44" s="5" t="s">
        <v>1325</v>
      </c>
      <c r="BA44" s="15" t="s">
        <v>586</v>
      </c>
      <c r="BB44" s="15"/>
      <c r="BC44" s="15"/>
      <c r="BD44" s="5"/>
      <c r="BE44" s="5"/>
      <c r="BF44" s="5"/>
      <c r="BG44" s="3"/>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v>3</v>
      </c>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20">
        <f t="shared" si="8"/>
        <v>3</v>
      </c>
      <c r="ES44" s="5">
        <f t="shared" si="9"/>
        <v>1</v>
      </c>
      <c r="ET44" s="5" t="s">
        <v>581</v>
      </c>
      <c r="EU44" s="15" t="s">
        <v>1522</v>
      </c>
      <c r="EV44" s="15" t="s">
        <v>567</v>
      </c>
      <c r="EW44" s="15"/>
      <c r="EX44" s="3"/>
      <c r="EY44" s="22"/>
      <c r="EZ44" s="21"/>
      <c r="FA44" s="3"/>
      <c r="FB44" s="22"/>
      <c r="FC44" s="15"/>
      <c r="FD44" s="15"/>
      <c r="FE44" s="15">
        <f t="shared" si="10"/>
        <v>5096</v>
      </c>
      <c r="FF44" s="4">
        <f t="shared" si="11"/>
        <v>10047</v>
      </c>
      <c r="FH44" s="4">
        <v>76</v>
      </c>
      <c r="FI44" t="s">
        <v>688</v>
      </c>
    </row>
    <row r="45" spans="1:165" ht="17.25" x14ac:dyDescent="0.25">
      <c r="A45" s="5">
        <v>464450501</v>
      </c>
      <c r="B45" s="12" t="s">
        <v>295</v>
      </c>
      <c r="C45" s="5"/>
      <c r="D45" s="5"/>
      <c r="E45" s="5"/>
      <c r="F45" s="5"/>
      <c r="G45" s="6"/>
      <c r="H45" s="6"/>
      <c r="I45" s="5">
        <v>6669</v>
      </c>
      <c r="J45" s="5">
        <v>26522</v>
      </c>
      <c r="K45" s="295">
        <f t="shared" si="13"/>
        <v>7528</v>
      </c>
      <c r="L45" s="295">
        <f t="shared" si="1"/>
        <v>33191</v>
      </c>
      <c r="M45" s="7">
        <v>4</v>
      </c>
      <c r="N45" s="5" t="s">
        <v>688</v>
      </c>
      <c r="O45" s="5" t="s">
        <v>689</v>
      </c>
      <c r="P45" s="5" t="s">
        <v>20</v>
      </c>
      <c r="Q45" s="8">
        <v>126444</v>
      </c>
      <c r="R45" s="9">
        <v>1013</v>
      </c>
      <c r="S45" s="9">
        <f t="shared" si="2"/>
        <v>0</v>
      </c>
      <c r="T45" s="9">
        <v>6292</v>
      </c>
      <c r="U45" s="10" t="s">
        <v>688</v>
      </c>
      <c r="V45" s="319">
        <f t="shared" si="3"/>
        <v>0.60510233869153873</v>
      </c>
      <c r="W45" s="319">
        <f t="shared" si="4"/>
        <v>4.1513956920808899E-2</v>
      </c>
      <c r="X45" s="11" t="str">
        <f t="shared" si="5"/>
        <v>FLOW</v>
      </c>
      <c r="Y45" s="5" t="str">
        <f t="shared" si="6"/>
        <v>-</v>
      </c>
      <c r="Z45" s="5" t="s">
        <v>787</v>
      </c>
      <c r="AA45" s="5" t="s">
        <v>586</v>
      </c>
      <c r="AB45" s="12"/>
      <c r="AC45" s="5"/>
      <c r="AD45" s="5"/>
      <c r="AE45" s="13"/>
      <c r="AF45" s="14" t="s">
        <v>1064</v>
      </c>
      <c r="AG45" s="15" t="s">
        <v>586</v>
      </c>
      <c r="AH45" s="5" t="s">
        <v>292</v>
      </c>
      <c r="AI45" s="15" t="s">
        <v>586</v>
      </c>
      <c r="AJ45" s="16" t="s">
        <v>586</v>
      </c>
      <c r="AK45" s="15" t="s">
        <v>586</v>
      </c>
      <c r="AL45" s="17">
        <v>33827</v>
      </c>
      <c r="AM45" s="8">
        <v>126444</v>
      </c>
      <c r="AN45" s="18">
        <v>116</v>
      </c>
      <c r="AO45" s="6">
        <v>126</v>
      </c>
      <c r="AP45" s="6" t="str">
        <f t="shared" si="7"/>
        <v>FLOW</v>
      </c>
      <c r="AQ45" s="6"/>
      <c r="AR45" s="6"/>
      <c r="AS45" s="6"/>
      <c r="AT45" s="6"/>
      <c r="AU45" s="5" t="s">
        <v>483</v>
      </c>
      <c r="AV45" s="332"/>
      <c r="AW45" s="12"/>
      <c r="AX45" s="19"/>
      <c r="AY45" s="5"/>
      <c r="AZ45" s="5" t="s">
        <v>1011</v>
      </c>
      <c r="BA45" s="15" t="s">
        <v>586</v>
      </c>
      <c r="BB45" s="15"/>
      <c r="BC45" s="15"/>
      <c r="BD45" s="5"/>
      <c r="BE45" s="5"/>
      <c r="BF45" s="5">
        <v>1</v>
      </c>
      <c r="BG45" s="3"/>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20">
        <f t="shared" si="8"/>
        <v>1</v>
      </c>
      <c r="ES45" s="5">
        <f t="shared" si="9"/>
        <v>1</v>
      </c>
      <c r="ET45" s="5" t="s">
        <v>571</v>
      </c>
      <c r="EU45" s="15" t="s">
        <v>1523</v>
      </c>
      <c r="EV45" s="15" t="s">
        <v>567</v>
      </c>
      <c r="EW45" s="15" t="s">
        <v>1068</v>
      </c>
      <c r="EX45" s="3" t="s">
        <v>1106</v>
      </c>
      <c r="EY45" s="22">
        <v>46175</v>
      </c>
      <c r="EZ45" s="21"/>
      <c r="FA45" s="3"/>
      <c r="FB45" s="22"/>
      <c r="FC45" s="15"/>
      <c r="FD45" s="15"/>
      <c r="FE45" s="15">
        <f t="shared" si="10"/>
        <v>7528</v>
      </c>
      <c r="FF45" s="4">
        <f t="shared" si="11"/>
        <v>33191</v>
      </c>
      <c r="FG45" t="s">
        <v>586</v>
      </c>
      <c r="FH45" s="4">
        <v>1013</v>
      </c>
      <c r="FI45" t="s">
        <v>688</v>
      </c>
    </row>
    <row r="46" spans="1:165" ht="17.25" x14ac:dyDescent="0.25">
      <c r="A46" s="5">
        <v>461753486</v>
      </c>
      <c r="B46" s="12" t="s">
        <v>512</v>
      </c>
      <c r="C46" s="5"/>
      <c r="D46" s="5"/>
      <c r="E46" s="5"/>
      <c r="F46" s="5"/>
      <c r="G46" s="6"/>
      <c r="H46" s="6"/>
      <c r="I46" s="5">
        <v>6119</v>
      </c>
      <c r="J46" s="5">
        <v>18357</v>
      </c>
      <c r="K46" s="295">
        <f t="shared" si="13"/>
        <v>6417</v>
      </c>
      <c r="L46" s="295">
        <f t="shared" si="1"/>
        <v>24476</v>
      </c>
      <c r="M46" s="7">
        <v>3</v>
      </c>
      <c r="N46" s="5" t="s">
        <v>688</v>
      </c>
      <c r="O46" s="5" t="s">
        <v>689</v>
      </c>
      <c r="P46" s="5" t="s">
        <v>30</v>
      </c>
      <c r="Q46" s="8">
        <v>124058</v>
      </c>
      <c r="R46" s="9">
        <v>298</v>
      </c>
      <c r="S46" s="9">
        <f t="shared" si="2"/>
        <v>0</v>
      </c>
      <c r="T46" s="9">
        <v>1350</v>
      </c>
      <c r="U46" s="10" t="s">
        <v>688</v>
      </c>
      <c r="V46" s="319">
        <f t="shared" si="3"/>
        <v>0.18788006249785799</v>
      </c>
      <c r="W46" s="319">
        <f t="shared" si="4"/>
        <v>3.2844512655902151E-2</v>
      </c>
      <c r="X46" s="11" t="str">
        <f t="shared" si="5"/>
        <v>FLOW</v>
      </c>
      <c r="Y46" s="5" t="str">
        <f t="shared" si="6"/>
        <v>-</v>
      </c>
      <c r="Z46" s="5" t="s">
        <v>788</v>
      </c>
      <c r="AA46" s="5" t="s">
        <v>586</v>
      </c>
      <c r="AB46" s="12"/>
      <c r="AC46" s="5"/>
      <c r="AD46" s="5"/>
      <c r="AE46" s="13"/>
      <c r="AF46" s="14" t="s">
        <v>1064</v>
      </c>
      <c r="AG46" s="15" t="s">
        <v>586</v>
      </c>
      <c r="AH46" s="5" t="s">
        <v>563</v>
      </c>
      <c r="AI46" s="15" t="s">
        <v>586</v>
      </c>
      <c r="AJ46" s="16" t="s">
        <v>586</v>
      </c>
      <c r="AK46" s="15" t="s">
        <v>586</v>
      </c>
      <c r="AL46" s="17">
        <v>20005</v>
      </c>
      <c r="AM46" s="8">
        <v>124058</v>
      </c>
      <c r="AN46" s="18">
        <v>88</v>
      </c>
      <c r="AO46" s="6">
        <v>98</v>
      </c>
      <c r="AP46" s="6" t="str">
        <f t="shared" si="7"/>
        <v>FLOW</v>
      </c>
      <c r="AQ46" s="6"/>
      <c r="AR46" s="6"/>
      <c r="AS46" s="6"/>
      <c r="AT46" s="6"/>
      <c r="AU46" s="5" t="s">
        <v>483</v>
      </c>
      <c r="AV46" s="332"/>
      <c r="AW46" s="12"/>
      <c r="AX46" s="19"/>
      <c r="AY46" s="5"/>
      <c r="AZ46" s="5" t="s">
        <v>1011</v>
      </c>
      <c r="BA46" s="15" t="s">
        <v>586</v>
      </c>
      <c r="BB46" s="15"/>
      <c r="BC46" s="15"/>
      <c r="BD46" s="5"/>
      <c r="BE46" s="5"/>
      <c r="BF46" s="5"/>
      <c r="BG46" s="3"/>
      <c r="BH46" s="5"/>
      <c r="BI46" s="5">
        <v>1</v>
      </c>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20">
        <f t="shared" si="8"/>
        <v>1</v>
      </c>
      <c r="ES46" s="5">
        <f t="shared" si="9"/>
        <v>1</v>
      </c>
      <c r="ET46" s="5" t="s">
        <v>573</v>
      </c>
      <c r="EU46" s="15" t="s">
        <v>1524</v>
      </c>
      <c r="EV46" s="15" t="s">
        <v>567</v>
      </c>
      <c r="EW46" s="15" t="s">
        <v>1068</v>
      </c>
      <c r="EX46" s="3" t="s">
        <v>1104</v>
      </c>
      <c r="EY46" s="22">
        <v>46176</v>
      </c>
      <c r="EZ46" s="21"/>
      <c r="FA46" s="3"/>
      <c r="FB46" s="22"/>
      <c r="FC46" s="15"/>
      <c r="FD46" s="15"/>
      <c r="FE46" s="15">
        <f t="shared" si="10"/>
        <v>6417</v>
      </c>
      <c r="FF46" s="4">
        <f t="shared" si="11"/>
        <v>24476</v>
      </c>
      <c r="FG46" t="s">
        <v>586</v>
      </c>
      <c r="FH46" s="4">
        <v>298</v>
      </c>
      <c r="FI46" t="s">
        <v>688</v>
      </c>
    </row>
    <row r="47" spans="1:165" ht="17.25" x14ac:dyDescent="0.25">
      <c r="A47" s="5">
        <v>462935606</v>
      </c>
      <c r="B47" s="12" t="s">
        <v>807</v>
      </c>
      <c r="C47" s="5"/>
      <c r="D47" s="5"/>
      <c r="E47" s="5"/>
      <c r="F47" s="5"/>
      <c r="G47" s="6"/>
      <c r="H47" s="6"/>
      <c r="I47" s="5">
        <v>5635</v>
      </c>
      <c r="J47" s="5">
        <v>11270</v>
      </c>
      <c r="K47" s="295">
        <f t="shared" si="13"/>
        <v>5707</v>
      </c>
      <c r="L47" s="295">
        <f t="shared" si="1"/>
        <v>16905</v>
      </c>
      <c r="M47" s="7">
        <v>2</v>
      </c>
      <c r="N47" s="5" t="s">
        <v>688</v>
      </c>
      <c r="O47" s="5" t="s">
        <v>689</v>
      </c>
      <c r="P47" s="5" t="s">
        <v>17</v>
      </c>
      <c r="Q47" s="8">
        <v>123906</v>
      </c>
      <c r="R47" s="9">
        <v>72</v>
      </c>
      <c r="S47" s="9">
        <f t="shared" si="2"/>
        <v>0</v>
      </c>
      <c r="T47" s="9">
        <v>900</v>
      </c>
      <c r="U47" s="10" t="s">
        <v>688</v>
      </c>
      <c r="V47" s="319">
        <f t="shared" si="3"/>
        <v>0.21966877857007369</v>
      </c>
      <c r="W47" s="319">
        <f t="shared" si="4"/>
        <v>2.7434198789910179E-2</v>
      </c>
      <c r="X47" s="11" t="str">
        <f t="shared" si="5"/>
        <v>FLOW</v>
      </c>
      <c r="Y47" s="5" t="str">
        <f t="shared" si="6"/>
        <v>-</v>
      </c>
      <c r="Z47" s="5" t="s">
        <v>773</v>
      </c>
      <c r="AA47" s="5" t="s">
        <v>586</v>
      </c>
      <c r="AB47" s="12"/>
      <c r="AC47" s="5"/>
      <c r="AD47" s="5"/>
      <c r="AE47" s="13"/>
      <c r="AF47" s="14" t="s">
        <v>586</v>
      </c>
      <c r="AG47" s="15" t="s">
        <v>586</v>
      </c>
      <c r="AH47" s="5" t="s">
        <v>121</v>
      </c>
      <c r="AI47" s="15" t="s">
        <v>586</v>
      </c>
      <c r="AJ47" s="16" t="s">
        <v>586</v>
      </c>
      <c r="AK47" s="15" t="s">
        <v>586</v>
      </c>
      <c r="AL47" s="17">
        <v>12242</v>
      </c>
      <c r="AM47" s="8">
        <v>123906</v>
      </c>
      <c r="AN47" s="18">
        <v>57</v>
      </c>
      <c r="AO47" s="6">
        <v>67</v>
      </c>
      <c r="AP47" s="6" t="str">
        <f t="shared" si="7"/>
        <v>FLOW</v>
      </c>
      <c r="AQ47" s="6"/>
      <c r="AR47" s="6"/>
      <c r="AS47" s="6"/>
      <c r="AT47" s="6"/>
      <c r="AU47" s="5" t="s">
        <v>1060</v>
      </c>
      <c r="AV47" s="332"/>
      <c r="AW47" s="12"/>
      <c r="AX47" s="19"/>
      <c r="AY47" s="5"/>
      <c r="AZ47" s="5" t="s">
        <v>1011</v>
      </c>
      <c r="BA47" s="15" t="s">
        <v>586</v>
      </c>
      <c r="BB47" s="15"/>
      <c r="BC47" s="15"/>
      <c r="BD47" s="5"/>
      <c r="BE47" s="5"/>
      <c r="BF47" s="5"/>
      <c r="BG47" s="3"/>
      <c r="BH47" s="5"/>
      <c r="BI47" s="5"/>
      <c r="BJ47" s="5"/>
      <c r="BK47" s="5"/>
      <c r="BL47" s="5">
        <v>1</v>
      </c>
      <c r="BM47" s="5"/>
      <c r="BN47" s="5"/>
      <c r="BO47" s="5"/>
      <c r="BP47" s="5"/>
      <c r="BQ47" s="5"/>
      <c r="BR47" s="5"/>
      <c r="BS47" s="5"/>
      <c r="BT47" s="5"/>
      <c r="BU47" s="5"/>
      <c r="BV47" s="5"/>
      <c r="BW47" s="5"/>
      <c r="BX47" s="5"/>
      <c r="BY47" s="5"/>
      <c r="BZ47" s="5"/>
      <c r="CA47" s="5">
        <v>1</v>
      </c>
      <c r="CB47" s="5"/>
      <c r="CC47" s="5"/>
      <c r="CD47" s="5"/>
      <c r="CE47" s="5"/>
      <c r="CF47" s="5"/>
      <c r="CG47" s="5"/>
      <c r="CH47" s="5"/>
      <c r="CI47" s="5"/>
      <c r="CJ47" s="5"/>
      <c r="CK47" s="5"/>
      <c r="CL47" s="5"/>
      <c r="CM47" s="5"/>
      <c r="CN47" s="5"/>
      <c r="CO47" s="5"/>
      <c r="CP47" s="5"/>
      <c r="CQ47" s="5"/>
      <c r="CR47" s="5"/>
      <c r="CS47" s="5"/>
      <c r="CT47" s="5"/>
      <c r="CU47" s="5"/>
      <c r="CV47" s="5"/>
      <c r="CW47" s="5"/>
      <c r="CX47" s="5"/>
      <c r="CY47" s="5"/>
      <c r="CZ47" s="5"/>
      <c r="DA47" s="5"/>
      <c r="DB47" s="5"/>
      <c r="DC47" s="5"/>
      <c r="DD47" s="5"/>
      <c r="DE47" s="5"/>
      <c r="DF47" s="5"/>
      <c r="DG47" s="5"/>
      <c r="DH47" s="5"/>
      <c r="DI47" s="5"/>
      <c r="DJ47" s="5"/>
      <c r="DK47" s="5"/>
      <c r="DL47" s="5"/>
      <c r="DM47" s="5"/>
      <c r="DN47" s="5"/>
      <c r="DO47" s="5"/>
      <c r="DP47" s="5"/>
      <c r="DQ47" s="5"/>
      <c r="DR47" s="5"/>
      <c r="DS47" s="5"/>
      <c r="DT47" s="5"/>
      <c r="DU47" s="5"/>
      <c r="DV47" s="5"/>
      <c r="DW47" s="5"/>
      <c r="DX47" s="5"/>
      <c r="DY47" s="5"/>
      <c r="DZ47" s="5"/>
      <c r="EA47" s="5"/>
      <c r="EB47" s="5"/>
      <c r="EC47" s="5"/>
      <c r="ED47" s="5"/>
      <c r="EE47" s="5"/>
      <c r="EF47" s="5"/>
      <c r="EG47" s="5"/>
      <c r="EH47" s="5"/>
      <c r="EI47" s="5"/>
      <c r="EJ47" s="5"/>
      <c r="EK47" s="5"/>
      <c r="EL47" s="5"/>
      <c r="EM47" s="5"/>
      <c r="EN47" s="5"/>
      <c r="EO47" s="5"/>
      <c r="EP47" s="5"/>
      <c r="EQ47" s="5"/>
      <c r="ER47" s="20">
        <f t="shared" si="8"/>
        <v>2</v>
      </c>
      <c r="ES47" s="5">
        <f t="shared" si="9"/>
        <v>1</v>
      </c>
      <c r="ET47" s="5" t="s">
        <v>570</v>
      </c>
      <c r="EU47" s="15" t="s">
        <v>1525</v>
      </c>
      <c r="EV47" s="15" t="s">
        <v>567</v>
      </c>
      <c r="EW47" s="15" t="s">
        <v>1075</v>
      </c>
      <c r="EX47" s="3" t="s">
        <v>1107</v>
      </c>
      <c r="EY47" s="22">
        <v>46182</v>
      </c>
      <c r="EZ47" s="21"/>
      <c r="FA47" s="3"/>
      <c r="FB47" s="22"/>
      <c r="FC47" s="15"/>
      <c r="FD47" s="15"/>
      <c r="FE47" s="15">
        <f t="shared" si="10"/>
        <v>5707</v>
      </c>
      <c r="FF47" s="4">
        <f t="shared" si="11"/>
        <v>16905</v>
      </c>
      <c r="FG47" t="s">
        <v>586</v>
      </c>
      <c r="FH47" s="4">
        <v>72</v>
      </c>
      <c r="FI47" t="s">
        <v>688</v>
      </c>
    </row>
    <row r="48" spans="1:165" ht="17.25" x14ac:dyDescent="0.25">
      <c r="A48" s="5">
        <v>467352097</v>
      </c>
      <c r="B48" s="12" t="s">
        <v>901</v>
      </c>
      <c r="C48" s="5" t="s">
        <v>1043</v>
      </c>
      <c r="D48" s="5" t="s">
        <v>1067</v>
      </c>
      <c r="E48" s="5">
        <v>5983</v>
      </c>
      <c r="F48" s="5"/>
      <c r="G48" s="6"/>
      <c r="H48" s="6"/>
      <c r="I48" s="5">
        <v>5980</v>
      </c>
      <c r="J48" s="5">
        <v>2880</v>
      </c>
      <c r="K48" s="295">
        <f t="shared" si="13"/>
        <v>2942</v>
      </c>
      <c r="L48" s="295">
        <f t="shared" si="1"/>
        <v>2877</v>
      </c>
      <c r="M48" s="334">
        <v>1</v>
      </c>
      <c r="N48" s="5" t="s">
        <v>737</v>
      </c>
      <c r="O48" s="5" t="s">
        <v>738</v>
      </c>
      <c r="P48" s="5" t="s">
        <v>30</v>
      </c>
      <c r="Q48" s="8">
        <v>123740</v>
      </c>
      <c r="R48" s="9">
        <v>62</v>
      </c>
      <c r="S48" s="9">
        <f t="shared" si="2"/>
        <v>0</v>
      </c>
      <c r="T48" s="9">
        <v>898</v>
      </c>
      <c r="U48" s="10" t="s">
        <v>586</v>
      </c>
      <c r="V48" s="319">
        <f t="shared" si="3"/>
        <v>7.7040659929769953E-2</v>
      </c>
      <c r="W48" s="319">
        <f t="shared" si="4"/>
        <v>6.9394787993687481E-3</v>
      </c>
      <c r="X48" s="11" t="str">
        <f t="shared" si="5"/>
        <v>STABLE</v>
      </c>
      <c r="Y48" s="5" t="str">
        <f t="shared" si="6"/>
        <v>PAID</v>
      </c>
      <c r="Z48" s="5" t="s">
        <v>586</v>
      </c>
      <c r="AA48" s="5" t="s">
        <v>586</v>
      </c>
      <c r="AB48" s="12"/>
      <c r="AC48" s="5"/>
      <c r="AD48" s="5"/>
      <c r="AE48" s="13"/>
      <c r="AF48" s="14" t="s">
        <v>586</v>
      </c>
      <c r="AG48" s="15" t="s">
        <v>586</v>
      </c>
      <c r="AH48" s="5" t="s">
        <v>391</v>
      </c>
      <c r="AI48" s="15" t="s">
        <v>586</v>
      </c>
      <c r="AJ48" s="16" t="s">
        <v>586</v>
      </c>
      <c r="AK48" s="15" t="s">
        <v>586</v>
      </c>
      <c r="AL48" s="17">
        <v>3840</v>
      </c>
      <c r="AM48" s="8">
        <v>123740</v>
      </c>
      <c r="AN48" s="18">
        <v>27</v>
      </c>
      <c r="AO48" s="6">
        <v>6</v>
      </c>
      <c r="AP48" s="6" t="str">
        <f t="shared" si="7"/>
        <v>STABLE</v>
      </c>
      <c r="AQ48" s="6"/>
      <c r="AR48" s="6"/>
      <c r="AS48" s="6"/>
      <c r="AT48" s="6"/>
      <c r="AU48" s="5" t="s">
        <v>1060</v>
      </c>
      <c r="AV48" s="332"/>
      <c r="AW48" s="12"/>
      <c r="AX48" s="19"/>
      <c r="AY48" s="5"/>
      <c r="AZ48" s="5" t="s">
        <v>1011</v>
      </c>
      <c r="BA48" s="15" t="s">
        <v>586</v>
      </c>
      <c r="BB48" s="15"/>
      <c r="BC48" s="15"/>
      <c r="BD48" s="5"/>
      <c r="BE48" s="5"/>
      <c r="BF48" s="5"/>
      <c r="BG48" s="3"/>
      <c r="BH48" s="5"/>
      <c r="BI48" s="5"/>
      <c r="BJ48" s="5"/>
      <c r="BK48" s="5"/>
      <c r="BL48" s="5"/>
      <c r="BM48" s="5"/>
      <c r="BN48" s="5"/>
      <c r="BO48" s="5">
        <v>1</v>
      </c>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20">
        <f t="shared" si="8"/>
        <v>1</v>
      </c>
      <c r="ES48" s="5">
        <f t="shared" si="9"/>
        <v>1</v>
      </c>
      <c r="ET48" s="5" t="s">
        <v>573</v>
      </c>
      <c r="EU48" s="15" t="s">
        <v>1526</v>
      </c>
      <c r="EV48" s="15" t="s">
        <v>567</v>
      </c>
      <c r="EW48" s="15" t="s">
        <v>1068</v>
      </c>
      <c r="EX48" s="3" t="s">
        <v>1108</v>
      </c>
      <c r="EY48" s="22">
        <v>46178</v>
      </c>
      <c r="EZ48" s="21"/>
      <c r="FA48" s="3"/>
      <c r="FB48" s="22"/>
      <c r="FC48" s="15"/>
      <c r="FD48" s="15"/>
      <c r="FE48" s="15">
        <f t="shared" si="10"/>
        <v>2942</v>
      </c>
      <c r="FF48" s="4">
        <f t="shared" si="11"/>
        <v>8860</v>
      </c>
      <c r="FG48" t="s">
        <v>586</v>
      </c>
      <c r="FH48" s="4">
        <v>62</v>
      </c>
      <c r="FI48" t="s">
        <v>1477</v>
      </c>
    </row>
    <row r="49" spans="1:165" ht="17.25" x14ac:dyDescent="0.25">
      <c r="A49" s="5">
        <v>466423164</v>
      </c>
      <c r="B49" s="12" t="s">
        <v>546</v>
      </c>
      <c r="C49" s="5"/>
      <c r="D49" s="5"/>
      <c r="E49" s="5"/>
      <c r="F49" s="5"/>
      <c r="G49" s="6"/>
      <c r="H49" s="6"/>
      <c r="I49" s="5">
        <v>5419</v>
      </c>
      <c r="J49" s="5">
        <v>10831</v>
      </c>
      <c r="K49" s="295">
        <f t="shared" si="13"/>
        <v>5543</v>
      </c>
      <c r="L49" s="295">
        <f t="shared" si="1"/>
        <v>16250</v>
      </c>
      <c r="M49" s="7">
        <v>2</v>
      </c>
      <c r="N49" s="5" t="s">
        <v>688</v>
      </c>
      <c r="O49" s="5" t="s">
        <v>689</v>
      </c>
      <c r="P49" s="5" t="s">
        <v>17</v>
      </c>
      <c r="Q49" s="8">
        <v>121128</v>
      </c>
      <c r="R49" s="9">
        <v>131</v>
      </c>
      <c r="S49" s="9">
        <f t="shared" si="2"/>
        <v>0</v>
      </c>
      <c r="T49" s="9">
        <v>3600</v>
      </c>
      <c r="U49" s="10" t="s">
        <v>877</v>
      </c>
      <c r="V49" s="319">
        <f t="shared" si="3"/>
        <v>0.21474375583616523</v>
      </c>
      <c r="W49" s="319">
        <f t="shared" si="4"/>
        <v>2.6819117968655597E-2</v>
      </c>
      <c r="X49" s="11" t="str">
        <f t="shared" si="5"/>
        <v>FLOW</v>
      </c>
      <c r="Y49" s="5" t="str">
        <f t="shared" si="6"/>
        <v>-</v>
      </c>
      <c r="Z49" s="5" t="s">
        <v>787</v>
      </c>
      <c r="AA49" s="5" t="s">
        <v>586</v>
      </c>
      <c r="AB49" s="12"/>
      <c r="AC49" s="5"/>
      <c r="AD49" s="5"/>
      <c r="AE49" s="13"/>
      <c r="AF49" s="14" t="s">
        <v>586</v>
      </c>
      <c r="AG49" s="15" t="s">
        <v>586</v>
      </c>
      <c r="AH49" s="5" t="s">
        <v>16</v>
      </c>
      <c r="AI49" s="15" t="s">
        <v>586</v>
      </c>
      <c r="AJ49" s="16" t="s">
        <v>586</v>
      </c>
      <c r="AK49" s="15" t="s">
        <v>586</v>
      </c>
      <c r="AL49" s="17">
        <v>14562</v>
      </c>
      <c r="AM49" s="8">
        <v>121128</v>
      </c>
      <c r="AN49" s="18">
        <v>57</v>
      </c>
      <c r="AO49" s="6">
        <v>67</v>
      </c>
      <c r="AP49" s="6" t="str">
        <f t="shared" si="7"/>
        <v>FLOW</v>
      </c>
      <c r="AQ49" s="6"/>
      <c r="AR49" s="6"/>
      <c r="AS49" s="6"/>
      <c r="AT49" s="6"/>
      <c r="AU49" s="5" t="s">
        <v>483</v>
      </c>
      <c r="AV49" s="332"/>
      <c r="AW49" s="12"/>
      <c r="AX49" s="19"/>
      <c r="AY49" s="5"/>
      <c r="AZ49" s="5" t="s">
        <v>1011</v>
      </c>
      <c r="BA49" s="15" t="s">
        <v>586</v>
      </c>
      <c r="BB49" s="15"/>
      <c r="BC49" s="15"/>
      <c r="BD49" s="5"/>
      <c r="BE49" s="5"/>
      <c r="BF49" s="5"/>
      <c r="BG49" s="3"/>
      <c r="BH49" s="5"/>
      <c r="BI49" s="5"/>
      <c r="BJ49" s="5"/>
      <c r="BK49" s="5"/>
      <c r="BL49" s="5">
        <v>1</v>
      </c>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5"/>
      <c r="CM49" s="5"/>
      <c r="CN49" s="5"/>
      <c r="CO49" s="5"/>
      <c r="CP49" s="5"/>
      <c r="CQ49" s="5"/>
      <c r="CR49" s="5"/>
      <c r="CS49" s="5"/>
      <c r="CT49" s="5"/>
      <c r="CU49" s="5"/>
      <c r="CV49" s="5"/>
      <c r="CW49" s="5"/>
      <c r="CX49" s="5"/>
      <c r="CY49" s="5"/>
      <c r="CZ49" s="5"/>
      <c r="DA49" s="5"/>
      <c r="DB49" s="5"/>
      <c r="DC49" s="5"/>
      <c r="DD49" s="5"/>
      <c r="DE49" s="5"/>
      <c r="DF49" s="5"/>
      <c r="DG49" s="5"/>
      <c r="DH49" s="5"/>
      <c r="DI49" s="5"/>
      <c r="DJ49" s="5"/>
      <c r="DK49" s="5"/>
      <c r="DL49" s="5"/>
      <c r="DM49" s="5"/>
      <c r="DN49" s="5"/>
      <c r="DO49" s="5"/>
      <c r="DP49" s="5"/>
      <c r="DQ49" s="5"/>
      <c r="DR49" s="5"/>
      <c r="DS49" s="5"/>
      <c r="DT49" s="5"/>
      <c r="DU49" s="5"/>
      <c r="DV49" s="5"/>
      <c r="DW49" s="5"/>
      <c r="DX49" s="5"/>
      <c r="DY49" s="5"/>
      <c r="DZ49" s="5"/>
      <c r="EA49" s="5"/>
      <c r="EB49" s="5"/>
      <c r="EC49" s="5"/>
      <c r="ED49" s="5"/>
      <c r="EE49" s="5"/>
      <c r="EF49" s="5"/>
      <c r="EG49" s="5"/>
      <c r="EH49" s="5"/>
      <c r="EI49" s="5"/>
      <c r="EJ49" s="5"/>
      <c r="EK49" s="5"/>
      <c r="EL49" s="5"/>
      <c r="EM49" s="5"/>
      <c r="EN49" s="5"/>
      <c r="EO49" s="5"/>
      <c r="EP49" s="5"/>
      <c r="EQ49" s="5"/>
      <c r="ER49" s="20">
        <f t="shared" si="8"/>
        <v>1</v>
      </c>
      <c r="ES49" s="5">
        <f t="shared" si="9"/>
        <v>1</v>
      </c>
      <c r="ET49" s="5" t="s">
        <v>570</v>
      </c>
      <c r="EU49" s="15" t="s">
        <v>1527</v>
      </c>
      <c r="EV49" s="15" t="s">
        <v>567</v>
      </c>
      <c r="EW49" s="15" t="s">
        <v>1068</v>
      </c>
      <c r="EX49" s="3" t="s">
        <v>1109</v>
      </c>
      <c r="EY49" s="22">
        <v>46177</v>
      </c>
      <c r="EZ49" s="21"/>
      <c r="FA49" s="3"/>
      <c r="FB49" s="22"/>
      <c r="FC49" s="15"/>
      <c r="FD49" s="15"/>
      <c r="FE49" s="15">
        <f t="shared" si="10"/>
        <v>5543</v>
      </c>
      <c r="FF49" s="4">
        <f t="shared" si="11"/>
        <v>16250</v>
      </c>
      <c r="FG49" t="s">
        <v>586</v>
      </c>
      <c r="FH49" s="4">
        <v>131</v>
      </c>
      <c r="FI49" t="s">
        <v>688</v>
      </c>
    </row>
    <row r="50" spans="1:165" ht="17.25" x14ac:dyDescent="0.25">
      <c r="A50" s="5">
        <v>462452784</v>
      </c>
      <c r="B50" s="12" t="s">
        <v>183</v>
      </c>
      <c r="C50" s="5"/>
      <c r="D50" s="5"/>
      <c r="E50" s="5"/>
      <c r="F50" s="5"/>
      <c r="G50" s="6"/>
      <c r="H50" s="6"/>
      <c r="I50" s="5">
        <v>5834</v>
      </c>
      <c r="J50" s="5">
        <v>5332.25</v>
      </c>
      <c r="K50" s="295">
        <f t="shared" si="13"/>
        <v>5430.25</v>
      </c>
      <c r="L50" s="295">
        <f t="shared" si="1"/>
        <v>11166.25</v>
      </c>
      <c r="M50" s="334">
        <v>1</v>
      </c>
      <c r="N50" s="5" t="s">
        <v>688</v>
      </c>
      <c r="O50" s="5" t="s">
        <v>689</v>
      </c>
      <c r="P50" s="5" t="s">
        <v>106</v>
      </c>
      <c r="Q50" s="8">
        <v>119791</v>
      </c>
      <c r="R50" s="9">
        <v>98</v>
      </c>
      <c r="S50" s="9">
        <f t="shared" si="2"/>
        <v>0</v>
      </c>
      <c r="T50" s="9">
        <v>3725.81</v>
      </c>
      <c r="U50" s="10" t="s">
        <v>870</v>
      </c>
      <c r="V50" s="319">
        <f t="shared" si="3"/>
        <v>0.13156248203647314</v>
      </c>
      <c r="W50" s="319">
        <f t="shared" si="4"/>
        <v>6.7180144242377704E-3</v>
      </c>
      <c r="X50" s="11" t="str">
        <f t="shared" si="5"/>
        <v>FLOW</v>
      </c>
      <c r="Y50" s="5" t="str">
        <f t="shared" si="6"/>
        <v>-</v>
      </c>
      <c r="Z50" s="5" t="s">
        <v>738</v>
      </c>
      <c r="AA50" s="5" t="s">
        <v>586</v>
      </c>
      <c r="AB50" s="12"/>
      <c r="AC50" s="5"/>
      <c r="AD50" s="5"/>
      <c r="AE50" s="13"/>
      <c r="AF50" s="14" t="s">
        <v>586</v>
      </c>
      <c r="AG50" s="15" t="s">
        <v>586</v>
      </c>
      <c r="AH50" s="5" t="s">
        <v>184</v>
      </c>
      <c r="AI50" s="15" t="s">
        <v>586</v>
      </c>
      <c r="AJ50" s="16" t="s">
        <v>586</v>
      </c>
      <c r="AK50" s="15" t="s">
        <v>586</v>
      </c>
      <c r="AL50" s="17">
        <v>9156.06</v>
      </c>
      <c r="AM50" s="8">
        <v>119791</v>
      </c>
      <c r="AN50" s="18">
        <v>27</v>
      </c>
      <c r="AO50" s="6">
        <v>37</v>
      </c>
      <c r="AP50" s="6" t="str">
        <f t="shared" si="7"/>
        <v>FLOW</v>
      </c>
      <c r="AQ50" s="6"/>
      <c r="AR50" s="6"/>
      <c r="AS50" s="6"/>
      <c r="AT50" s="6"/>
      <c r="AU50" s="5" t="s">
        <v>1060</v>
      </c>
      <c r="AV50" s="332"/>
      <c r="AW50" s="12"/>
      <c r="AX50" s="19"/>
      <c r="AY50" s="5"/>
      <c r="AZ50" s="5" t="s">
        <v>1011</v>
      </c>
      <c r="BA50" s="15" t="s">
        <v>586</v>
      </c>
      <c r="BB50" s="15"/>
      <c r="BC50" s="15"/>
      <c r="BD50" s="5"/>
      <c r="BE50" s="5"/>
      <c r="BF50" s="5"/>
      <c r="BG50" s="3"/>
      <c r="BH50" s="5"/>
      <c r="BI50" s="5"/>
      <c r="BJ50" s="5"/>
      <c r="BK50" s="5"/>
      <c r="BL50" s="5">
        <v>1</v>
      </c>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20">
        <f t="shared" si="8"/>
        <v>1</v>
      </c>
      <c r="ES50" s="5">
        <f t="shared" si="9"/>
        <v>1</v>
      </c>
      <c r="ET50" s="5" t="s">
        <v>568</v>
      </c>
      <c r="EU50" s="15" t="s">
        <v>1528</v>
      </c>
      <c r="EV50" s="15" t="s">
        <v>567</v>
      </c>
      <c r="EW50" s="15" t="s">
        <v>1073</v>
      </c>
      <c r="EX50" s="3" t="s">
        <v>1082</v>
      </c>
      <c r="EY50" s="22">
        <v>46188</v>
      </c>
      <c r="EZ50" s="21"/>
      <c r="FA50" s="3"/>
      <c r="FB50" s="22"/>
      <c r="FC50" s="15"/>
      <c r="FD50" s="15"/>
      <c r="FE50" s="15">
        <f t="shared" si="10"/>
        <v>5430.25</v>
      </c>
      <c r="FF50" s="4">
        <f t="shared" si="11"/>
        <v>11166.25</v>
      </c>
      <c r="FG50" t="s">
        <v>586</v>
      </c>
      <c r="FH50" s="4">
        <v>98</v>
      </c>
      <c r="FI50" t="s">
        <v>688</v>
      </c>
    </row>
    <row r="51" spans="1:165" ht="17.25" x14ac:dyDescent="0.25">
      <c r="A51" s="5">
        <v>135186382</v>
      </c>
      <c r="B51" s="12" t="s">
        <v>1393</v>
      </c>
      <c r="C51" s="5"/>
      <c r="D51" s="5"/>
      <c r="E51" s="5"/>
      <c r="F51" s="5"/>
      <c r="G51" s="6"/>
      <c r="H51" s="6"/>
      <c r="I51" s="5">
        <v>7261</v>
      </c>
      <c r="J51" s="5">
        <v>7261</v>
      </c>
      <c r="K51" s="295">
        <f t="shared" si="13"/>
        <v>7346</v>
      </c>
      <c r="L51" s="295">
        <f t="shared" si="1"/>
        <v>14522</v>
      </c>
      <c r="M51" s="334">
        <v>1</v>
      </c>
      <c r="N51" s="5" t="s">
        <v>688</v>
      </c>
      <c r="O51" s="5" t="s">
        <v>689</v>
      </c>
      <c r="P51" s="5" t="s">
        <v>34</v>
      </c>
      <c r="Q51" s="8">
        <v>117273.08</v>
      </c>
      <c r="R51" s="9">
        <v>85</v>
      </c>
      <c r="S51" s="9">
        <f t="shared" si="2"/>
        <v>0</v>
      </c>
      <c r="T51" s="9">
        <v>0</v>
      </c>
      <c r="U51" s="10" t="s">
        <v>586</v>
      </c>
      <c r="V51" s="319">
        <f t="shared" si="3"/>
        <v>9.9356010856640239E-2</v>
      </c>
      <c r="W51" s="319">
        <f t="shared" si="4"/>
        <v>6.57680663000384E-3</v>
      </c>
      <c r="X51" s="11" t="str">
        <f t="shared" si="5"/>
        <v>FLOW</v>
      </c>
      <c r="Y51" s="5" t="str">
        <f t="shared" si="6"/>
        <v>-</v>
      </c>
      <c r="Z51" s="5" t="s">
        <v>586</v>
      </c>
      <c r="AA51" s="5" t="s">
        <v>586</v>
      </c>
      <c r="AB51" s="12"/>
      <c r="AC51" s="5"/>
      <c r="AD51" s="5"/>
      <c r="AE51" s="13"/>
      <c r="AF51" s="14"/>
      <c r="AG51" s="15"/>
      <c r="AH51" s="5" t="s">
        <v>1461</v>
      </c>
      <c r="AI51" s="15"/>
      <c r="AK51" s="15"/>
      <c r="AL51" s="17">
        <v>7346</v>
      </c>
      <c r="AM51" s="8">
        <v>117273.08</v>
      </c>
      <c r="AN51" s="18">
        <v>27</v>
      </c>
      <c r="AO51" s="6">
        <v>37</v>
      </c>
      <c r="AP51" s="6" t="str">
        <f t="shared" si="7"/>
        <v>FLOW</v>
      </c>
      <c r="AQ51" s="6"/>
      <c r="AR51" s="6"/>
      <c r="AS51" s="6"/>
      <c r="AT51" s="6"/>
      <c r="AU51" s="5" t="s">
        <v>586</v>
      </c>
      <c r="AV51" s="332"/>
      <c r="AW51" s="12"/>
      <c r="AX51" s="19"/>
      <c r="AY51" s="5"/>
      <c r="AZ51" s="5" t="s">
        <v>1325</v>
      </c>
      <c r="BA51" s="15" t="s">
        <v>586</v>
      </c>
      <c r="BB51" s="15"/>
      <c r="BC51" s="15"/>
      <c r="BD51" s="5"/>
      <c r="BE51" s="5"/>
      <c r="BF51" s="5"/>
      <c r="BG51" s="3"/>
      <c r="BH51" s="5"/>
      <c r="BI51" s="5"/>
      <c r="BJ51" s="5"/>
      <c r="BK51" s="5"/>
      <c r="BL51" s="5"/>
      <c r="BM51" s="5"/>
      <c r="BN51" s="5"/>
      <c r="BO51" s="5"/>
      <c r="BP51" s="5"/>
      <c r="BQ51" s="5"/>
      <c r="BR51" s="5"/>
      <c r="BS51" s="5"/>
      <c r="BT51" s="5"/>
      <c r="BU51" s="5"/>
      <c r="BV51" s="5"/>
      <c r="BW51" s="5"/>
      <c r="BX51" s="5"/>
      <c r="BY51" s="5"/>
      <c r="BZ51" s="5"/>
      <c r="CA51" s="5"/>
      <c r="CB51" s="5"/>
      <c r="CC51" s="5"/>
      <c r="CD51" s="5"/>
      <c r="CE51" s="5"/>
      <c r="CF51" s="5"/>
      <c r="CG51" s="5">
        <v>1</v>
      </c>
      <c r="CH51" s="5"/>
      <c r="CI51" s="5"/>
      <c r="CJ51" s="5"/>
      <c r="CK51" s="5"/>
      <c r="CL51" s="5"/>
      <c r="CM51" s="5"/>
      <c r="CN51" s="5"/>
      <c r="CO51" s="5"/>
      <c r="CP51" s="5"/>
      <c r="CQ51" s="5"/>
      <c r="CR51" s="5"/>
      <c r="CS51" s="5"/>
      <c r="CT51" s="5"/>
      <c r="CU51" s="5"/>
      <c r="CV51" s="5"/>
      <c r="CW51" s="5"/>
      <c r="CX51" s="5"/>
      <c r="CY51" s="5"/>
      <c r="CZ51" s="5"/>
      <c r="DA51" s="5"/>
      <c r="DB51" s="5"/>
      <c r="DC51" s="5"/>
      <c r="DD51" s="5"/>
      <c r="DE51" s="5"/>
      <c r="DF51" s="5"/>
      <c r="DG51" s="5"/>
      <c r="DH51" s="5"/>
      <c r="DI51" s="5"/>
      <c r="DJ51" s="5"/>
      <c r="DK51" s="5"/>
      <c r="DL51" s="5"/>
      <c r="DM51" s="5"/>
      <c r="DN51" s="5"/>
      <c r="DO51" s="5"/>
      <c r="DP51" s="5"/>
      <c r="DQ51" s="5"/>
      <c r="DR51" s="5"/>
      <c r="DS51" s="5"/>
      <c r="DT51" s="5"/>
      <c r="DU51" s="5"/>
      <c r="DV51" s="5"/>
      <c r="DW51" s="5"/>
      <c r="DX51" s="5"/>
      <c r="DY51" s="5"/>
      <c r="DZ51" s="5"/>
      <c r="EA51" s="5"/>
      <c r="EB51" s="5"/>
      <c r="EC51" s="5"/>
      <c r="ED51" s="5"/>
      <c r="EE51" s="5"/>
      <c r="EF51" s="5"/>
      <c r="EG51" s="5"/>
      <c r="EH51" s="5"/>
      <c r="EI51" s="5"/>
      <c r="EJ51" s="5"/>
      <c r="EK51" s="5"/>
      <c r="EL51" s="5"/>
      <c r="EM51" s="5"/>
      <c r="EN51" s="5"/>
      <c r="EO51" s="5"/>
      <c r="EP51" s="5"/>
      <c r="EQ51" s="5"/>
      <c r="ER51" s="20">
        <f t="shared" si="8"/>
        <v>1</v>
      </c>
      <c r="ES51" s="5">
        <f t="shared" si="9"/>
        <v>1</v>
      </c>
      <c r="ET51" s="5" t="s">
        <v>574</v>
      </c>
      <c r="EU51" s="15" t="s">
        <v>1529</v>
      </c>
      <c r="EV51" s="15" t="s">
        <v>567</v>
      </c>
      <c r="EW51" s="15"/>
      <c r="EX51" s="3"/>
      <c r="EY51" s="22"/>
      <c r="EZ51" s="21"/>
      <c r="FA51" s="3"/>
      <c r="FB51" s="22"/>
      <c r="FC51" s="15"/>
      <c r="FD51" s="15"/>
      <c r="FE51" s="15">
        <f t="shared" si="10"/>
        <v>7346</v>
      </c>
      <c r="FF51" s="4">
        <f t="shared" si="11"/>
        <v>14522</v>
      </c>
      <c r="FH51" s="4">
        <v>85</v>
      </c>
      <c r="FI51" t="s">
        <v>688</v>
      </c>
    </row>
    <row r="52" spans="1:165" ht="17.25" x14ac:dyDescent="0.25">
      <c r="A52" s="5">
        <v>461374988</v>
      </c>
      <c r="B52" s="12" t="s">
        <v>1409</v>
      </c>
      <c r="C52" s="5"/>
      <c r="D52" s="5"/>
      <c r="E52" s="5"/>
      <c r="F52" s="5"/>
      <c r="G52" s="6"/>
      <c r="H52" s="6" t="s">
        <v>1480</v>
      </c>
      <c r="I52" s="5">
        <v>6324</v>
      </c>
      <c r="J52" s="5">
        <v>5774.61</v>
      </c>
      <c r="K52" s="295">
        <f t="shared" si="13"/>
        <v>5848.61</v>
      </c>
      <c r="L52" s="295">
        <f t="shared" si="1"/>
        <v>12098.61</v>
      </c>
      <c r="M52" s="334">
        <v>1</v>
      </c>
      <c r="N52" s="5" t="s">
        <v>737</v>
      </c>
      <c r="O52" s="5" t="s">
        <v>689</v>
      </c>
      <c r="P52" s="5" t="s">
        <v>44</v>
      </c>
      <c r="Q52" s="8">
        <v>116675</v>
      </c>
      <c r="R52" s="9">
        <v>74</v>
      </c>
      <c r="S52" s="9">
        <f t="shared" si="2"/>
        <v>0</v>
      </c>
      <c r="T52" s="9">
        <v>6300</v>
      </c>
      <c r="U52" s="10" t="s">
        <v>586</v>
      </c>
      <c r="V52" s="319">
        <f t="shared" si="3"/>
        <v>0.11876699994242587</v>
      </c>
      <c r="W52" s="319">
        <f t="shared" si="4"/>
        <v>6.5432656288697969E-3</v>
      </c>
      <c r="X52" s="11" t="str">
        <f t="shared" si="5"/>
        <v>STABLE</v>
      </c>
      <c r="Y52" s="5" t="str">
        <f t="shared" si="6"/>
        <v>PAID</v>
      </c>
      <c r="Z52" s="5" t="s">
        <v>586</v>
      </c>
      <c r="AA52" s="5" t="s">
        <v>586</v>
      </c>
      <c r="AB52" s="12"/>
      <c r="AC52" s="5"/>
      <c r="AD52" s="5"/>
      <c r="AE52" s="13"/>
      <c r="AF52" s="14"/>
      <c r="AG52" s="15"/>
      <c r="AH52" s="5" t="s">
        <v>1466</v>
      </c>
      <c r="AI52" s="15"/>
      <c r="AK52" s="15"/>
      <c r="AL52" s="17">
        <v>12148.61</v>
      </c>
      <c r="AM52" s="8">
        <v>116675</v>
      </c>
      <c r="AN52" s="18">
        <v>27</v>
      </c>
      <c r="AO52" s="6">
        <v>6</v>
      </c>
      <c r="AP52" s="6" t="str">
        <f t="shared" si="7"/>
        <v>STABLE</v>
      </c>
      <c r="AQ52" s="6"/>
      <c r="AR52" s="6"/>
      <c r="AS52" s="6"/>
      <c r="AT52" s="6"/>
      <c r="AU52" s="5" t="s">
        <v>586</v>
      </c>
      <c r="AV52" s="332"/>
      <c r="AW52" s="12"/>
      <c r="AX52" s="19"/>
      <c r="AY52" s="5"/>
      <c r="AZ52" s="5" t="s">
        <v>1325</v>
      </c>
      <c r="BA52" s="15" t="s">
        <v>586</v>
      </c>
      <c r="BB52" s="15"/>
      <c r="BC52" s="15"/>
      <c r="BD52" s="5"/>
      <c r="BE52" s="5"/>
      <c r="BF52" s="5"/>
      <c r="BG52" s="3"/>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v>1</v>
      </c>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v>1</v>
      </c>
      <c r="EP52" s="5"/>
      <c r="EQ52" s="5"/>
      <c r="ER52" s="20">
        <f t="shared" si="8"/>
        <v>2</v>
      </c>
      <c r="ES52" s="5">
        <f t="shared" si="9"/>
        <v>1</v>
      </c>
      <c r="ET52" s="5" t="s">
        <v>576</v>
      </c>
      <c r="EU52" s="15" t="s">
        <v>1530</v>
      </c>
      <c r="EV52" s="15" t="s">
        <v>567</v>
      </c>
      <c r="EW52" s="15"/>
      <c r="EX52" s="3"/>
      <c r="EY52" s="22"/>
      <c r="EZ52" s="21"/>
      <c r="FA52" s="3"/>
      <c r="FB52" s="22"/>
      <c r="FC52" s="15"/>
      <c r="FD52" s="15"/>
      <c r="FE52" s="15">
        <f t="shared" si="10"/>
        <v>5848.61</v>
      </c>
      <c r="FF52" s="4">
        <f t="shared" si="11"/>
        <v>12098.61</v>
      </c>
      <c r="FH52" s="4">
        <v>74</v>
      </c>
      <c r="FI52" t="s">
        <v>1477</v>
      </c>
    </row>
    <row r="53" spans="1:165" ht="17.25" x14ac:dyDescent="0.25">
      <c r="A53" s="5">
        <v>462692295</v>
      </c>
      <c r="B53" s="12" t="s">
        <v>457</v>
      </c>
      <c r="C53" s="5"/>
      <c r="D53" s="5"/>
      <c r="E53" s="5"/>
      <c r="F53" s="5"/>
      <c r="G53" s="6"/>
      <c r="H53" s="6"/>
      <c r="I53" s="5">
        <v>5068</v>
      </c>
      <c r="J53" s="5">
        <v>20198</v>
      </c>
      <c r="K53" s="295">
        <f t="shared" si="13"/>
        <v>5696</v>
      </c>
      <c r="L53" s="295">
        <f t="shared" si="1"/>
        <v>25266</v>
      </c>
      <c r="M53" s="7">
        <v>4</v>
      </c>
      <c r="N53" s="5" t="s">
        <v>688</v>
      </c>
      <c r="O53" s="5" t="s">
        <v>689</v>
      </c>
      <c r="P53" s="5" t="s">
        <v>168</v>
      </c>
      <c r="Q53" s="8">
        <v>116146</v>
      </c>
      <c r="R53" s="9">
        <v>702</v>
      </c>
      <c r="S53" s="9">
        <f t="shared" si="2"/>
        <v>0</v>
      </c>
      <c r="T53" s="9">
        <v>2700</v>
      </c>
      <c r="U53" s="10" t="s">
        <v>688</v>
      </c>
      <c r="V53" s="319">
        <f t="shared" si="3"/>
        <v>0.52791243960444156</v>
      </c>
      <c r="W53" s="319">
        <f t="shared" si="4"/>
        <v>3.8132928731488012E-2</v>
      </c>
      <c r="X53" s="11" t="str">
        <f t="shared" si="5"/>
        <v>FLOW</v>
      </c>
      <c r="Y53" s="5" t="str">
        <f t="shared" si="6"/>
        <v>-</v>
      </c>
      <c r="Z53" s="5" t="s">
        <v>773</v>
      </c>
      <c r="AA53" s="5" t="s">
        <v>586</v>
      </c>
      <c r="AB53" s="12"/>
      <c r="AC53" s="5"/>
      <c r="AD53" s="5"/>
      <c r="AE53" s="13"/>
      <c r="AF53" s="14" t="s">
        <v>1064</v>
      </c>
      <c r="AG53" s="15" t="s">
        <v>586</v>
      </c>
      <c r="AH53" s="5" t="s">
        <v>455</v>
      </c>
      <c r="AI53" s="15" t="s">
        <v>586</v>
      </c>
      <c r="AJ53" s="16" t="s">
        <v>586</v>
      </c>
      <c r="AK53" s="15" t="s">
        <v>586</v>
      </c>
      <c r="AL53" s="17">
        <v>23600</v>
      </c>
      <c r="AM53" s="8">
        <v>116146</v>
      </c>
      <c r="AN53" s="18">
        <v>116</v>
      </c>
      <c r="AO53" s="6">
        <v>126</v>
      </c>
      <c r="AP53" s="6" t="str">
        <f t="shared" si="7"/>
        <v>FLOW</v>
      </c>
      <c r="AQ53" s="6"/>
      <c r="AR53" s="6"/>
      <c r="AS53" s="6"/>
      <c r="AT53" s="6"/>
      <c r="AU53" s="5" t="s">
        <v>483</v>
      </c>
      <c r="AV53" s="332"/>
      <c r="AW53" s="12"/>
      <c r="AX53" s="19"/>
      <c r="AY53" s="5"/>
      <c r="AZ53" s="5" t="s">
        <v>1011</v>
      </c>
      <c r="BA53" s="15" t="s">
        <v>586</v>
      </c>
      <c r="BB53" s="15"/>
      <c r="BC53" s="15"/>
      <c r="BD53" s="5"/>
      <c r="BE53" s="5"/>
      <c r="BF53" s="5"/>
      <c r="BG53" s="3"/>
      <c r="BH53" s="5"/>
      <c r="BI53" s="5"/>
      <c r="BJ53" s="5"/>
      <c r="BK53" s="5"/>
      <c r="BL53" s="5">
        <v>1</v>
      </c>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5"/>
      <c r="CM53" s="5"/>
      <c r="CN53" s="5"/>
      <c r="CO53" s="5"/>
      <c r="CP53" s="5"/>
      <c r="CQ53" s="5"/>
      <c r="CR53" s="5"/>
      <c r="CS53" s="5"/>
      <c r="CT53" s="5"/>
      <c r="CU53" s="5"/>
      <c r="CV53" s="5"/>
      <c r="CW53" s="5"/>
      <c r="CX53" s="5"/>
      <c r="CY53" s="5"/>
      <c r="CZ53" s="5"/>
      <c r="DA53" s="5"/>
      <c r="DB53" s="5"/>
      <c r="DC53" s="5"/>
      <c r="DD53" s="5"/>
      <c r="DE53" s="5"/>
      <c r="DF53" s="5"/>
      <c r="DG53" s="5"/>
      <c r="DH53" s="5"/>
      <c r="DI53" s="5"/>
      <c r="DJ53" s="5"/>
      <c r="DK53" s="5"/>
      <c r="DL53" s="5"/>
      <c r="DM53" s="5"/>
      <c r="DN53" s="5"/>
      <c r="DO53" s="5"/>
      <c r="DP53" s="5"/>
      <c r="DQ53" s="5"/>
      <c r="DR53" s="5"/>
      <c r="DS53" s="5"/>
      <c r="DT53" s="5"/>
      <c r="DU53" s="5"/>
      <c r="DV53" s="5"/>
      <c r="DW53" s="5"/>
      <c r="DX53" s="5"/>
      <c r="DY53" s="5"/>
      <c r="DZ53" s="5"/>
      <c r="EA53" s="5"/>
      <c r="EB53" s="5"/>
      <c r="EC53" s="5"/>
      <c r="ED53" s="5"/>
      <c r="EE53" s="5"/>
      <c r="EF53" s="5"/>
      <c r="EG53" s="5"/>
      <c r="EH53" s="5"/>
      <c r="EI53" s="5"/>
      <c r="EJ53" s="5"/>
      <c r="EK53" s="5"/>
      <c r="EL53" s="5"/>
      <c r="EM53" s="5"/>
      <c r="EN53" s="5"/>
      <c r="EO53" s="5"/>
      <c r="EP53" s="5"/>
      <c r="EQ53" s="5"/>
      <c r="ER53" s="20">
        <f t="shared" si="8"/>
        <v>1</v>
      </c>
      <c r="ES53" s="5">
        <f t="shared" si="9"/>
        <v>1</v>
      </c>
      <c r="ET53" s="5" t="s">
        <v>583</v>
      </c>
      <c r="EU53" s="15" t="e">
        <v>#N/A</v>
      </c>
      <c r="EV53" s="15" t="e">
        <v>#N/A</v>
      </c>
      <c r="EW53" s="15" t="e">
        <v>#N/A</v>
      </c>
      <c r="EX53" s="3" t="e">
        <v>#N/A</v>
      </c>
      <c r="EY53" s="22" t="e">
        <v>#N/A</v>
      </c>
      <c r="EZ53" s="21"/>
      <c r="FA53" s="3"/>
      <c r="FB53" s="22"/>
      <c r="FC53" s="15"/>
      <c r="FD53" s="15"/>
      <c r="FE53" s="15">
        <f t="shared" si="10"/>
        <v>5696</v>
      </c>
      <c r="FF53" s="4">
        <f t="shared" si="11"/>
        <v>25266</v>
      </c>
      <c r="FG53" t="s">
        <v>586</v>
      </c>
      <c r="FH53" s="4">
        <v>702</v>
      </c>
      <c r="FI53" t="s">
        <v>688</v>
      </c>
    </row>
    <row r="54" spans="1:165" ht="17.25" x14ac:dyDescent="0.25">
      <c r="A54" s="5">
        <v>463860514</v>
      </c>
      <c r="B54" s="12" t="s">
        <v>128</v>
      </c>
      <c r="C54" s="5"/>
      <c r="D54" s="5"/>
      <c r="E54" s="5"/>
      <c r="F54" s="5"/>
      <c r="G54" s="6"/>
      <c r="H54" s="6"/>
      <c r="I54" s="5">
        <v>5026</v>
      </c>
      <c r="J54" s="5">
        <v>5015</v>
      </c>
      <c r="K54" s="295">
        <f t="shared" si="13"/>
        <v>5138</v>
      </c>
      <c r="L54" s="295">
        <f t="shared" si="1"/>
        <v>10041</v>
      </c>
      <c r="M54" s="334">
        <v>1</v>
      </c>
      <c r="N54" s="5" t="s">
        <v>688</v>
      </c>
      <c r="O54" s="5" t="s">
        <v>689</v>
      </c>
      <c r="P54" s="5" t="s">
        <v>17</v>
      </c>
      <c r="Q54" s="8">
        <v>116143</v>
      </c>
      <c r="R54" s="9">
        <v>123</v>
      </c>
      <c r="S54" s="9">
        <f t="shared" si="2"/>
        <v>0</v>
      </c>
      <c r="T54" s="9">
        <v>6278</v>
      </c>
      <c r="U54" s="10" t="s">
        <v>877</v>
      </c>
      <c r="V54" s="319">
        <f t="shared" si="3"/>
        <v>4.7129217204774698E-2</v>
      </c>
      <c r="W54" s="319">
        <f t="shared" si="4"/>
        <v>6.5134304686850211E-3</v>
      </c>
      <c r="X54" s="11" t="str">
        <f t="shared" si="5"/>
        <v>FLOW</v>
      </c>
      <c r="Y54" s="5" t="str">
        <f t="shared" si="6"/>
        <v>-</v>
      </c>
      <c r="Z54" s="5" t="s">
        <v>787</v>
      </c>
      <c r="AA54" s="5" t="s">
        <v>586</v>
      </c>
      <c r="AB54" s="12"/>
      <c r="AC54" s="5"/>
      <c r="AD54" s="5"/>
      <c r="AE54" s="13"/>
      <c r="AF54" s="14" t="s">
        <v>586</v>
      </c>
      <c r="AG54" s="15" t="s">
        <v>586</v>
      </c>
      <c r="AH54" s="5" t="s">
        <v>121</v>
      </c>
      <c r="AI54" s="15" t="s">
        <v>586</v>
      </c>
      <c r="AJ54" s="16" t="s">
        <v>586</v>
      </c>
      <c r="AK54" s="15" t="s">
        <v>586</v>
      </c>
      <c r="AL54" s="17">
        <v>11416</v>
      </c>
      <c r="AM54" s="8">
        <v>116143</v>
      </c>
      <c r="AN54" s="18">
        <v>27</v>
      </c>
      <c r="AO54" s="6">
        <v>37</v>
      </c>
      <c r="AP54" s="6" t="str">
        <f t="shared" si="7"/>
        <v>FLOW</v>
      </c>
      <c r="AQ54" s="6"/>
      <c r="AR54" s="6"/>
      <c r="AS54" s="6"/>
      <c r="AT54" s="6"/>
      <c r="AU54" s="5" t="s">
        <v>1060</v>
      </c>
      <c r="AV54" s="332"/>
      <c r="AW54" s="12"/>
      <c r="AX54" s="19"/>
      <c r="AY54" s="5"/>
      <c r="AZ54" s="5" t="s">
        <v>1011</v>
      </c>
      <c r="BA54" s="15" t="s">
        <v>586</v>
      </c>
      <c r="BB54" s="15"/>
      <c r="BC54" s="15"/>
      <c r="BD54" s="5"/>
      <c r="BE54" s="5"/>
      <c r="BF54" s="5"/>
      <c r="BG54" s="3"/>
      <c r="BH54" s="5"/>
      <c r="BI54" s="5"/>
      <c r="BJ54" s="5"/>
      <c r="BK54" s="5"/>
      <c r="BL54" s="5"/>
      <c r="BM54" s="5"/>
      <c r="BN54" s="5"/>
      <c r="BO54" s="5">
        <v>1</v>
      </c>
      <c r="BP54" s="5"/>
      <c r="BQ54" s="5"/>
      <c r="BR54" s="5"/>
      <c r="BS54" s="5"/>
      <c r="BT54" s="5"/>
      <c r="BU54" s="5"/>
      <c r="BV54" s="5"/>
      <c r="BW54" s="5"/>
      <c r="BX54" s="5">
        <v>1</v>
      </c>
      <c r="BY54" s="5"/>
      <c r="BZ54" s="5"/>
      <c r="CA54" s="5"/>
      <c r="CB54" s="5"/>
      <c r="CC54" s="5"/>
      <c r="CD54" s="5"/>
      <c r="CE54" s="5"/>
      <c r="CF54" s="5"/>
      <c r="CG54" s="5"/>
      <c r="CH54" s="5"/>
      <c r="CI54" s="5"/>
      <c r="CJ54" s="5">
        <v>1</v>
      </c>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20">
        <f t="shared" si="8"/>
        <v>3</v>
      </c>
      <c r="ES54" s="5">
        <f t="shared" si="9"/>
        <v>1</v>
      </c>
      <c r="ET54" s="5" t="s">
        <v>570</v>
      </c>
      <c r="EU54" s="15" t="s">
        <v>1531</v>
      </c>
      <c r="EV54" s="15" t="s">
        <v>567</v>
      </c>
      <c r="EW54" s="15" t="s">
        <v>1068</v>
      </c>
      <c r="EX54" s="3" t="s">
        <v>1110</v>
      </c>
      <c r="EY54" s="22">
        <v>46181</v>
      </c>
      <c r="EZ54" s="21"/>
      <c r="FA54" s="3"/>
      <c r="FB54" s="22"/>
      <c r="FC54" s="15"/>
      <c r="FD54" s="15"/>
      <c r="FE54" s="15">
        <f t="shared" si="10"/>
        <v>5138</v>
      </c>
      <c r="FF54" s="4">
        <f t="shared" si="11"/>
        <v>10041</v>
      </c>
      <c r="FG54" t="s">
        <v>586</v>
      </c>
      <c r="FH54" s="4">
        <v>123</v>
      </c>
      <c r="FI54" t="s">
        <v>688</v>
      </c>
    </row>
    <row r="55" spans="1:165" ht="17.25" x14ac:dyDescent="0.25">
      <c r="A55" s="5">
        <v>466999268</v>
      </c>
      <c r="B55" s="12" t="s">
        <v>1433</v>
      </c>
      <c r="C55" s="5"/>
      <c r="D55" s="5"/>
      <c r="E55" s="5"/>
      <c r="F55" s="5"/>
      <c r="G55" s="6"/>
      <c r="H55" s="6"/>
      <c r="I55" s="5">
        <v>4754</v>
      </c>
      <c r="J55" s="5">
        <v>4754</v>
      </c>
      <c r="K55" s="295">
        <f t="shared" si="13"/>
        <v>4754</v>
      </c>
      <c r="L55" s="295">
        <f t="shared" si="1"/>
        <v>9508</v>
      </c>
      <c r="M55" s="334">
        <v>1</v>
      </c>
      <c r="N55" s="5" t="s">
        <v>688</v>
      </c>
      <c r="O55" s="5" t="s">
        <v>689</v>
      </c>
      <c r="P55" s="5" t="s">
        <v>156</v>
      </c>
      <c r="Q55" s="8">
        <v>115327</v>
      </c>
      <c r="R55" s="9">
        <v>0</v>
      </c>
      <c r="S55" s="9">
        <f t="shared" si="2"/>
        <v>0</v>
      </c>
      <c r="T55" s="9">
        <v>450</v>
      </c>
      <c r="U55" s="10" t="s">
        <v>586</v>
      </c>
      <c r="V55" s="319">
        <f t="shared" si="3"/>
        <v>6.6755157223279973E-2</v>
      </c>
      <c r="W55" s="319">
        <f t="shared" si="4"/>
        <v>6.4676682681008534E-3</v>
      </c>
      <c r="X55" s="11" t="str">
        <f t="shared" si="5"/>
        <v>FLOW</v>
      </c>
      <c r="Y55" s="5" t="str">
        <f t="shared" si="6"/>
        <v>-</v>
      </c>
      <c r="Z55" s="5" t="s">
        <v>586</v>
      </c>
      <c r="AA55" s="5" t="s">
        <v>586</v>
      </c>
      <c r="AB55" s="12"/>
      <c r="AC55" s="5"/>
      <c r="AD55" s="5"/>
      <c r="AE55" s="13"/>
      <c r="AF55" s="14"/>
      <c r="AG55" s="15"/>
      <c r="AH55" s="5" t="s">
        <v>431</v>
      </c>
      <c r="AI55" s="15"/>
      <c r="AK55" s="15"/>
      <c r="AL55" s="17">
        <v>5204</v>
      </c>
      <c r="AM55" s="8">
        <v>115327</v>
      </c>
      <c r="AN55" s="18">
        <v>27</v>
      </c>
      <c r="AO55" s="6">
        <v>37</v>
      </c>
      <c r="AP55" s="6" t="str">
        <f t="shared" si="7"/>
        <v>FLOW</v>
      </c>
      <c r="AQ55" s="6"/>
      <c r="AR55" s="6"/>
      <c r="AS55" s="6"/>
      <c r="AT55" s="6"/>
      <c r="AU55" s="5" t="s">
        <v>586</v>
      </c>
      <c r="AV55" s="332"/>
      <c r="AW55" s="12"/>
      <c r="AX55" s="19"/>
      <c r="AY55" s="5"/>
      <c r="AZ55" s="5" t="s">
        <v>1325</v>
      </c>
      <c r="BA55" s="15" t="s">
        <v>586</v>
      </c>
      <c r="BB55" s="15"/>
      <c r="BC55" s="15"/>
      <c r="BD55" s="5"/>
      <c r="BE55" s="5"/>
      <c r="BF55" s="5"/>
      <c r="BG55" s="3"/>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20">
        <f t="shared" si="8"/>
        <v>0</v>
      </c>
      <c r="ES55" s="5" t="str">
        <f t="shared" si="9"/>
        <v/>
      </c>
      <c r="ET55" s="5" t="s">
        <v>582</v>
      </c>
      <c r="EU55" s="15" t="s">
        <v>1532</v>
      </c>
      <c r="EV55" s="15" t="s">
        <v>567</v>
      </c>
      <c r="EW55" s="15"/>
      <c r="EX55" s="3"/>
      <c r="EY55" s="22"/>
      <c r="EZ55" s="21"/>
      <c r="FA55" s="3"/>
      <c r="FB55" s="22"/>
      <c r="FC55" s="15"/>
      <c r="FD55" s="15"/>
      <c r="FE55" s="15">
        <f t="shared" si="10"/>
        <v>4754</v>
      </c>
      <c r="FF55" s="4">
        <f t="shared" si="11"/>
        <v>9508</v>
      </c>
      <c r="FH55" s="4">
        <v>0</v>
      </c>
      <c r="FI55" t="s">
        <v>688</v>
      </c>
    </row>
    <row r="56" spans="1:165" ht="17.25" x14ac:dyDescent="0.25">
      <c r="A56" s="5">
        <v>464924404</v>
      </c>
      <c r="B56" s="12" t="s">
        <v>1408</v>
      </c>
      <c r="C56" s="5"/>
      <c r="D56" s="5"/>
      <c r="E56" s="5"/>
      <c r="F56" s="5"/>
      <c r="G56" s="6"/>
      <c r="H56" s="6"/>
      <c r="I56" s="5">
        <v>5328</v>
      </c>
      <c r="J56" s="5">
        <v>3427.54</v>
      </c>
      <c r="K56" s="295">
        <f t="shared" si="13"/>
        <v>3427.54</v>
      </c>
      <c r="L56" s="295">
        <f t="shared" si="1"/>
        <v>8755.5400000000009</v>
      </c>
      <c r="M56" s="334">
        <v>1</v>
      </c>
      <c r="N56" s="5" t="s">
        <v>688</v>
      </c>
      <c r="O56" s="5" t="s">
        <v>689</v>
      </c>
      <c r="P56" s="5" t="s">
        <v>41</v>
      </c>
      <c r="Q56" s="8">
        <v>114092.54</v>
      </c>
      <c r="R56" s="9">
        <v>0</v>
      </c>
      <c r="S56" s="9">
        <f t="shared" si="2"/>
        <v>0</v>
      </c>
      <c r="T56" s="9">
        <v>450</v>
      </c>
      <c r="U56" s="10" t="s">
        <v>586</v>
      </c>
      <c r="V56" s="319">
        <f t="shared" si="3"/>
        <v>0.11269121683032966</v>
      </c>
      <c r="W56" s="319">
        <f t="shared" si="4"/>
        <v>6.3984383586239762E-3</v>
      </c>
      <c r="X56" s="11" t="str">
        <f t="shared" si="5"/>
        <v>FLOW</v>
      </c>
      <c r="Y56" s="5" t="str">
        <f t="shared" si="6"/>
        <v>-</v>
      </c>
      <c r="Z56" s="5" t="s">
        <v>586</v>
      </c>
      <c r="AA56" s="5" t="s">
        <v>586</v>
      </c>
      <c r="AB56" s="12"/>
      <c r="AC56" s="5"/>
      <c r="AD56" s="5"/>
      <c r="AE56" s="13"/>
      <c r="AF56" s="14"/>
      <c r="AG56" s="15"/>
      <c r="AH56" s="5" t="s">
        <v>358</v>
      </c>
      <c r="AI56" s="15"/>
      <c r="AK56" s="15"/>
      <c r="AL56" s="17">
        <v>3877.54</v>
      </c>
      <c r="AM56" s="8">
        <v>114092.54</v>
      </c>
      <c r="AN56" s="18">
        <v>27</v>
      </c>
      <c r="AO56" s="6">
        <v>37</v>
      </c>
      <c r="AP56" s="6" t="str">
        <f t="shared" si="7"/>
        <v>FLOW</v>
      </c>
      <c r="AQ56" s="6"/>
      <c r="AR56" s="6"/>
      <c r="AS56" s="6"/>
      <c r="AT56" s="6"/>
      <c r="AU56" s="5" t="s">
        <v>586</v>
      </c>
      <c r="AV56" s="332"/>
      <c r="AW56" s="12"/>
      <c r="AX56" s="19"/>
      <c r="AY56" s="5"/>
      <c r="AZ56" s="5" t="s">
        <v>1325</v>
      </c>
      <c r="BA56" s="15" t="s">
        <v>586</v>
      </c>
      <c r="BB56" s="15"/>
      <c r="BC56" s="15"/>
      <c r="BD56" s="5"/>
      <c r="BE56" s="5"/>
      <c r="BF56" s="5"/>
      <c r="BG56" s="3"/>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20">
        <f t="shared" si="8"/>
        <v>0</v>
      </c>
      <c r="ES56" s="5" t="str">
        <f t="shared" si="9"/>
        <v/>
      </c>
      <c r="ET56" s="5" t="s">
        <v>575</v>
      </c>
      <c r="EU56" s="15" t="s">
        <v>1533</v>
      </c>
      <c r="EV56" s="15" t="s">
        <v>567</v>
      </c>
      <c r="EW56" s="15"/>
      <c r="EX56" s="3"/>
      <c r="EY56" s="22"/>
      <c r="EZ56" s="21"/>
      <c r="FA56" s="3"/>
      <c r="FB56" s="22"/>
      <c r="FC56" s="15"/>
      <c r="FD56" s="15"/>
      <c r="FE56" s="15">
        <f t="shared" si="10"/>
        <v>3427.54</v>
      </c>
      <c r="FF56" s="4">
        <f t="shared" si="11"/>
        <v>8755.5400000000009</v>
      </c>
      <c r="FH56" s="4">
        <v>0</v>
      </c>
      <c r="FI56" t="s">
        <v>688</v>
      </c>
    </row>
    <row r="57" spans="1:165" ht="17.25" x14ac:dyDescent="0.25">
      <c r="A57" s="5">
        <v>466677362</v>
      </c>
      <c r="B57" s="12" t="s">
        <v>272</v>
      </c>
      <c r="C57" s="5"/>
      <c r="D57" s="5"/>
      <c r="E57" s="5"/>
      <c r="F57" s="5"/>
      <c r="G57" s="6"/>
      <c r="H57" s="6"/>
      <c r="I57" s="5">
        <v>4313</v>
      </c>
      <c r="J57" s="5">
        <v>21565</v>
      </c>
      <c r="K57" s="295">
        <f t="shared" si="13"/>
        <v>4921</v>
      </c>
      <c r="L57" s="295">
        <f t="shared" si="1"/>
        <v>25878</v>
      </c>
      <c r="M57" s="7">
        <v>5</v>
      </c>
      <c r="N57" s="5" t="s">
        <v>688</v>
      </c>
      <c r="O57" s="5" t="s">
        <v>689</v>
      </c>
      <c r="P57" s="5" t="s">
        <v>106</v>
      </c>
      <c r="Q57" s="8">
        <v>112838</v>
      </c>
      <c r="R57" s="9">
        <v>608</v>
      </c>
      <c r="S57" s="9">
        <f t="shared" si="2"/>
        <v>0</v>
      </c>
      <c r="T57" s="9">
        <v>3150</v>
      </c>
      <c r="U57" s="10" t="s">
        <v>688</v>
      </c>
      <c r="V57" s="319">
        <f t="shared" si="3"/>
        <v>0.31131739058761371</v>
      </c>
      <c r="W57" s="319">
        <f t="shared" si="4"/>
        <v>5.4925642630943641E-2</v>
      </c>
      <c r="X57" s="11" t="str">
        <f t="shared" si="5"/>
        <v>FLOW</v>
      </c>
      <c r="Y57" s="5" t="str">
        <f t="shared" si="6"/>
        <v>-</v>
      </c>
      <c r="Z57" s="5" t="s">
        <v>773</v>
      </c>
      <c r="AA57" s="5" t="s">
        <v>586</v>
      </c>
      <c r="AB57" s="12"/>
      <c r="AC57" s="5"/>
      <c r="AD57" s="5"/>
      <c r="AE57" s="13"/>
      <c r="AF57" s="14" t="s">
        <v>1064</v>
      </c>
      <c r="AG57" s="15" t="s">
        <v>586</v>
      </c>
      <c r="AH57" s="5" t="s">
        <v>268</v>
      </c>
      <c r="AI57" s="15" t="s">
        <v>586</v>
      </c>
      <c r="AJ57" s="16" t="s">
        <v>586</v>
      </c>
      <c r="AK57" s="15" t="s">
        <v>586</v>
      </c>
      <c r="AL57" s="17">
        <v>25323</v>
      </c>
      <c r="AM57" s="8">
        <v>112838</v>
      </c>
      <c r="AN57" s="18">
        <v>147</v>
      </c>
      <c r="AO57" s="6">
        <v>157</v>
      </c>
      <c r="AP57" s="6" t="str">
        <f t="shared" si="7"/>
        <v>FLOW</v>
      </c>
      <c r="AQ57" s="6"/>
      <c r="AR57" s="6"/>
      <c r="AS57" s="6"/>
      <c r="AT57" s="6"/>
      <c r="AU57" s="5" t="s">
        <v>483</v>
      </c>
      <c r="AV57" s="332"/>
      <c r="AW57" s="12"/>
      <c r="AX57" s="19"/>
      <c r="AY57" s="5"/>
      <c r="AZ57" s="5" t="s">
        <v>1011</v>
      </c>
      <c r="BA57" s="15" t="s">
        <v>586</v>
      </c>
      <c r="BB57" s="15"/>
      <c r="BC57" s="15"/>
      <c r="BD57" s="5"/>
      <c r="BE57" s="5"/>
      <c r="BF57" s="5"/>
      <c r="BG57" s="3"/>
      <c r="BH57" s="5"/>
      <c r="BI57" s="5"/>
      <c r="BJ57" s="5"/>
      <c r="BK57" s="5"/>
      <c r="BL57" s="5">
        <v>1</v>
      </c>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20">
        <f t="shared" si="8"/>
        <v>1</v>
      </c>
      <c r="ES57" s="5">
        <f t="shared" si="9"/>
        <v>1</v>
      </c>
      <c r="ET57" s="5" t="s">
        <v>568</v>
      </c>
      <c r="EU57" s="15" t="s">
        <v>1534</v>
      </c>
      <c r="EV57" s="15" t="s">
        <v>567</v>
      </c>
      <c r="EW57" s="15" t="s">
        <v>1075</v>
      </c>
      <c r="EX57" s="3" t="s">
        <v>1111</v>
      </c>
      <c r="EY57" s="22">
        <v>46177</v>
      </c>
      <c r="EZ57" s="21"/>
      <c r="FA57" s="3"/>
      <c r="FB57" s="22"/>
      <c r="FC57" s="15"/>
      <c r="FD57" s="15"/>
      <c r="FE57" s="15">
        <f t="shared" si="10"/>
        <v>4921</v>
      </c>
      <c r="FF57" s="4">
        <f t="shared" si="11"/>
        <v>25878</v>
      </c>
      <c r="FG57" t="s">
        <v>586</v>
      </c>
      <c r="FH57" s="4">
        <v>608</v>
      </c>
      <c r="FI57" t="s">
        <v>688</v>
      </c>
    </row>
    <row r="58" spans="1:165" ht="17.25" x14ac:dyDescent="0.25">
      <c r="A58" s="5">
        <v>460272739</v>
      </c>
      <c r="B58" s="12" t="s">
        <v>180</v>
      </c>
      <c r="C58" s="5"/>
      <c r="D58" s="5"/>
      <c r="E58" s="5"/>
      <c r="F58" s="5"/>
      <c r="G58" s="6"/>
      <c r="H58" s="6"/>
      <c r="I58" s="5">
        <v>6595</v>
      </c>
      <c r="J58" s="5">
        <v>6585</v>
      </c>
      <c r="K58" s="295">
        <f t="shared" si="13"/>
        <v>6713</v>
      </c>
      <c r="L58" s="295">
        <f t="shared" si="1"/>
        <v>13180</v>
      </c>
      <c r="M58" s="334">
        <v>1</v>
      </c>
      <c r="N58" s="5" t="s">
        <v>688</v>
      </c>
      <c r="O58" s="5" t="s">
        <v>689</v>
      </c>
      <c r="P58" s="5" t="s">
        <v>53</v>
      </c>
      <c r="Q58" s="8">
        <v>112470</v>
      </c>
      <c r="R58" s="9">
        <v>128</v>
      </c>
      <c r="S58" s="9">
        <f t="shared" si="2"/>
        <v>0</v>
      </c>
      <c r="T58" s="9">
        <v>4950</v>
      </c>
      <c r="U58" s="10" t="s">
        <v>891</v>
      </c>
      <c r="V58" s="319">
        <f t="shared" si="3"/>
        <v>0.16512404079184842</v>
      </c>
      <c r="W58" s="319">
        <f t="shared" si="4"/>
        <v>6.3074444849281E-3</v>
      </c>
      <c r="X58" s="11" t="str">
        <f t="shared" si="5"/>
        <v>FLOW</v>
      </c>
      <c r="Y58" s="5" t="str">
        <f t="shared" si="6"/>
        <v>-</v>
      </c>
      <c r="Z58" s="5" t="s">
        <v>787</v>
      </c>
      <c r="AA58" s="5" t="s">
        <v>586</v>
      </c>
      <c r="AB58" s="12"/>
      <c r="AC58" s="5"/>
      <c r="AD58" s="5"/>
      <c r="AE58" s="13"/>
      <c r="AF58" s="14" t="s">
        <v>586</v>
      </c>
      <c r="AG58" s="15" t="s">
        <v>586</v>
      </c>
      <c r="AH58" s="5" t="s">
        <v>181</v>
      </c>
      <c r="AI58" s="15" t="s">
        <v>586</v>
      </c>
      <c r="AJ58" s="16" t="s">
        <v>586</v>
      </c>
      <c r="AK58" s="15" t="s">
        <v>586</v>
      </c>
      <c r="AL58" s="17">
        <v>11663</v>
      </c>
      <c r="AM58" s="8">
        <v>112470</v>
      </c>
      <c r="AN58" s="18">
        <v>27</v>
      </c>
      <c r="AO58" s="6">
        <v>37</v>
      </c>
      <c r="AP58" s="6" t="str">
        <f t="shared" si="7"/>
        <v>FLOW</v>
      </c>
      <c r="AQ58" s="6"/>
      <c r="AR58" s="6"/>
      <c r="AS58" s="6"/>
      <c r="AT58" s="6"/>
      <c r="AU58" s="5" t="s">
        <v>1060</v>
      </c>
      <c r="AV58" s="332"/>
      <c r="AW58" s="12"/>
      <c r="AX58" s="19"/>
      <c r="AY58" s="5"/>
      <c r="AZ58" s="5" t="s">
        <v>1011</v>
      </c>
      <c r="BA58" s="15" t="s">
        <v>586</v>
      </c>
      <c r="BB58" s="15"/>
      <c r="BC58" s="15"/>
      <c r="BD58" s="5"/>
      <c r="BE58" s="5"/>
      <c r="BF58" s="5"/>
      <c r="BG58" s="3"/>
      <c r="BH58" s="5"/>
      <c r="BI58" s="5"/>
      <c r="BJ58" s="5"/>
      <c r="BK58" s="5"/>
      <c r="BL58" s="5">
        <v>1</v>
      </c>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20">
        <f t="shared" si="8"/>
        <v>1</v>
      </c>
      <c r="ES58" s="5">
        <f t="shared" si="9"/>
        <v>1</v>
      </c>
      <c r="ET58" s="5" t="s">
        <v>577</v>
      </c>
      <c r="EU58" s="15" t="s">
        <v>1535</v>
      </c>
      <c r="EV58" s="15" t="s">
        <v>567</v>
      </c>
      <c r="EW58" s="15" t="s">
        <v>1073</v>
      </c>
      <c r="EX58" s="3" t="s">
        <v>1112</v>
      </c>
      <c r="EY58" s="22">
        <v>46201</v>
      </c>
      <c r="EZ58" s="21"/>
      <c r="FA58" s="3"/>
      <c r="FB58" s="22"/>
      <c r="FC58" s="15"/>
      <c r="FD58" s="15"/>
      <c r="FE58" s="15">
        <f t="shared" si="10"/>
        <v>6713</v>
      </c>
      <c r="FF58" s="4">
        <f t="shared" si="11"/>
        <v>13180</v>
      </c>
      <c r="FG58" t="s">
        <v>586</v>
      </c>
      <c r="FH58" s="4">
        <v>128</v>
      </c>
      <c r="FI58" t="s">
        <v>688</v>
      </c>
    </row>
    <row r="59" spans="1:165" ht="17.25" x14ac:dyDescent="0.25">
      <c r="A59" s="5">
        <v>460466165</v>
      </c>
      <c r="B59" s="12" t="s">
        <v>235</v>
      </c>
      <c r="C59" s="5" t="s">
        <v>1043</v>
      </c>
      <c r="D59" s="5" t="s">
        <v>1011</v>
      </c>
      <c r="E59" s="5">
        <v>6300</v>
      </c>
      <c r="F59" s="5"/>
      <c r="G59" s="6"/>
      <c r="H59" s="6"/>
      <c r="I59" s="5">
        <v>5868</v>
      </c>
      <c r="J59" s="5">
        <v>20410</v>
      </c>
      <c r="K59" s="295">
        <f t="shared" si="13"/>
        <v>3494</v>
      </c>
      <c r="L59" s="295">
        <f t="shared" si="1"/>
        <v>19978</v>
      </c>
      <c r="M59" s="7">
        <v>4</v>
      </c>
      <c r="N59" s="5" t="s">
        <v>737</v>
      </c>
      <c r="O59" s="5" t="s">
        <v>738</v>
      </c>
      <c r="P59" s="5" t="s">
        <v>44</v>
      </c>
      <c r="Q59" s="8">
        <v>112244</v>
      </c>
      <c r="R59" s="9">
        <v>688</v>
      </c>
      <c r="S59" s="9">
        <f t="shared" si="2"/>
        <v>0</v>
      </c>
      <c r="T59" s="9">
        <v>5850</v>
      </c>
      <c r="U59" s="10" t="s">
        <v>688</v>
      </c>
      <c r="V59" s="319">
        <f t="shared" si="3"/>
        <v>0.53526101819193139</v>
      </c>
      <c r="W59" s="319">
        <f t="shared" si="4"/>
        <v>3.6851828324153568E-2</v>
      </c>
      <c r="X59" s="11" t="str">
        <f t="shared" si="5"/>
        <v>STABLE</v>
      </c>
      <c r="Y59" s="5" t="str">
        <f t="shared" si="6"/>
        <v>PAID</v>
      </c>
      <c r="Z59" s="5" t="s">
        <v>787</v>
      </c>
      <c r="AA59" s="5" t="s">
        <v>586</v>
      </c>
      <c r="AB59" s="12"/>
      <c r="AC59" s="5"/>
      <c r="AD59" s="5"/>
      <c r="AE59" s="13"/>
      <c r="AF59" s="14" t="s">
        <v>1064</v>
      </c>
      <c r="AG59" s="15" t="s">
        <v>586</v>
      </c>
      <c r="AH59" s="5" t="s">
        <v>232</v>
      </c>
      <c r="AI59" s="15" t="s">
        <v>586</v>
      </c>
      <c r="AJ59" s="16" t="s">
        <v>586</v>
      </c>
      <c r="AK59" s="15" t="s">
        <v>586</v>
      </c>
      <c r="AL59" s="17">
        <v>26948</v>
      </c>
      <c r="AM59" s="8">
        <v>112244</v>
      </c>
      <c r="AN59" s="18">
        <v>116</v>
      </c>
      <c r="AO59" s="6">
        <v>98</v>
      </c>
      <c r="AP59" s="6" t="str">
        <f t="shared" si="7"/>
        <v>STABLE</v>
      </c>
      <c r="AQ59" s="6"/>
      <c r="AR59" s="6"/>
      <c r="AS59" s="6"/>
      <c r="AT59" s="6"/>
      <c r="AU59" s="5" t="s">
        <v>483</v>
      </c>
      <c r="AV59" s="332"/>
      <c r="AW59" s="12"/>
      <c r="AX59" s="19"/>
      <c r="AY59" s="5"/>
      <c r="AZ59" s="5" t="s">
        <v>1011</v>
      </c>
      <c r="BA59" s="15" t="s">
        <v>586</v>
      </c>
      <c r="BB59" s="15"/>
      <c r="BC59" s="15"/>
      <c r="BD59" s="5"/>
      <c r="BE59" s="5"/>
      <c r="BF59" s="5"/>
      <c r="BG59" s="3"/>
      <c r="BH59" s="5"/>
      <c r="BI59" s="5"/>
      <c r="BJ59" s="5"/>
      <c r="BK59" s="5"/>
      <c r="BL59" s="5"/>
      <c r="BM59" s="5"/>
      <c r="BN59" s="5"/>
      <c r="BO59" s="5">
        <v>1</v>
      </c>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20">
        <f t="shared" si="8"/>
        <v>1</v>
      </c>
      <c r="ES59" s="5">
        <f t="shared" si="9"/>
        <v>1</v>
      </c>
      <c r="ET59" s="5" t="s">
        <v>576</v>
      </c>
      <c r="EU59" s="15" t="s">
        <v>1536</v>
      </c>
      <c r="EV59" s="15" t="s">
        <v>567</v>
      </c>
      <c r="EW59" s="15" t="s">
        <v>1068</v>
      </c>
      <c r="EX59" s="3" t="s">
        <v>1113</v>
      </c>
      <c r="EY59" s="22">
        <v>46178</v>
      </c>
      <c r="EZ59" s="21"/>
      <c r="FA59" s="3"/>
      <c r="FB59" s="22"/>
      <c r="FC59" s="15"/>
      <c r="FD59" s="15"/>
      <c r="FE59" s="15">
        <f t="shared" si="10"/>
        <v>3494</v>
      </c>
      <c r="FF59" s="4">
        <f t="shared" si="11"/>
        <v>26278</v>
      </c>
      <c r="FG59" t="s">
        <v>586</v>
      </c>
      <c r="FH59" s="4">
        <v>688</v>
      </c>
      <c r="FI59" t="s">
        <v>1477</v>
      </c>
    </row>
    <row r="60" spans="1:165" ht="17.25" x14ac:dyDescent="0.25">
      <c r="A60" s="5">
        <v>463519622</v>
      </c>
      <c r="B60" s="12" t="s">
        <v>902</v>
      </c>
      <c r="C60" s="5" t="s">
        <v>1043</v>
      </c>
      <c r="D60" s="5" t="s">
        <v>1059</v>
      </c>
      <c r="E60" s="5">
        <v>10150</v>
      </c>
      <c r="F60" s="5"/>
      <c r="G60" s="6"/>
      <c r="H60" s="6"/>
      <c r="I60" s="5">
        <v>5051</v>
      </c>
      <c r="J60" s="5">
        <v>5051</v>
      </c>
      <c r="K60" s="295">
        <f t="shared" si="13"/>
        <v>5095</v>
      </c>
      <c r="L60" s="295">
        <f t="shared" si="1"/>
        <v>-48</v>
      </c>
      <c r="M60" s="334">
        <v>1</v>
      </c>
      <c r="N60" s="5" t="s">
        <v>739</v>
      </c>
      <c r="O60" s="5" t="s">
        <v>738</v>
      </c>
      <c r="P60" s="5" t="s">
        <v>17</v>
      </c>
      <c r="Q60" s="8">
        <v>112043</v>
      </c>
      <c r="R60" s="9">
        <v>44</v>
      </c>
      <c r="S60" s="9">
        <f t="shared" si="2"/>
        <v>0</v>
      </c>
      <c r="T60" s="9">
        <v>5393</v>
      </c>
      <c r="U60" s="10" t="s">
        <v>586</v>
      </c>
      <c r="V60" s="319">
        <f t="shared" si="3"/>
        <v>4.5465494117377471E-2</v>
      </c>
      <c r="W60" s="319">
        <f t="shared" si="4"/>
        <v>6.2834978432008458E-3</v>
      </c>
      <c r="X60" s="11" t="str">
        <f t="shared" si="5"/>
        <v>RB</v>
      </c>
      <c r="Y60" s="5" t="str">
        <f t="shared" si="6"/>
        <v>PAID</v>
      </c>
      <c r="Z60" s="5" t="s">
        <v>586</v>
      </c>
      <c r="AA60" s="5" t="s">
        <v>586</v>
      </c>
      <c r="AB60" s="12"/>
      <c r="AC60" s="5"/>
      <c r="AD60" s="5"/>
      <c r="AE60" s="13"/>
      <c r="AF60" s="14" t="s">
        <v>586</v>
      </c>
      <c r="AG60" s="15" t="s">
        <v>586</v>
      </c>
      <c r="AH60" s="5" t="s">
        <v>422</v>
      </c>
      <c r="AI60" s="15" t="s">
        <v>586</v>
      </c>
      <c r="AJ60" s="16" t="s">
        <v>586</v>
      </c>
      <c r="AK60" s="15" t="s">
        <v>586</v>
      </c>
      <c r="AL60" s="17">
        <v>10488</v>
      </c>
      <c r="AM60" s="8">
        <v>112043</v>
      </c>
      <c r="AN60" s="18">
        <v>27</v>
      </c>
      <c r="AO60" s="6">
        <v>6</v>
      </c>
      <c r="AP60" s="6" t="str">
        <f t="shared" si="7"/>
        <v>STABLE</v>
      </c>
      <c r="AQ60" s="6"/>
      <c r="AR60" s="6"/>
      <c r="AS60" s="6"/>
      <c r="AT60" s="6"/>
      <c r="AU60" s="5" t="s">
        <v>483</v>
      </c>
      <c r="AV60" s="332"/>
      <c r="AW60" s="12"/>
      <c r="AX60" s="19"/>
      <c r="AY60" s="5"/>
      <c r="AZ60" s="5" t="s">
        <v>1011</v>
      </c>
      <c r="BA60" s="15" t="s">
        <v>586</v>
      </c>
      <c r="BB60" s="15"/>
      <c r="BC60" s="15"/>
      <c r="BD60" s="5"/>
      <c r="BE60" s="5"/>
      <c r="BF60" s="5"/>
      <c r="BG60" s="3"/>
      <c r="BH60" s="5"/>
      <c r="BI60" s="5">
        <v>1</v>
      </c>
      <c r="BJ60" s="5"/>
      <c r="BK60" s="5"/>
      <c r="BL60" s="5"/>
      <c r="BM60" s="5"/>
      <c r="BN60" s="5"/>
      <c r="BO60" s="5"/>
      <c r="BP60" s="5"/>
      <c r="BQ60" s="5"/>
      <c r="BR60" s="5"/>
      <c r="BS60" s="5"/>
      <c r="BT60" s="5"/>
      <c r="BU60" s="5"/>
      <c r="BV60" s="5"/>
      <c r="BW60" s="5"/>
      <c r="BX60" s="5"/>
      <c r="BY60" s="5"/>
      <c r="BZ60" s="5"/>
      <c r="CA60" s="5"/>
      <c r="CB60" s="5"/>
      <c r="CC60" s="5"/>
      <c r="CD60" s="5"/>
      <c r="CE60" s="5"/>
      <c r="CF60" s="5"/>
      <c r="CG60" s="5"/>
      <c r="CH60" s="5"/>
      <c r="CI60" s="5"/>
      <c r="CJ60" s="5"/>
      <c r="CK60" s="5"/>
      <c r="CL60" s="5"/>
      <c r="CM60" s="5"/>
      <c r="CN60" s="5"/>
      <c r="CO60" s="5"/>
      <c r="CP60" s="5"/>
      <c r="CQ60" s="5"/>
      <c r="CR60" s="5"/>
      <c r="CS60" s="5"/>
      <c r="CT60" s="5"/>
      <c r="CU60" s="5"/>
      <c r="CV60" s="5"/>
      <c r="CW60" s="5"/>
      <c r="CX60" s="5"/>
      <c r="CY60" s="5"/>
      <c r="CZ60" s="5"/>
      <c r="DA60" s="5"/>
      <c r="DB60" s="5"/>
      <c r="DC60" s="5"/>
      <c r="DD60" s="5"/>
      <c r="DE60" s="5"/>
      <c r="DF60" s="5"/>
      <c r="DG60" s="5"/>
      <c r="DH60" s="5"/>
      <c r="DI60" s="5"/>
      <c r="DJ60" s="5"/>
      <c r="DK60" s="5"/>
      <c r="DL60" s="5"/>
      <c r="DM60" s="5"/>
      <c r="DN60" s="5"/>
      <c r="DO60" s="5"/>
      <c r="DP60" s="5"/>
      <c r="DQ60" s="5"/>
      <c r="DR60" s="5"/>
      <c r="DS60" s="5"/>
      <c r="DT60" s="5"/>
      <c r="DU60" s="5"/>
      <c r="DV60" s="5"/>
      <c r="DW60" s="5"/>
      <c r="DX60" s="5"/>
      <c r="DY60" s="5"/>
      <c r="DZ60" s="5"/>
      <c r="EA60" s="5"/>
      <c r="EB60" s="5"/>
      <c r="EC60" s="5"/>
      <c r="ED60" s="5"/>
      <c r="EE60" s="5"/>
      <c r="EF60" s="5"/>
      <c r="EG60" s="5"/>
      <c r="EH60" s="5"/>
      <c r="EI60" s="5"/>
      <c r="EJ60" s="5"/>
      <c r="EK60" s="5"/>
      <c r="EL60" s="5"/>
      <c r="EM60" s="5"/>
      <c r="EN60" s="5"/>
      <c r="EO60" s="5"/>
      <c r="EP60" s="5"/>
      <c r="EQ60" s="5"/>
      <c r="ER60" s="20">
        <f t="shared" si="8"/>
        <v>1</v>
      </c>
      <c r="ES60" s="5">
        <f t="shared" si="9"/>
        <v>1</v>
      </c>
      <c r="ET60" s="5" t="s">
        <v>570</v>
      </c>
      <c r="EU60" s="15" t="s">
        <v>1537</v>
      </c>
      <c r="EV60" s="15" t="s">
        <v>567</v>
      </c>
      <c r="EW60" s="15" t="s">
        <v>1068</v>
      </c>
      <c r="EX60" s="3" t="s">
        <v>1114</v>
      </c>
      <c r="EY60" s="22">
        <v>46176</v>
      </c>
      <c r="EZ60" s="21"/>
      <c r="FA60" s="3"/>
      <c r="FB60" s="22"/>
      <c r="FC60" s="15"/>
      <c r="FD60" s="15"/>
      <c r="FE60" s="15">
        <f t="shared" si="10"/>
        <v>5095</v>
      </c>
      <c r="FF60" s="4">
        <f t="shared" si="11"/>
        <v>10102</v>
      </c>
      <c r="FG60" t="s">
        <v>586</v>
      </c>
      <c r="FH60" s="4">
        <v>44</v>
      </c>
      <c r="FI60" t="s">
        <v>1477</v>
      </c>
    </row>
    <row r="61" spans="1:165" ht="17.25" x14ac:dyDescent="0.25">
      <c r="A61" s="5">
        <v>466229926</v>
      </c>
      <c r="B61" s="12" t="s">
        <v>903</v>
      </c>
      <c r="C61" s="5"/>
      <c r="D61" s="5"/>
      <c r="E61" s="5"/>
      <c r="F61" s="5"/>
      <c r="G61" s="6"/>
      <c r="H61" s="6"/>
      <c r="I61" s="5">
        <v>4615</v>
      </c>
      <c r="J61" s="5">
        <v>27690</v>
      </c>
      <c r="K61" s="295">
        <f t="shared" si="13"/>
        <v>5738</v>
      </c>
      <c r="L61" s="295">
        <f t="shared" si="1"/>
        <v>32305</v>
      </c>
      <c r="M61" s="7">
        <v>6</v>
      </c>
      <c r="N61" s="5" t="s">
        <v>688</v>
      </c>
      <c r="O61" s="5" t="s">
        <v>689</v>
      </c>
      <c r="P61" s="5" t="s">
        <v>156</v>
      </c>
      <c r="Q61" s="8">
        <v>111903</v>
      </c>
      <c r="R61" s="9">
        <v>1123</v>
      </c>
      <c r="S61" s="9">
        <f t="shared" si="2"/>
        <v>0</v>
      </c>
      <c r="T61" s="9">
        <v>3600</v>
      </c>
      <c r="U61" s="10" t="s">
        <v>586</v>
      </c>
      <c r="V61" s="319">
        <f t="shared" si="3"/>
        <v>0.38815146519781235</v>
      </c>
      <c r="W61" s="319">
        <f t="shared" si="4"/>
        <v>4.7007279451275842E-2</v>
      </c>
      <c r="X61" s="11" t="str">
        <f t="shared" si="5"/>
        <v>FLOW</v>
      </c>
      <c r="Y61" s="5" t="str">
        <f t="shared" si="6"/>
        <v>-</v>
      </c>
      <c r="Z61" s="5" t="s">
        <v>586</v>
      </c>
      <c r="AA61" s="5" t="s">
        <v>586</v>
      </c>
      <c r="AB61" s="12"/>
      <c r="AC61" s="5"/>
      <c r="AD61" s="5"/>
      <c r="AE61" s="13"/>
      <c r="AF61" s="14" t="s">
        <v>1064</v>
      </c>
      <c r="AG61" s="15" t="s">
        <v>586</v>
      </c>
      <c r="AH61" s="5" t="s">
        <v>1012</v>
      </c>
      <c r="AI61" s="15" t="s">
        <v>586</v>
      </c>
      <c r="AJ61" s="16" t="s">
        <v>586</v>
      </c>
      <c r="AK61" s="15" t="s">
        <v>586</v>
      </c>
      <c r="AL61" s="17">
        <v>32413</v>
      </c>
      <c r="AM61" s="8">
        <v>111903</v>
      </c>
      <c r="AN61" s="18">
        <v>178</v>
      </c>
      <c r="AO61" s="6">
        <v>188</v>
      </c>
      <c r="AP61" s="6" t="str">
        <f t="shared" si="7"/>
        <v>FLOW</v>
      </c>
      <c r="AQ61" s="6"/>
      <c r="AR61" s="6"/>
      <c r="AS61" s="6"/>
      <c r="AT61" s="6"/>
      <c r="AU61" s="5" t="s">
        <v>483</v>
      </c>
      <c r="AV61" s="332"/>
      <c r="AW61" s="12"/>
      <c r="AX61" s="19"/>
      <c r="AY61" s="5"/>
      <c r="AZ61" s="5" t="s">
        <v>1011</v>
      </c>
      <c r="BA61" s="15" t="s">
        <v>586</v>
      </c>
      <c r="BB61" s="15"/>
      <c r="BC61" s="15"/>
      <c r="BD61" s="5"/>
      <c r="BE61" s="5"/>
      <c r="BF61" s="5"/>
      <c r="BG61" s="3"/>
      <c r="BH61" s="5"/>
      <c r="BI61" s="5"/>
      <c r="BJ61" s="5"/>
      <c r="BK61" s="5"/>
      <c r="BL61" s="5"/>
      <c r="BM61" s="5"/>
      <c r="BN61" s="5"/>
      <c r="BO61" s="5"/>
      <c r="BP61" s="5"/>
      <c r="BQ61" s="5"/>
      <c r="BR61" s="5"/>
      <c r="BS61" s="5"/>
      <c r="BT61" s="5"/>
      <c r="BU61" s="5"/>
      <c r="BV61" s="5"/>
      <c r="BW61" s="5"/>
      <c r="BX61" s="5">
        <v>1</v>
      </c>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20">
        <f t="shared" si="8"/>
        <v>1</v>
      </c>
      <c r="ES61" s="5">
        <f t="shared" si="9"/>
        <v>1</v>
      </c>
      <c r="ET61" s="5" t="s">
        <v>582</v>
      </c>
      <c r="EU61" s="15" t="s">
        <v>1538</v>
      </c>
      <c r="EV61" s="15" t="s">
        <v>567</v>
      </c>
      <c r="EW61" s="15" t="s">
        <v>1115</v>
      </c>
      <c r="EX61" s="3" t="s">
        <v>1076</v>
      </c>
      <c r="EY61" s="22">
        <v>46181</v>
      </c>
      <c r="EZ61" s="21"/>
      <c r="FA61" s="3"/>
      <c r="FB61" s="22"/>
      <c r="FC61" s="15"/>
      <c r="FD61" s="15"/>
      <c r="FE61" s="15">
        <f t="shared" si="10"/>
        <v>5738</v>
      </c>
      <c r="FF61" s="4">
        <f t="shared" si="11"/>
        <v>32305</v>
      </c>
      <c r="FG61" t="s">
        <v>586</v>
      </c>
      <c r="FH61" s="4">
        <v>1123</v>
      </c>
      <c r="FI61" t="s">
        <v>688</v>
      </c>
    </row>
    <row r="62" spans="1:165" ht="17.25" x14ac:dyDescent="0.25">
      <c r="A62" s="5">
        <v>460986849</v>
      </c>
      <c r="B62" s="12" t="s">
        <v>335</v>
      </c>
      <c r="C62" s="5"/>
      <c r="D62" s="5"/>
      <c r="E62" s="5"/>
      <c r="F62" s="5"/>
      <c r="G62" s="6"/>
      <c r="H62" s="6"/>
      <c r="I62" s="5">
        <v>6377</v>
      </c>
      <c r="J62" s="5">
        <v>5711</v>
      </c>
      <c r="K62" s="295">
        <f t="shared" si="13"/>
        <v>5856</v>
      </c>
      <c r="L62" s="295">
        <f t="shared" si="1"/>
        <v>12088</v>
      </c>
      <c r="M62" s="334">
        <v>1</v>
      </c>
      <c r="N62" s="5" t="s">
        <v>688</v>
      </c>
      <c r="O62" s="5" t="s">
        <v>689</v>
      </c>
      <c r="P62" s="5" t="s">
        <v>41</v>
      </c>
      <c r="Q62" s="8">
        <v>111315</v>
      </c>
      <c r="R62" s="9">
        <v>145</v>
      </c>
      <c r="S62" s="9">
        <f t="shared" si="2"/>
        <v>0</v>
      </c>
      <c r="T62" s="9">
        <v>2700</v>
      </c>
      <c r="U62" s="10" t="s">
        <v>887</v>
      </c>
      <c r="V62" s="319">
        <f t="shared" si="3"/>
        <v>0.10994779151615125</v>
      </c>
      <c r="W62" s="319">
        <f t="shared" si="4"/>
        <v>6.2426707818953632E-3</v>
      </c>
      <c r="X62" s="11" t="str">
        <f t="shared" si="5"/>
        <v>FLOW</v>
      </c>
      <c r="Y62" s="5" t="str">
        <f t="shared" si="6"/>
        <v>-</v>
      </c>
      <c r="Z62" s="5" t="s">
        <v>787</v>
      </c>
      <c r="AA62" s="5" t="s">
        <v>586</v>
      </c>
      <c r="AB62" s="12"/>
      <c r="AC62" s="5"/>
      <c r="AD62" s="5"/>
      <c r="AE62" s="13"/>
      <c r="AF62" s="14" t="s">
        <v>586</v>
      </c>
      <c r="AG62" s="15" t="s">
        <v>586</v>
      </c>
      <c r="AH62" s="5" t="s">
        <v>336</v>
      </c>
      <c r="AI62" s="15" t="s">
        <v>586</v>
      </c>
      <c r="AJ62" s="16" t="s">
        <v>586</v>
      </c>
      <c r="AK62" s="15" t="s">
        <v>586</v>
      </c>
      <c r="AL62" s="17">
        <v>8556</v>
      </c>
      <c r="AM62" s="8">
        <v>111315</v>
      </c>
      <c r="AN62" s="18">
        <v>27</v>
      </c>
      <c r="AO62" s="6">
        <v>37</v>
      </c>
      <c r="AP62" s="6" t="str">
        <f t="shared" si="7"/>
        <v>FLOW</v>
      </c>
      <c r="AQ62" s="6"/>
      <c r="AR62" s="6"/>
      <c r="AS62" s="6"/>
      <c r="AT62" s="6"/>
      <c r="AU62" s="5" t="s">
        <v>1060</v>
      </c>
      <c r="AV62" s="332"/>
      <c r="AW62" s="12"/>
      <c r="AX62" s="19"/>
      <c r="AY62" s="5"/>
      <c r="AZ62" s="5" t="s">
        <v>1011</v>
      </c>
      <c r="BA62" s="15" t="s">
        <v>586</v>
      </c>
      <c r="BB62" s="15"/>
      <c r="BC62" s="15"/>
      <c r="BD62" s="5"/>
      <c r="BE62" s="5"/>
      <c r="BF62" s="5"/>
      <c r="BG62" s="3"/>
      <c r="BH62" s="5"/>
      <c r="BI62" s="5"/>
      <c r="BJ62" s="5"/>
      <c r="BK62" s="5"/>
      <c r="BL62" s="5"/>
      <c r="BM62" s="5"/>
      <c r="BN62" s="5"/>
      <c r="BO62" s="5">
        <v>1</v>
      </c>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20">
        <f t="shared" si="8"/>
        <v>1</v>
      </c>
      <c r="ES62" s="5">
        <f t="shared" si="9"/>
        <v>1</v>
      </c>
      <c r="ET62" s="5" t="s">
        <v>575</v>
      </c>
      <c r="EU62" s="15" t="s">
        <v>1539</v>
      </c>
      <c r="EV62" s="15" t="s">
        <v>567</v>
      </c>
      <c r="EW62" s="15" t="s">
        <v>1073</v>
      </c>
      <c r="EX62" s="3" t="s">
        <v>1085</v>
      </c>
      <c r="EY62" s="22">
        <v>46198</v>
      </c>
      <c r="EZ62" s="21"/>
      <c r="FA62" s="3"/>
      <c r="FB62" s="22"/>
      <c r="FC62" s="15"/>
      <c r="FD62" s="15"/>
      <c r="FE62" s="15">
        <f t="shared" si="10"/>
        <v>5856</v>
      </c>
      <c r="FF62" s="4">
        <f t="shared" si="11"/>
        <v>12088</v>
      </c>
      <c r="FG62" t="s">
        <v>586</v>
      </c>
      <c r="FH62" s="4">
        <v>145</v>
      </c>
      <c r="FI62" t="s">
        <v>688</v>
      </c>
    </row>
    <row r="63" spans="1:165" ht="17.25" x14ac:dyDescent="0.25">
      <c r="A63" s="5">
        <v>464922563</v>
      </c>
      <c r="B63" s="12" t="s">
        <v>254</v>
      </c>
      <c r="C63" s="5"/>
      <c r="D63" s="5"/>
      <c r="E63" s="5"/>
      <c r="F63" s="5"/>
      <c r="G63" s="6"/>
      <c r="H63" s="6"/>
      <c r="I63" s="5">
        <v>5975</v>
      </c>
      <c r="J63" s="5">
        <v>11737</v>
      </c>
      <c r="K63" s="295">
        <f t="shared" si="13"/>
        <v>6021</v>
      </c>
      <c r="L63" s="295">
        <f t="shared" si="1"/>
        <v>17712</v>
      </c>
      <c r="M63" s="7">
        <v>2</v>
      </c>
      <c r="N63" s="5" t="s">
        <v>688</v>
      </c>
      <c r="O63" s="5" t="s">
        <v>689</v>
      </c>
      <c r="P63" s="5" t="s">
        <v>146</v>
      </c>
      <c r="Q63" s="8">
        <v>110472</v>
      </c>
      <c r="R63" s="9">
        <v>259</v>
      </c>
      <c r="S63" s="9">
        <f t="shared" si="2"/>
        <v>0</v>
      </c>
      <c r="T63" s="9">
        <v>4751</v>
      </c>
      <c r="U63" s="10" t="s">
        <v>688</v>
      </c>
      <c r="V63" s="319">
        <f t="shared" si="3"/>
        <v>0.26053151334207558</v>
      </c>
      <c r="W63" s="319">
        <f t="shared" si="4"/>
        <v>2.445975827416717E-2</v>
      </c>
      <c r="X63" s="11" t="str">
        <f t="shared" si="5"/>
        <v>FLOW</v>
      </c>
      <c r="Y63" s="5" t="str">
        <f t="shared" si="6"/>
        <v>-</v>
      </c>
      <c r="Z63" s="5" t="s">
        <v>788</v>
      </c>
      <c r="AA63" s="5" t="s">
        <v>586</v>
      </c>
      <c r="AB63" s="12"/>
      <c r="AC63" s="5"/>
      <c r="AD63" s="5"/>
      <c r="AE63" s="13"/>
      <c r="AF63" s="14" t="s">
        <v>586</v>
      </c>
      <c r="AG63" s="15" t="s">
        <v>586</v>
      </c>
      <c r="AH63" s="5" t="s">
        <v>253</v>
      </c>
      <c r="AI63" s="15" t="s">
        <v>586</v>
      </c>
      <c r="AJ63" s="16" t="s">
        <v>586</v>
      </c>
      <c r="AK63" s="15" t="s">
        <v>586</v>
      </c>
      <c r="AL63" s="17">
        <v>16747</v>
      </c>
      <c r="AM63" s="8">
        <v>110472</v>
      </c>
      <c r="AN63" s="18">
        <v>57</v>
      </c>
      <c r="AO63" s="6">
        <v>67</v>
      </c>
      <c r="AP63" s="6" t="str">
        <f t="shared" si="7"/>
        <v>FLOW</v>
      </c>
      <c r="AQ63" s="6"/>
      <c r="AR63" s="6"/>
      <c r="AS63" s="6"/>
      <c r="AT63" s="6"/>
      <c r="AU63" s="5" t="s">
        <v>1060</v>
      </c>
      <c r="AV63" s="332"/>
      <c r="AW63" s="12"/>
      <c r="AX63" s="19"/>
      <c r="AY63" s="5"/>
      <c r="AZ63" s="5" t="s">
        <v>1011</v>
      </c>
      <c r="BA63" s="15" t="s">
        <v>586</v>
      </c>
      <c r="BB63" s="15"/>
      <c r="BC63" s="15"/>
      <c r="BD63" s="5"/>
      <c r="BE63" s="5"/>
      <c r="BF63" s="5"/>
      <c r="BG63" s="3"/>
      <c r="BH63" s="5"/>
      <c r="BI63" s="5"/>
      <c r="BJ63" s="5"/>
      <c r="BK63" s="5"/>
      <c r="BL63" s="5"/>
      <c r="BM63" s="5"/>
      <c r="BN63" s="5"/>
      <c r="BO63" s="5">
        <v>1</v>
      </c>
      <c r="BP63" s="5"/>
      <c r="BQ63" s="5"/>
      <c r="BR63" s="5"/>
      <c r="BS63" s="5"/>
      <c r="BT63" s="5"/>
      <c r="BU63" s="5"/>
      <c r="BV63" s="5"/>
      <c r="BW63" s="5"/>
      <c r="BX63" s="5"/>
      <c r="BY63" s="5"/>
      <c r="BZ63" s="5"/>
      <c r="CA63" s="5"/>
      <c r="CB63" s="5"/>
      <c r="CC63" s="5"/>
      <c r="CD63" s="5"/>
      <c r="CE63" s="5"/>
      <c r="CF63" s="5"/>
      <c r="CG63" s="5"/>
      <c r="CH63" s="5"/>
      <c r="CI63" s="5"/>
      <c r="CJ63" s="5">
        <v>1</v>
      </c>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20">
        <f t="shared" si="8"/>
        <v>2</v>
      </c>
      <c r="ES63" s="5">
        <f t="shared" si="9"/>
        <v>1</v>
      </c>
      <c r="ET63" s="5" t="s">
        <v>581</v>
      </c>
      <c r="EU63" s="15" t="s">
        <v>1540</v>
      </c>
      <c r="EV63" s="15" t="s">
        <v>567</v>
      </c>
      <c r="EW63" s="15" t="s">
        <v>1068</v>
      </c>
      <c r="EX63" s="3" t="s">
        <v>1116</v>
      </c>
      <c r="EY63" s="22">
        <v>46178</v>
      </c>
      <c r="EZ63" s="21"/>
      <c r="FA63" s="3"/>
      <c r="FB63" s="22"/>
      <c r="FC63" s="15"/>
      <c r="FD63" s="15"/>
      <c r="FE63" s="15">
        <f t="shared" si="10"/>
        <v>6021</v>
      </c>
      <c r="FF63" s="4">
        <f t="shared" si="11"/>
        <v>17712</v>
      </c>
      <c r="FG63" t="s">
        <v>586</v>
      </c>
      <c r="FH63" s="4">
        <v>259</v>
      </c>
      <c r="FI63" t="s">
        <v>688</v>
      </c>
    </row>
    <row r="64" spans="1:165" ht="17.25" x14ac:dyDescent="0.25">
      <c r="A64" s="5">
        <v>463651166</v>
      </c>
      <c r="B64" s="12" t="s">
        <v>838</v>
      </c>
      <c r="C64" s="5"/>
      <c r="D64" s="5"/>
      <c r="E64" s="5"/>
      <c r="F64" s="5"/>
      <c r="G64" s="6"/>
      <c r="H64" s="6"/>
      <c r="I64" s="5">
        <v>7589</v>
      </c>
      <c r="J64" s="5">
        <v>6482</v>
      </c>
      <c r="K64" s="295">
        <f t="shared" si="13"/>
        <v>6584</v>
      </c>
      <c r="L64" s="295">
        <f t="shared" si="1"/>
        <v>14071</v>
      </c>
      <c r="M64" s="334">
        <v>1</v>
      </c>
      <c r="N64" s="5" t="s">
        <v>688</v>
      </c>
      <c r="O64" s="5" t="s">
        <v>689</v>
      </c>
      <c r="P64" s="5" t="s">
        <v>156</v>
      </c>
      <c r="Q64" s="8">
        <v>109987</v>
      </c>
      <c r="R64" s="9">
        <v>102</v>
      </c>
      <c r="S64" s="9">
        <f t="shared" si="2"/>
        <v>0</v>
      </c>
      <c r="T64" s="9">
        <v>4050</v>
      </c>
      <c r="U64" s="10" t="s">
        <v>868</v>
      </c>
      <c r="V64" s="319">
        <f t="shared" si="3"/>
        <v>6.3664185121583797E-2</v>
      </c>
      <c r="W64" s="319">
        <f t="shared" si="4"/>
        <v>6.1681950436897571E-3</v>
      </c>
      <c r="X64" s="11" t="str">
        <f t="shared" si="5"/>
        <v>FLOW</v>
      </c>
      <c r="Y64" s="5" t="str">
        <f t="shared" si="6"/>
        <v>-</v>
      </c>
      <c r="Z64" s="5" t="s">
        <v>738</v>
      </c>
      <c r="AA64" s="5" t="s">
        <v>586</v>
      </c>
      <c r="AB64" s="12"/>
      <c r="AC64" s="5"/>
      <c r="AD64" s="5"/>
      <c r="AE64" s="13"/>
      <c r="AF64" s="14" t="s">
        <v>586</v>
      </c>
      <c r="AG64" s="15" t="s">
        <v>586</v>
      </c>
      <c r="AH64" s="5" t="s">
        <v>839</v>
      </c>
      <c r="AI64" s="15" t="s">
        <v>586</v>
      </c>
      <c r="AJ64" s="16" t="s">
        <v>586</v>
      </c>
      <c r="AK64" s="15" t="s">
        <v>586</v>
      </c>
      <c r="AL64" s="17">
        <v>10634</v>
      </c>
      <c r="AM64" s="8">
        <v>109987</v>
      </c>
      <c r="AN64" s="18">
        <v>27</v>
      </c>
      <c r="AO64" s="6">
        <v>37</v>
      </c>
      <c r="AP64" s="6" t="str">
        <f t="shared" si="7"/>
        <v>FLOW</v>
      </c>
      <c r="AQ64" s="6"/>
      <c r="AR64" s="6"/>
      <c r="AS64" s="6"/>
      <c r="AT64" s="6"/>
      <c r="AU64" s="5" t="s">
        <v>1060</v>
      </c>
      <c r="AV64" s="332"/>
      <c r="AW64" s="12"/>
      <c r="AX64" s="19"/>
      <c r="AY64" s="5"/>
      <c r="AZ64" s="5" t="s">
        <v>1011</v>
      </c>
      <c r="BA64" s="15" t="s">
        <v>586</v>
      </c>
      <c r="BB64" s="15"/>
      <c r="BC64" s="15"/>
      <c r="BD64" s="5"/>
      <c r="BE64" s="5"/>
      <c r="BF64" s="5"/>
      <c r="BG64" s="3"/>
      <c r="BH64" s="5"/>
      <c r="BI64" s="5"/>
      <c r="BJ64" s="5"/>
      <c r="BK64" s="5"/>
      <c r="BL64" s="5"/>
      <c r="BM64" s="5"/>
      <c r="BN64" s="5"/>
      <c r="BO64" s="5"/>
      <c r="BP64" s="5"/>
      <c r="BQ64" s="5"/>
      <c r="BR64" s="5"/>
      <c r="BS64" s="5"/>
      <c r="BT64" s="5"/>
      <c r="BU64" s="5"/>
      <c r="BV64" s="5"/>
      <c r="BW64" s="5"/>
      <c r="BX64" s="5">
        <v>1</v>
      </c>
      <c r="BY64" s="5"/>
      <c r="BZ64" s="5"/>
      <c r="CA64" s="5"/>
      <c r="CB64" s="5"/>
      <c r="CC64" s="5"/>
      <c r="CD64" s="5"/>
      <c r="CE64" s="5"/>
      <c r="CF64" s="5"/>
      <c r="CG64" s="5"/>
      <c r="CH64" s="5"/>
      <c r="CI64" s="5"/>
      <c r="CJ64" s="5"/>
      <c r="CK64" s="5"/>
      <c r="CL64" s="5"/>
      <c r="CM64" s="5"/>
      <c r="CN64" s="5"/>
      <c r="CO64" s="5"/>
      <c r="CP64" s="5"/>
      <c r="CQ64" s="5"/>
      <c r="CR64" s="5"/>
      <c r="CS64" s="5"/>
      <c r="CT64" s="5"/>
      <c r="CU64" s="5"/>
      <c r="CV64" s="5"/>
      <c r="CW64" s="5"/>
      <c r="CX64" s="5"/>
      <c r="CY64" s="5"/>
      <c r="CZ64" s="5"/>
      <c r="DA64" s="5"/>
      <c r="DB64" s="5"/>
      <c r="DC64" s="5"/>
      <c r="DD64" s="5"/>
      <c r="DE64" s="5"/>
      <c r="DF64" s="5"/>
      <c r="DG64" s="5"/>
      <c r="DH64" s="5"/>
      <c r="DI64" s="5"/>
      <c r="DJ64" s="5"/>
      <c r="DK64" s="5"/>
      <c r="DL64" s="5"/>
      <c r="DM64" s="5"/>
      <c r="DN64" s="5"/>
      <c r="DO64" s="5"/>
      <c r="DP64" s="5"/>
      <c r="DQ64" s="5"/>
      <c r="DR64" s="5"/>
      <c r="DS64" s="5"/>
      <c r="DT64" s="5"/>
      <c r="DU64" s="5"/>
      <c r="DV64" s="5"/>
      <c r="DW64" s="5"/>
      <c r="DX64" s="5"/>
      <c r="DY64" s="5"/>
      <c r="DZ64" s="5"/>
      <c r="EA64" s="5"/>
      <c r="EB64" s="5"/>
      <c r="EC64" s="5"/>
      <c r="ED64" s="5"/>
      <c r="EE64" s="5"/>
      <c r="EF64" s="5"/>
      <c r="EG64" s="5"/>
      <c r="EH64" s="5"/>
      <c r="EI64" s="5"/>
      <c r="EJ64" s="5"/>
      <c r="EK64" s="5"/>
      <c r="EL64" s="5"/>
      <c r="EM64" s="5"/>
      <c r="EN64" s="5"/>
      <c r="EO64" s="5"/>
      <c r="EP64" s="5"/>
      <c r="EQ64" s="5"/>
      <c r="ER64" s="20">
        <f t="shared" si="8"/>
        <v>1</v>
      </c>
      <c r="ES64" s="5">
        <f t="shared" si="9"/>
        <v>1</v>
      </c>
      <c r="ET64" s="5" t="s">
        <v>582</v>
      </c>
      <c r="EU64" s="15" t="s">
        <v>1541</v>
      </c>
      <c r="EV64" s="15" t="s">
        <v>567</v>
      </c>
      <c r="EW64" s="15" t="s">
        <v>1117</v>
      </c>
      <c r="EX64" s="3" t="s">
        <v>1076</v>
      </c>
      <c r="EY64" s="22">
        <v>46181</v>
      </c>
      <c r="EZ64" s="21"/>
      <c r="FA64" s="3"/>
      <c r="FB64" s="22"/>
      <c r="FC64" s="15"/>
      <c r="FD64" s="15"/>
      <c r="FE64" s="15">
        <f t="shared" si="10"/>
        <v>6584</v>
      </c>
      <c r="FF64" s="4">
        <f t="shared" si="11"/>
        <v>14071</v>
      </c>
      <c r="FG64" t="s">
        <v>586</v>
      </c>
      <c r="FH64" s="4">
        <v>102</v>
      </c>
      <c r="FI64" t="s">
        <v>688</v>
      </c>
    </row>
    <row r="65" spans="1:165" ht="17.25" x14ac:dyDescent="0.25">
      <c r="A65" s="5">
        <v>463352388</v>
      </c>
      <c r="B65" s="12" t="s">
        <v>275</v>
      </c>
      <c r="C65" s="5"/>
      <c r="D65" s="5"/>
      <c r="E65" s="5"/>
      <c r="F65" s="5"/>
      <c r="G65" s="6"/>
      <c r="H65" s="6"/>
      <c r="I65" s="5">
        <v>7290</v>
      </c>
      <c r="J65" s="5">
        <v>20136.830000000002</v>
      </c>
      <c r="K65" s="295">
        <f t="shared" si="13"/>
        <v>6620.8300000000017</v>
      </c>
      <c r="L65" s="295">
        <f t="shared" ref="L65:L128" si="14">FF65-E65</f>
        <v>27426.83</v>
      </c>
      <c r="M65" s="7">
        <v>3</v>
      </c>
      <c r="N65" s="5" t="s">
        <v>688</v>
      </c>
      <c r="O65" s="5" t="s">
        <v>689</v>
      </c>
      <c r="P65" s="5" t="s">
        <v>168</v>
      </c>
      <c r="Q65" s="8">
        <v>108923.83</v>
      </c>
      <c r="R65" s="9">
        <v>1064</v>
      </c>
      <c r="S65" s="9">
        <f t="shared" ref="S65:S128" si="15">IF(H65="CBC COLL",T65,)</f>
        <v>0</v>
      </c>
      <c r="T65" s="9">
        <v>5400</v>
      </c>
      <c r="U65" s="10" t="s">
        <v>688</v>
      </c>
      <c r="V65" s="319">
        <f t="shared" si="3"/>
        <v>0.4759802928714057</v>
      </c>
      <c r="W65" s="319">
        <f t="shared" si="4"/>
        <v>2.8837721976529802E-2</v>
      </c>
      <c r="X65" s="11" t="str">
        <f t="shared" ref="X65:X128" si="16">N65</f>
        <v>FLOW</v>
      </c>
      <c r="Y65" s="5" t="str">
        <f t="shared" ref="Y65:Y128" si="17">IF(OR(N65="STABLE", N65="RB" ),"PAID",AA65)</f>
        <v>-</v>
      </c>
      <c r="Z65" s="5" t="s">
        <v>773</v>
      </c>
      <c r="AA65" s="5" t="s">
        <v>586</v>
      </c>
      <c r="AB65" s="12"/>
      <c r="AC65" s="5"/>
      <c r="AD65" s="5"/>
      <c r="AE65" s="13"/>
      <c r="AF65" s="14" t="s">
        <v>1064</v>
      </c>
      <c r="AG65" s="15" t="s">
        <v>586</v>
      </c>
      <c r="AH65" s="5" t="s">
        <v>274</v>
      </c>
      <c r="AI65" s="15" t="s">
        <v>586</v>
      </c>
      <c r="AJ65" s="16" t="s">
        <v>586</v>
      </c>
      <c r="AK65" s="15" t="s">
        <v>586</v>
      </c>
      <c r="AL65" s="17">
        <v>26600.83</v>
      </c>
      <c r="AM65" s="8">
        <v>108923.83</v>
      </c>
      <c r="AN65" s="18">
        <v>88</v>
      </c>
      <c r="AO65" s="6">
        <v>98</v>
      </c>
      <c r="AP65" s="6" t="str">
        <f t="shared" ref="AP65:AP128" si="18">IF(AO65=0,"RB",IF(AO65&lt;AN65,"STABLE",IF(AO65&gt;AN65,"FLOW","SAME")))</f>
        <v>FLOW</v>
      </c>
      <c r="AQ65" s="6"/>
      <c r="AR65" s="6"/>
      <c r="AS65" s="6"/>
      <c r="AT65" s="6"/>
      <c r="AU65" s="5" t="s">
        <v>483</v>
      </c>
      <c r="AV65" s="332"/>
      <c r="AW65" s="12"/>
      <c r="AX65" s="19"/>
      <c r="AY65" s="5"/>
      <c r="AZ65" s="5" t="s">
        <v>1011</v>
      </c>
      <c r="BA65" s="15" t="s">
        <v>586</v>
      </c>
      <c r="BB65" s="15"/>
      <c r="BC65" s="15"/>
      <c r="BD65" s="5"/>
      <c r="BE65" s="5"/>
      <c r="BF65" s="5"/>
      <c r="BG65" s="3"/>
      <c r="BH65" s="5"/>
      <c r="BI65" s="5"/>
      <c r="BJ65" s="5"/>
      <c r="BK65" s="5"/>
      <c r="BL65" s="5"/>
      <c r="BM65" s="5"/>
      <c r="BN65" s="5"/>
      <c r="BO65" s="5"/>
      <c r="BP65" s="5"/>
      <c r="BQ65" s="5"/>
      <c r="BR65" s="5"/>
      <c r="BS65" s="5"/>
      <c r="BT65" s="5"/>
      <c r="BU65" s="5"/>
      <c r="BV65" s="5"/>
      <c r="BW65" s="5"/>
      <c r="BX65" s="5">
        <v>1</v>
      </c>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20">
        <f t="shared" si="8"/>
        <v>1</v>
      </c>
      <c r="ES65" s="5">
        <f t="shared" si="9"/>
        <v>1</v>
      </c>
      <c r="ET65" s="5" t="s">
        <v>583</v>
      </c>
      <c r="EU65" s="15" t="s">
        <v>1542</v>
      </c>
      <c r="EV65" s="15" t="s">
        <v>567</v>
      </c>
      <c r="EW65" s="15" t="s">
        <v>1075</v>
      </c>
      <c r="EX65" s="3" t="s">
        <v>1118</v>
      </c>
      <c r="EY65" s="22">
        <v>46181</v>
      </c>
      <c r="EZ65" s="21"/>
      <c r="FA65" s="3"/>
      <c r="FB65" s="22"/>
      <c r="FC65" s="15"/>
      <c r="FD65" s="15"/>
      <c r="FE65" s="15">
        <f t="shared" si="10"/>
        <v>6620.8300000000017</v>
      </c>
      <c r="FF65" s="4">
        <f t="shared" si="11"/>
        <v>27426.83</v>
      </c>
      <c r="FG65" t="s">
        <v>586</v>
      </c>
      <c r="FH65" s="4">
        <v>1064</v>
      </c>
      <c r="FI65" t="s">
        <v>688</v>
      </c>
    </row>
    <row r="66" spans="1:165" ht="17.25" x14ac:dyDescent="0.25">
      <c r="A66" s="5">
        <v>460026902</v>
      </c>
      <c r="B66" s="12" t="s">
        <v>375</v>
      </c>
      <c r="C66" s="5"/>
      <c r="D66" s="5"/>
      <c r="E66" s="5"/>
      <c r="F66" s="5"/>
      <c r="G66" s="6"/>
      <c r="H66" s="6"/>
      <c r="I66" s="5">
        <v>6829</v>
      </c>
      <c r="J66" s="5">
        <v>5977.14</v>
      </c>
      <c r="K66" s="295">
        <f t="shared" si="13"/>
        <v>6130.14</v>
      </c>
      <c r="L66" s="295">
        <f t="shared" si="14"/>
        <v>12806.14</v>
      </c>
      <c r="M66" s="334">
        <v>1</v>
      </c>
      <c r="N66" s="5" t="s">
        <v>688</v>
      </c>
      <c r="O66" s="5" t="s">
        <v>689</v>
      </c>
      <c r="P66" s="5" t="s">
        <v>146</v>
      </c>
      <c r="Q66" s="8">
        <v>108653.97</v>
      </c>
      <c r="R66" s="9">
        <v>153</v>
      </c>
      <c r="S66" s="9">
        <f t="shared" si="15"/>
        <v>0</v>
      </c>
      <c r="T66" s="9">
        <v>5850</v>
      </c>
      <c r="U66" s="10" t="s">
        <v>895</v>
      </c>
      <c r="V66" s="319">
        <f t="shared" ref="V66:V129" si="19">Q66/SUMIFS($Q:$Q,$M:$M,M66,$P:$P,P66)</f>
        <v>0.1666450590701791</v>
      </c>
      <c r="W66" s="319">
        <f t="shared" ref="W66:W129" si="20">Q66/SUMIFS($Q:$Q,$M:$M,M66)</f>
        <v>6.0934372174094717E-3</v>
      </c>
      <c r="X66" s="11" t="str">
        <f t="shared" si="16"/>
        <v>FLOW</v>
      </c>
      <c r="Y66" s="5" t="str">
        <f t="shared" si="17"/>
        <v>-</v>
      </c>
      <c r="Z66" s="5" t="s">
        <v>787</v>
      </c>
      <c r="AA66" s="5" t="s">
        <v>586</v>
      </c>
      <c r="AB66" s="12"/>
      <c r="AC66" s="5"/>
      <c r="AD66" s="5"/>
      <c r="AE66" s="13"/>
      <c r="AF66" s="14" t="s">
        <v>586</v>
      </c>
      <c r="AG66" s="15" t="s">
        <v>586</v>
      </c>
      <c r="AH66" s="5" t="s">
        <v>376</v>
      </c>
      <c r="AI66" s="15" t="s">
        <v>586</v>
      </c>
      <c r="AJ66" s="16" t="s">
        <v>586</v>
      </c>
      <c r="AK66" s="15" t="s">
        <v>586</v>
      </c>
      <c r="AL66" s="17">
        <v>11980.14</v>
      </c>
      <c r="AM66" s="8">
        <v>108653.97</v>
      </c>
      <c r="AN66" s="18">
        <v>27</v>
      </c>
      <c r="AO66" s="6">
        <v>37</v>
      </c>
      <c r="AP66" s="6" t="str">
        <f t="shared" si="18"/>
        <v>FLOW</v>
      </c>
      <c r="AQ66" s="6"/>
      <c r="AR66" s="6"/>
      <c r="AS66" s="6"/>
      <c r="AT66" s="6"/>
      <c r="AU66" s="5" t="s">
        <v>1060</v>
      </c>
      <c r="AV66" s="332"/>
      <c r="AW66" s="12"/>
      <c r="AX66" s="19"/>
      <c r="AY66" s="5"/>
      <c r="AZ66" s="5" t="s">
        <v>1011</v>
      </c>
      <c r="BA66" s="15" t="s">
        <v>586</v>
      </c>
      <c r="BB66" s="15"/>
      <c r="BC66" s="15"/>
      <c r="BD66" s="5"/>
      <c r="BE66" s="5"/>
      <c r="BF66" s="5"/>
      <c r="BG66" s="3"/>
      <c r="BH66" s="5"/>
      <c r="BI66" s="5"/>
      <c r="BJ66" s="5"/>
      <c r="BK66" s="5"/>
      <c r="BL66" s="5"/>
      <c r="BM66" s="5"/>
      <c r="BN66" s="5"/>
      <c r="BO66" s="5">
        <v>1</v>
      </c>
      <c r="BP66" s="5"/>
      <c r="BQ66" s="5"/>
      <c r="BR66" s="5"/>
      <c r="BS66" s="5"/>
      <c r="BT66" s="5"/>
      <c r="BU66" s="5"/>
      <c r="BV66" s="5"/>
      <c r="BW66" s="5"/>
      <c r="BX66" s="5"/>
      <c r="BY66" s="5"/>
      <c r="BZ66" s="5"/>
      <c r="CA66" s="5"/>
      <c r="CB66" s="5"/>
      <c r="CC66" s="5"/>
      <c r="CD66" s="5"/>
      <c r="CE66" s="5"/>
      <c r="CF66" s="5"/>
      <c r="CG66" s="5"/>
      <c r="CH66" s="5"/>
      <c r="CI66" s="5"/>
      <c r="CJ66" s="5"/>
      <c r="CK66" s="5"/>
      <c r="CL66" s="5"/>
      <c r="CM66" s="5"/>
      <c r="CN66" s="5"/>
      <c r="CO66" s="5"/>
      <c r="CP66" s="5"/>
      <c r="CQ66" s="5"/>
      <c r="CR66" s="5"/>
      <c r="CS66" s="5"/>
      <c r="CT66" s="5"/>
      <c r="CU66" s="5"/>
      <c r="CV66" s="5"/>
      <c r="CW66" s="5"/>
      <c r="CX66" s="5"/>
      <c r="CY66" s="5"/>
      <c r="CZ66" s="5"/>
      <c r="DA66" s="5"/>
      <c r="DB66" s="5"/>
      <c r="DC66" s="5"/>
      <c r="DD66" s="5"/>
      <c r="DE66" s="5"/>
      <c r="DF66" s="5"/>
      <c r="DG66" s="5"/>
      <c r="DH66" s="5"/>
      <c r="DI66" s="5"/>
      <c r="DJ66" s="5"/>
      <c r="DK66" s="5"/>
      <c r="DL66" s="5"/>
      <c r="DM66" s="5"/>
      <c r="DN66" s="5"/>
      <c r="DO66" s="5"/>
      <c r="DP66" s="5"/>
      <c r="DQ66" s="5"/>
      <c r="DR66" s="5"/>
      <c r="DS66" s="5"/>
      <c r="DT66" s="5"/>
      <c r="DU66" s="5"/>
      <c r="DV66" s="5"/>
      <c r="DW66" s="5"/>
      <c r="DX66" s="5"/>
      <c r="DY66" s="5"/>
      <c r="DZ66" s="5"/>
      <c r="EA66" s="5"/>
      <c r="EB66" s="5"/>
      <c r="EC66" s="5"/>
      <c r="ED66" s="5"/>
      <c r="EE66" s="5"/>
      <c r="EF66" s="5"/>
      <c r="EG66" s="5"/>
      <c r="EH66" s="5"/>
      <c r="EI66" s="5"/>
      <c r="EJ66" s="5"/>
      <c r="EK66" s="5"/>
      <c r="EL66" s="5"/>
      <c r="EM66" s="5"/>
      <c r="EN66" s="5"/>
      <c r="EO66" s="5"/>
      <c r="EP66" s="5"/>
      <c r="EQ66" s="5"/>
      <c r="ER66" s="20">
        <f t="shared" si="8"/>
        <v>1</v>
      </c>
      <c r="ES66" s="5">
        <f t="shared" si="9"/>
        <v>1</v>
      </c>
      <c r="ET66" s="5" t="s">
        <v>581</v>
      </c>
      <c r="EU66" s="15" t="s">
        <v>1543</v>
      </c>
      <c r="EV66" s="15" t="s">
        <v>567</v>
      </c>
      <c r="EW66" s="15" t="s">
        <v>1070</v>
      </c>
      <c r="EX66" s="3" t="s">
        <v>1119</v>
      </c>
      <c r="EY66" s="22">
        <v>46178</v>
      </c>
      <c r="EZ66" s="21"/>
      <c r="FA66" s="3"/>
      <c r="FB66" s="22"/>
      <c r="FC66" s="15"/>
      <c r="FD66" s="15"/>
      <c r="FE66" s="15">
        <f t="shared" si="10"/>
        <v>6130.14</v>
      </c>
      <c r="FF66" s="4">
        <f t="shared" si="11"/>
        <v>12806.14</v>
      </c>
      <c r="FG66" t="s">
        <v>586</v>
      </c>
      <c r="FH66" s="4">
        <v>153</v>
      </c>
      <c r="FI66" t="s">
        <v>688</v>
      </c>
    </row>
    <row r="67" spans="1:165" ht="17.25" x14ac:dyDescent="0.25">
      <c r="A67" s="5">
        <v>464556066</v>
      </c>
      <c r="B67" s="12" t="s">
        <v>798</v>
      </c>
      <c r="C67" s="5"/>
      <c r="D67" s="5"/>
      <c r="E67" s="5"/>
      <c r="F67" s="5"/>
      <c r="G67" s="6"/>
      <c r="H67" s="6"/>
      <c r="I67" s="5">
        <v>4189</v>
      </c>
      <c r="J67" s="5">
        <v>8378</v>
      </c>
      <c r="K67" s="295">
        <f t="shared" si="13"/>
        <v>4293</v>
      </c>
      <c r="L67" s="295">
        <f t="shared" si="14"/>
        <v>12567</v>
      </c>
      <c r="M67" s="7">
        <v>2</v>
      </c>
      <c r="N67" s="5" t="s">
        <v>688</v>
      </c>
      <c r="O67" s="5" t="s">
        <v>689</v>
      </c>
      <c r="P67" s="5" t="s">
        <v>30</v>
      </c>
      <c r="Q67" s="8">
        <v>108553</v>
      </c>
      <c r="R67" s="9">
        <v>104</v>
      </c>
      <c r="S67" s="9">
        <f t="shared" si="15"/>
        <v>0</v>
      </c>
      <c r="T67" s="9">
        <v>900</v>
      </c>
      <c r="U67" s="10" t="s">
        <v>688</v>
      </c>
      <c r="V67" s="319">
        <f t="shared" si="19"/>
        <v>0.12141980990154037</v>
      </c>
      <c r="W67" s="319">
        <f t="shared" si="20"/>
        <v>2.4034869830687131E-2</v>
      </c>
      <c r="X67" s="11" t="str">
        <f t="shared" si="16"/>
        <v>FLOW</v>
      </c>
      <c r="Y67" s="5" t="str">
        <f t="shared" si="17"/>
        <v>-</v>
      </c>
      <c r="Z67" s="5" t="s">
        <v>773</v>
      </c>
      <c r="AA67" s="5" t="s">
        <v>586</v>
      </c>
      <c r="AB67" s="12"/>
      <c r="AC67" s="5"/>
      <c r="AD67" s="5"/>
      <c r="AE67" s="13"/>
      <c r="AF67" s="14" t="s">
        <v>586</v>
      </c>
      <c r="AG67" s="15" t="s">
        <v>586</v>
      </c>
      <c r="AH67" s="5" t="s">
        <v>565</v>
      </c>
      <c r="AI67" s="15" t="s">
        <v>586</v>
      </c>
      <c r="AJ67" s="16" t="s">
        <v>586</v>
      </c>
      <c r="AK67" s="15" t="s">
        <v>586</v>
      </c>
      <c r="AL67" s="17">
        <v>9382</v>
      </c>
      <c r="AM67" s="8">
        <v>108553</v>
      </c>
      <c r="AN67" s="18">
        <v>57</v>
      </c>
      <c r="AO67" s="6">
        <v>67</v>
      </c>
      <c r="AP67" s="6" t="str">
        <f t="shared" si="18"/>
        <v>FLOW</v>
      </c>
      <c r="AQ67" s="6"/>
      <c r="AR67" s="6"/>
      <c r="AS67" s="6"/>
      <c r="AT67" s="6"/>
      <c r="AU67" s="5" t="s">
        <v>1060</v>
      </c>
      <c r="AV67" s="332"/>
      <c r="AW67" s="12"/>
      <c r="AX67" s="19"/>
      <c r="AY67" s="5"/>
      <c r="AZ67" s="5" t="s">
        <v>1011</v>
      </c>
      <c r="BA67" s="15" t="s">
        <v>586</v>
      </c>
      <c r="BB67" s="15"/>
      <c r="BC67" s="15"/>
      <c r="BD67" s="5"/>
      <c r="BE67" s="5"/>
      <c r="BF67" s="5"/>
      <c r="BG67" s="3"/>
      <c r="BH67" s="5"/>
      <c r="BI67" s="5"/>
      <c r="BJ67" s="5"/>
      <c r="BK67" s="5"/>
      <c r="BL67" s="5"/>
      <c r="BM67" s="5"/>
      <c r="BN67" s="5"/>
      <c r="BO67" s="5">
        <v>1</v>
      </c>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20">
        <f t="shared" ref="ER67:ER130" si="21">BC67+BF67+BI67+BL67+BO67+BR67+BU67+BX67+CA67+CD67+CG67+CJ67+CM67+CP67+CS67+CV67+CY67+DB67+DE67+DH67+DK67+DN67+DQ67+DT67+DW67+DZ67+EC67+EF67+EI67+EL67+EO67</f>
        <v>1</v>
      </c>
      <c r="ES67" s="5">
        <f t="shared" ref="ES67:ES130" si="22">IF(ER67&gt;0,1,"")</f>
        <v>1</v>
      </c>
      <c r="ET67" s="5" t="s">
        <v>573</v>
      </c>
      <c r="EU67" s="15" t="s">
        <v>1544</v>
      </c>
      <c r="EV67" s="15" t="s">
        <v>567</v>
      </c>
      <c r="EW67" s="15" t="s">
        <v>1070</v>
      </c>
      <c r="EX67" s="3" t="s">
        <v>1078</v>
      </c>
      <c r="EY67" s="22">
        <v>46178</v>
      </c>
      <c r="EZ67" s="21"/>
      <c r="FA67" s="3"/>
      <c r="FB67" s="22"/>
      <c r="FC67" s="15"/>
      <c r="FD67" s="15"/>
      <c r="FE67" s="15">
        <f t="shared" ref="FE67:FE130" si="23">IF((J67+R67)&lt;=I67+R67,(J67+R67),((I67-(I67*(M67+1)-(I67+J67)))+R67))</f>
        <v>4293</v>
      </c>
      <c r="FF67" s="4">
        <f t="shared" ref="FF67:FF130" si="24">I67+J67+FD67</f>
        <v>12567</v>
      </c>
      <c r="FG67" t="s">
        <v>586</v>
      </c>
      <c r="FH67" s="4">
        <v>104</v>
      </c>
      <c r="FI67" t="s">
        <v>688</v>
      </c>
    </row>
    <row r="68" spans="1:165" ht="17.25" x14ac:dyDescent="0.25">
      <c r="A68" s="5">
        <v>458321906</v>
      </c>
      <c r="B68" s="12" t="s">
        <v>120</v>
      </c>
      <c r="C68" s="5" t="s">
        <v>1043</v>
      </c>
      <c r="D68" s="5" t="s">
        <v>1011</v>
      </c>
      <c r="E68" s="5">
        <v>7810</v>
      </c>
      <c r="F68" s="5"/>
      <c r="G68" s="6"/>
      <c r="H68" s="6"/>
      <c r="I68" s="5">
        <v>7527</v>
      </c>
      <c r="J68" s="5">
        <v>22581</v>
      </c>
      <c r="K68" s="295">
        <f t="shared" si="13"/>
        <v>8376</v>
      </c>
      <c r="L68" s="295">
        <f t="shared" si="14"/>
        <v>22298</v>
      </c>
      <c r="M68" s="7">
        <v>3</v>
      </c>
      <c r="N68" s="5" t="s">
        <v>737</v>
      </c>
      <c r="O68" s="5" t="s">
        <v>738</v>
      </c>
      <c r="P68" s="5" t="s">
        <v>17</v>
      </c>
      <c r="Q68" s="8">
        <v>108352</v>
      </c>
      <c r="R68" s="9">
        <v>849</v>
      </c>
      <c r="S68" s="9">
        <f t="shared" si="15"/>
        <v>0</v>
      </c>
      <c r="T68" s="9">
        <v>2700</v>
      </c>
      <c r="U68" s="10" t="s">
        <v>789</v>
      </c>
      <c r="V68" s="319">
        <f t="shared" si="19"/>
        <v>0.18276491990371915</v>
      </c>
      <c r="W68" s="319">
        <f t="shared" si="20"/>
        <v>2.8686329259639119E-2</v>
      </c>
      <c r="X68" s="11" t="str">
        <f t="shared" si="16"/>
        <v>STABLE</v>
      </c>
      <c r="Y68" s="5" t="str">
        <f t="shared" si="17"/>
        <v>PAID</v>
      </c>
      <c r="Z68" s="5" t="s">
        <v>738</v>
      </c>
      <c r="AA68" s="5" t="s">
        <v>586</v>
      </c>
      <c r="AB68" s="12"/>
      <c r="AC68" s="5"/>
      <c r="AD68" s="5"/>
      <c r="AE68" s="13"/>
      <c r="AF68" s="14" t="s">
        <v>1064</v>
      </c>
      <c r="AG68" s="15" t="s">
        <v>586</v>
      </c>
      <c r="AH68" s="5" t="s">
        <v>111</v>
      </c>
      <c r="AI68" s="15" t="s">
        <v>586</v>
      </c>
      <c r="AJ68" s="16" t="s">
        <v>586</v>
      </c>
      <c r="AK68" s="15" t="s">
        <v>586</v>
      </c>
      <c r="AL68" s="17">
        <v>26130</v>
      </c>
      <c r="AM68" s="8">
        <v>108352</v>
      </c>
      <c r="AN68" s="18">
        <v>88</v>
      </c>
      <c r="AO68" s="6">
        <v>67</v>
      </c>
      <c r="AP68" s="6" t="str">
        <f t="shared" si="18"/>
        <v>STABLE</v>
      </c>
      <c r="AQ68" s="6"/>
      <c r="AR68" s="6"/>
      <c r="AS68" s="6"/>
      <c r="AT68" s="6"/>
      <c r="AU68" s="5" t="s">
        <v>1060</v>
      </c>
      <c r="AV68" s="332"/>
      <c r="AW68" s="12"/>
      <c r="AX68" s="19"/>
      <c r="AY68" s="5"/>
      <c r="AZ68" s="5" t="s">
        <v>1011</v>
      </c>
      <c r="BA68" s="15" t="s">
        <v>586</v>
      </c>
      <c r="BB68" s="15"/>
      <c r="BC68" s="15">
        <v>1</v>
      </c>
      <c r="BD68" s="5"/>
      <c r="BE68" s="5"/>
      <c r="BF68" s="5"/>
      <c r="BG68" s="3"/>
      <c r="BH68" s="5"/>
      <c r="BI68" s="5"/>
      <c r="BJ68" s="5"/>
      <c r="BK68" s="5"/>
      <c r="BL68" s="5"/>
      <c r="BM68" s="5"/>
      <c r="BN68" s="5"/>
      <c r="BO68" s="5"/>
      <c r="BP68" s="5"/>
      <c r="BQ68" s="5"/>
      <c r="BR68" s="5"/>
      <c r="BS68" s="5"/>
      <c r="BT68" s="5"/>
      <c r="BU68" s="5"/>
      <c r="BV68" s="5"/>
      <c r="BW68" s="5"/>
      <c r="BX68" s="5"/>
      <c r="BY68" s="5"/>
      <c r="BZ68" s="5"/>
      <c r="CA68" s="5"/>
      <c r="CB68" s="5"/>
      <c r="CC68" s="5"/>
      <c r="CD68" s="5"/>
      <c r="CE68" s="5"/>
      <c r="CF68" s="5"/>
      <c r="CG68" s="5"/>
      <c r="CH68" s="5"/>
      <c r="CI68" s="5"/>
      <c r="CJ68" s="5"/>
      <c r="CK68" s="5"/>
      <c r="CL68" s="5"/>
      <c r="CM68" s="5"/>
      <c r="CN68" s="5"/>
      <c r="CO68" s="5"/>
      <c r="CP68" s="5"/>
      <c r="CQ68" s="5"/>
      <c r="CR68" s="5"/>
      <c r="CS68" s="5"/>
      <c r="CT68" s="5"/>
      <c r="CU68" s="5"/>
      <c r="CV68" s="5"/>
      <c r="CW68" s="5"/>
      <c r="CX68" s="5"/>
      <c r="CY68" s="5"/>
      <c r="CZ68" s="5"/>
      <c r="DA68" s="5"/>
      <c r="DB68" s="5"/>
      <c r="DC68" s="5"/>
      <c r="DD68" s="5"/>
      <c r="DE68" s="5"/>
      <c r="DF68" s="5"/>
      <c r="DG68" s="5"/>
      <c r="DH68" s="5"/>
      <c r="DI68" s="5"/>
      <c r="DJ68" s="5"/>
      <c r="DK68" s="5"/>
      <c r="DL68" s="5"/>
      <c r="DM68" s="5"/>
      <c r="DN68" s="5"/>
      <c r="DO68" s="5"/>
      <c r="DP68" s="5"/>
      <c r="DQ68" s="5"/>
      <c r="DR68" s="5"/>
      <c r="DS68" s="5"/>
      <c r="DT68" s="5"/>
      <c r="DU68" s="5"/>
      <c r="DV68" s="5"/>
      <c r="DW68" s="5"/>
      <c r="DX68" s="5"/>
      <c r="DY68" s="5"/>
      <c r="DZ68" s="5"/>
      <c r="EA68" s="5"/>
      <c r="EB68" s="5"/>
      <c r="EC68" s="5"/>
      <c r="ED68" s="5"/>
      <c r="EE68" s="5"/>
      <c r="EF68" s="5"/>
      <c r="EG68" s="5"/>
      <c r="EH68" s="5"/>
      <c r="EI68" s="5"/>
      <c r="EJ68" s="5"/>
      <c r="EK68" s="5"/>
      <c r="EL68" s="5"/>
      <c r="EM68" s="5"/>
      <c r="EN68" s="5"/>
      <c r="EO68" s="5"/>
      <c r="EP68" s="5"/>
      <c r="EQ68" s="5"/>
      <c r="ER68" s="20">
        <f t="shared" si="21"/>
        <v>1</v>
      </c>
      <c r="ES68" s="5">
        <f t="shared" si="22"/>
        <v>1</v>
      </c>
      <c r="ET68" s="5" t="s">
        <v>570</v>
      </c>
      <c r="EU68" s="15" t="s">
        <v>1545</v>
      </c>
      <c r="EV68" s="15" t="s">
        <v>567</v>
      </c>
      <c r="EW68" s="15" t="s">
        <v>1096</v>
      </c>
      <c r="EX68" s="3" t="s">
        <v>1120</v>
      </c>
      <c r="EY68" s="22">
        <v>46174</v>
      </c>
      <c r="EZ68" s="21"/>
      <c r="FA68" s="3"/>
      <c r="FB68" s="22"/>
      <c r="FC68" s="15"/>
      <c r="FD68" s="15"/>
      <c r="FE68" s="15">
        <f t="shared" si="23"/>
        <v>8376</v>
      </c>
      <c r="FF68" s="4">
        <f t="shared" si="24"/>
        <v>30108</v>
      </c>
      <c r="FG68" t="s">
        <v>897</v>
      </c>
      <c r="FH68" s="4">
        <v>849</v>
      </c>
      <c r="FI68" t="s">
        <v>1477</v>
      </c>
    </row>
    <row r="69" spans="1:165" ht="17.25" x14ac:dyDescent="0.25">
      <c r="A69" s="5">
        <v>467016498</v>
      </c>
      <c r="B69" s="12" t="s">
        <v>409</v>
      </c>
      <c r="C69" s="5"/>
      <c r="D69" s="5"/>
      <c r="E69" s="5"/>
      <c r="F69" s="5"/>
      <c r="G69" s="6"/>
      <c r="H69" s="6"/>
      <c r="I69" s="5">
        <v>4412</v>
      </c>
      <c r="J69" s="5">
        <v>8759</v>
      </c>
      <c r="K69" s="295">
        <f t="shared" si="13"/>
        <v>4525</v>
      </c>
      <c r="L69" s="295">
        <f t="shared" si="14"/>
        <v>13171</v>
      </c>
      <c r="M69" s="7">
        <v>2</v>
      </c>
      <c r="N69" s="5" t="s">
        <v>688</v>
      </c>
      <c r="O69" s="5" t="s">
        <v>689</v>
      </c>
      <c r="P69" s="5" t="s">
        <v>106</v>
      </c>
      <c r="Q69" s="8">
        <v>106268</v>
      </c>
      <c r="R69" s="9">
        <v>178</v>
      </c>
      <c r="S69" s="9">
        <f t="shared" si="15"/>
        <v>0</v>
      </c>
      <c r="T69" s="9">
        <v>1350</v>
      </c>
      <c r="U69" s="10" t="s">
        <v>688</v>
      </c>
      <c r="V69" s="319">
        <f t="shared" si="19"/>
        <v>0.2892472521810448</v>
      </c>
      <c r="W69" s="319">
        <f t="shared" si="20"/>
        <v>2.3528944821123877E-2</v>
      </c>
      <c r="X69" s="11" t="str">
        <f t="shared" si="16"/>
        <v>FLOW</v>
      </c>
      <c r="Y69" s="5" t="str">
        <f t="shared" si="17"/>
        <v>-</v>
      </c>
      <c r="Z69" s="5" t="s">
        <v>788</v>
      </c>
      <c r="AA69" s="5" t="s">
        <v>586</v>
      </c>
      <c r="AB69" s="12"/>
      <c r="AC69" s="5"/>
      <c r="AD69" s="5"/>
      <c r="AE69" s="13"/>
      <c r="AF69" s="14" t="s">
        <v>586</v>
      </c>
      <c r="AG69" s="15" t="s">
        <v>586</v>
      </c>
      <c r="AH69" s="5" t="s">
        <v>408</v>
      </c>
      <c r="AI69" s="15" t="s">
        <v>586</v>
      </c>
      <c r="AJ69" s="16" t="s">
        <v>586</v>
      </c>
      <c r="AK69" s="15" t="s">
        <v>586</v>
      </c>
      <c r="AL69" s="17">
        <v>10287</v>
      </c>
      <c r="AM69" s="8">
        <v>106268</v>
      </c>
      <c r="AN69" s="18">
        <v>57</v>
      </c>
      <c r="AO69" s="6">
        <v>67</v>
      </c>
      <c r="AP69" s="6" t="str">
        <f t="shared" si="18"/>
        <v>FLOW</v>
      </c>
      <c r="AQ69" s="6"/>
      <c r="AR69" s="6"/>
      <c r="AS69" s="6"/>
      <c r="AT69" s="6"/>
      <c r="AU69" s="5" t="s">
        <v>483</v>
      </c>
      <c r="AV69" s="332"/>
      <c r="AW69" s="12"/>
      <c r="AX69" s="19"/>
      <c r="AY69" s="5"/>
      <c r="AZ69" s="5" t="s">
        <v>1011</v>
      </c>
      <c r="BA69" s="15" t="s">
        <v>586</v>
      </c>
      <c r="BB69" s="15"/>
      <c r="BC69" s="15"/>
      <c r="BD69" s="5"/>
      <c r="BE69" s="5"/>
      <c r="BF69" s="5"/>
      <c r="BG69" s="3"/>
      <c r="BH69" s="5"/>
      <c r="BI69" s="5"/>
      <c r="BJ69" s="5"/>
      <c r="BK69" s="5"/>
      <c r="BL69" s="5">
        <v>1</v>
      </c>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20">
        <f t="shared" si="21"/>
        <v>1</v>
      </c>
      <c r="ES69" s="5">
        <f t="shared" si="22"/>
        <v>1</v>
      </c>
      <c r="ET69" s="5" t="s">
        <v>568</v>
      </c>
      <c r="EU69" s="15" t="s">
        <v>1546</v>
      </c>
      <c r="EV69" s="15" t="s">
        <v>567</v>
      </c>
      <c r="EW69" s="15" t="e">
        <v>#N/A</v>
      </c>
      <c r="EX69" s="3" t="e">
        <v>#N/A</v>
      </c>
      <c r="EY69" s="22" t="e">
        <v>#N/A</v>
      </c>
      <c r="EZ69" s="21"/>
      <c r="FA69" s="3"/>
      <c r="FB69" s="22"/>
      <c r="FC69" s="15"/>
      <c r="FD69" s="15"/>
      <c r="FE69" s="15">
        <f t="shared" si="23"/>
        <v>4525</v>
      </c>
      <c r="FF69" s="4">
        <f t="shared" si="24"/>
        <v>13171</v>
      </c>
      <c r="FG69" t="s">
        <v>586</v>
      </c>
      <c r="FH69" s="4">
        <v>178</v>
      </c>
      <c r="FI69" t="s">
        <v>688</v>
      </c>
    </row>
    <row r="70" spans="1:165" ht="17.25" x14ac:dyDescent="0.25">
      <c r="A70" s="5">
        <v>466598110</v>
      </c>
      <c r="B70" s="12" t="s">
        <v>1439</v>
      </c>
      <c r="C70" s="5" t="s">
        <v>1043</v>
      </c>
      <c r="D70" s="5" t="s">
        <v>1474</v>
      </c>
      <c r="E70" s="5">
        <v>12470</v>
      </c>
      <c r="F70" s="5"/>
      <c r="G70" s="6"/>
      <c r="H70" s="6" t="s">
        <v>598</v>
      </c>
      <c r="I70" s="5">
        <v>7689</v>
      </c>
      <c r="J70" s="5">
        <v>2788.34</v>
      </c>
      <c r="K70" s="295">
        <f t="shared" si="13"/>
        <v>2900.34</v>
      </c>
      <c r="L70" s="295">
        <f t="shared" si="14"/>
        <v>-1992.6599999999999</v>
      </c>
      <c r="M70" s="334">
        <v>1</v>
      </c>
      <c r="N70" s="5" t="s">
        <v>737</v>
      </c>
      <c r="O70" s="5" t="s">
        <v>738</v>
      </c>
      <c r="P70" s="5" t="s">
        <v>168</v>
      </c>
      <c r="Q70" s="8">
        <v>105541.34</v>
      </c>
      <c r="R70" s="9">
        <v>112</v>
      </c>
      <c r="S70" s="9">
        <v>1800</v>
      </c>
      <c r="T70" s="9">
        <v>1350</v>
      </c>
      <c r="U70" s="10" t="s">
        <v>586</v>
      </c>
      <c r="V70" s="319">
        <f t="shared" si="19"/>
        <v>0.10429942999909202</v>
      </c>
      <c r="W70" s="319">
        <f t="shared" si="20"/>
        <v>5.9188774154434205E-3</v>
      </c>
      <c r="X70" s="11" t="str">
        <f t="shared" si="16"/>
        <v>STABLE</v>
      </c>
      <c r="Y70" s="5" t="str">
        <f t="shared" si="17"/>
        <v>PAID</v>
      </c>
      <c r="Z70" s="5" t="s">
        <v>586</v>
      </c>
      <c r="AA70" s="5" t="s">
        <v>586</v>
      </c>
      <c r="AB70" s="12"/>
      <c r="AC70" s="5"/>
      <c r="AD70" s="5"/>
      <c r="AE70" s="13"/>
      <c r="AF70" s="14"/>
      <c r="AG70" s="15"/>
      <c r="AH70" s="5" t="s">
        <v>455</v>
      </c>
      <c r="AI70" s="15"/>
      <c r="AK70" s="15"/>
      <c r="AL70" s="17">
        <v>4250.34</v>
      </c>
      <c r="AM70" s="8">
        <v>105541.34</v>
      </c>
      <c r="AN70" s="18">
        <v>27</v>
      </c>
      <c r="AO70" s="6">
        <v>37</v>
      </c>
      <c r="AP70" s="6" t="str">
        <f t="shared" si="18"/>
        <v>FLOW</v>
      </c>
      <c r="AQ70" s="6"/>
      <c r="AR70" s="6"/>
      <c r="AS70" s="6"/>
      <c r="AT70" s="6"/>
      <c r="AU70" s="5" t="s">
        <v>586</v>
      </c>
      <c r="AV70" s="332"/>
      <c r="AW70" s="12"/>
      <c r="AX70" s="19"/>
      <c r="AY70" s="5"/>
      <c r="AZ70" s="5" t="s">
        <v>1325</v>
      </c>
      <c r="BA70" s="15" t="s">
        <v>586</v>
      </c>
      <c r="BB70" s="15"/>
      <c r="BC70" s="15"/>
      <c r="BD70" s="5"/>
      <c r="BE70" s="5"/>
      <c r="BF70" s="5"/>
      <c r="BG70" s="3"/>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v>1</v>
      </c>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20">
        <f t="shared" si="21"/>
        <v>1</v>
      </c>
      <c r="ES70" s="5">
        <f t="shared" si="22"/>
        <v>1</v>
      </c>
      <c r="ET70" s="5" t="s">
        <v>583</v>
      </c>
      <c r="EU70" s="15" t="s">
        <v>1547</v>
      </c>
      <c r="EV70" s="15" t="s">
        <v>567</v>
      </c>
      <c r="EW70" s="15"/>
      <c r="EX70" s="3"/>
      <c r="EY70" s="22"/>
      <c r="EZ70" s="21"/>
      <c r="FA70" s="3"/>
      <c r="FB70" s="22"/>
      <c r="FC70" s="15"/>
      <c r="FD70" s="15"/>
      <c r="FE70" s="15">
        <f t="shared" si="23"/>
        <v>2900.34</v>
      </c>
      <c r="FF70" s="4">
        <f t="shared" si="24"/>
        <v>10477.34</v>
      </c>
      <c r="FH70" s="4">
        <v>112</v>
      </c>
      <c r="FI70" t="s">
        <v>688</v>
      </c>
    </row>
    <row r="71" spans="1:165" ht="17.25" x14ac:dyDescent="0.25">
      <c r="A71" s="5">
        <v>466828544</v>
      </c>
      <c r="B71" s="12" t="s">
        <v>387</v>
      </c>
      <c r="C71" s="5"/>
      <c r="D71" s="5"/>
      <c r="E71" s="5"/>
      <c r="F71" s="5"/>
      <c r="G71" s="6"/>
      <c r="H71" s="6"/>
      <c r="I71" s="5">
        <v>4837</v>
      </c>
      <c r="J71" s="5">
        <v>24185</v>
      </c>
      <c r="K71" s="295">
        <f t="shared" si="13"/>
        <v>5770</v>
      </c>
      <c r="L71" s="295">
        <f t="shared" si="14"/>
        <v>29022</v>
      </c>
      <c r="M71" s="7">
        <v>5</v>
      </c>
      <c r="N71" s="5" t="s">
        <v>688</v>
      </c>
      <c r="O71" s="5" t="s">
        <v>689</v>
      </c>
      <c r="P71" s="5" t="s">
        <v>30</v>
      </c>
      <c r="Q71" s="8">
        <v>105045</v>
      </c>
      <c r="R71" s="9">
        <v>933</v>
      </c>
      <c r="S71" s="9">
        <f t="shared" si="15"/>
        <v>0</v>
      </c>
      <c r="T71" s="9">
        <v>3149</v>
      </c>
      <c r="U71" s="10" t="s">
        <v>688</v>
      </c>
      <c r="V71" s="319">
        <f t="shared" si="19"/>
        <v>0.30538267156767412</v>
      </c>
      <c r="W71" s="319">
        <f t="shared" si="20"/>
        <v>5.1132279286831346E-2</v>
      </c>
      <c r="X71" s="11" t="str">
        <f t="shared" si="16"/>
        <v>FLOW</v>
      </c>
      <c r="Y71" s="5" t="str">
        <f t="shared" si="17"/>
        <v>-</v>
      </c>
      <c r="Z71" s="5" t="s">
        <v>784</v>
      </c>
      <c r="AA71" s="5" t="s">
        <v>586</v>
      </c>
      <c r="AB71" s="12"/>
      <c r="AC71" s="5"/>
      <c r="AD71" s="5"/>
      <c r="AE71" s="13"/>
      <c r="AF71" s="14" t="s">
        <v>1064</v>
      </c>
      <c r="AG71" s="15" t="s">
        <v>586</v>
      </c>
      <c r="AH71" s="5" t="s">
        <v>386</v>
      </c>
      <c r="AI71" s="15" t="s">
        <v>586</v>
      </c>
      <c r="AJ71" s="16" t="s">
        <v>586</v>
      </c>
      <c r="AK71" s="15" t="s">
        <v>586</v>
      </c>
      <c r="AL71" s="17">
        <v>28267</v>
      </c>
      <c r="AM71" s="8">
        <v>105045</v>
      </c>
      <c r="AN71" s="18">
        <v>147</v>
      </c>
      <c r="AO71" s="6">
        <v>157</v>
      </c>
      <c r="AP71" s="6" t="str">
        <f t="shared" si="18"/>
        <v>FLOW</v>
      </c>
      <c r="AQ71" s="6"/>
      <c r="AR71" s="6"/>
      <c r="AS71" s="6"/>
      <c r="AT71" s="6"/>
      <c r="AU71" s="5" t="s">
        <v>483</v>
      </c>
      <c r="AV71" s="332"/>
      <c r="AW71" s="12"/>
      <c r="AX71" s="19"/>
      <c r="AY71" s="5"/>
      <c r="AZ71" s="5" t="s">
        <v>1011</v>
      </c>
      <c r="BA71" s="15" t="s">
        <v>586</v>
      </c>
      <c r="BB71" s="15"/>
      <c r="BC71" s="15"/>
      <c r="BD71" s="5"/>
      <c r="BE71" s="5"/>
      <c r="BF71" s="5"/>
      <c r="BG71" s="3"/>
      <c r="BH71" s="5"/>
      <c r="BI71" s="5"/>
      <c r="BJ71" s="5"/>
      <c r="BK71" s="5"/>
      <c r="BL71" s="5"/>
      <c r="BM71" s="5"/>
      <c r="BN71" s="5"/>
      <c r="BO71" s="5"/>
      <c r="BP71" s="5"/>
      <c r="BQ71" s="5"/>
      <c r="BR71" s="5"/>
      <c r="BS71" s="5"/>
      <c r="BT71" s="5"/>
      <c r="BU71" s="5">
        <v>1</v>
      </c>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20">
        <f t="shared" si="21"/>
        <v>1</v>
      </c>
      <c r="ES71" s="5">
        <f t="shared" si="22"/>
        <v>1</v>
      </c>
      <c r="ET71" s="5" t="s">
        <v>573</v>
      </c>
      <c r="EU71" s="15" t="s">
        <v>1548</v>
      </c>
      <c r="EV71" s="15" t="s">
        <v>567</v>
      </c>
      <c r="EW71" s="15" t="s">
        <v>1068</v>
      </c>
      <c r="EX71" s="3" t="s">
        <v>1077</v>
      </c>
      <c r="EY71" s="22">
        <v>46180</v>
      </c>
      <c r="EZ71" s="21"/>
      <c r="FA71" s="3"/>
      <c r="FB71" s="22"/>
      <c r="FC71" s="15"/>
      <c r="FD71" s="15"/>
      <c r="FE71" s="15">
        <f t="shared" si="23"/>
        <v>5770</v>
      </c>
      <c r="FF71" s="4">
        <f t="shared" si="24"/>
        <v>29022</v>
      </c>
      <c r="FG71" t="s">
        <v>586</v>
      </c>
      <c r="FH71" s="4">
        <v>933</v>
      </c>
      <c r="FI71" t="s">
        <v>688</v>
      </c>
    </row>
    <row r="72" spans="1:165" ht="17.25" x14ac:dyDescent="0.25">
      <c r="A72" s="5">
        <v>467457662</v>
      </c>
      <c r="B72" s="12" t="s">
        <v>152</v>
      </c>
      <c r="C72" s="5"/>
      <c r="D72" s="5"/>
      <c r="E72" s="5"/>
      <c r="F72" s="5"/>
      <c r="G72" s="6"/>
      <c r="H72" s="6"/>
      <c r="I72" s="5">
        <v>3882</v>
      </c>
      <c r="J72" s="5">
        <v>18413</v>
      </c>
      <c r="K72" s="295">
        <f t="shared" si="13"/>
        <v>3465</v>
      </c>
      <c r="L72" s="295">
        <f t="shared" si="14"/>
        <v>22295</v>
      </c>
      <c r="M72" s="7">
        <v>5</v>
      </c>
      <c r="N72" s="5" t="s">
        <v>688</v>
      </c>
      <c r="O72" s="5" t="s">
        <v>689</v>
      </c>
      <c r="P72" s="5" t="s">
        <v>146</v>
      </c>
      <c r="Q72" s="8">
        <v>104460</v>
      </c>
      <c r="R72" s="9">
        <v>580</v>
      </c>
      <c r="S72" s="9">
        <f t="shared" si="15"/>
        <v>0</v>
      </c>
      <c r="T72" s="9">
        <v>2250</v>
      </c>
      <c r="U72" s="10" t="s">
        <v>688</v>
      </c>
      <c r="V72" s="319">
        <f t="shared" si="19"/>
        <v>0.41859850048287495</v>
      </c>
      <c r="W72" s="319">
        <f t="shared" si="20"/>
        <v>5.0847521484148721E-2</v>
      </c>
      <c r="X72" s="11" t="str">
        <f t="shared" si="16"/>
        <v>FLOW</v>
      </c>
      <c r="Y72" s="5" t="str">
        <f t="shared" si="17"/>
        <v>-</v>
      </c>
      <c r="Z72" s="5" t="s">
        <v>773</v>
      </c>
      <c r="AA72" s="5" t="s">
        <v>586</v>
      </c>
      <c r="AB72" s="12"/>
      <c r="AC72" s="5"/>
      <c r="AD72" s="5"/>
      <c r="AE72" s="13"/>
      <c r="AF72" s="14" t="s">
        <v>1064</v>
      </c>
      <c r="AG72" s="15" t="s">
        <v>586</v>
      </c>
      <c r="AH72" s="5" t="s">
        <v>151</v>
      </c>
      <c r="AI72" s="15" t="s">
        <v>586</v>
      </c>
      <c r="AJ72" s="16" t="s">
        <v>586</v>
      </c>
      <c r="AK72" s="15" t="s">
        <v>586</v>
      </c>
      <c r="AL72" s="17">
        <v>21243</v>
      </c>
      <c r="AM72" s="8">
        <v>104460</v>
      </c>
      <c r="AN72" s="18">
        <v>147</v>
      </c>
      <c r="AO72" s="6">
        <v>157</v>
      </c>
      <c r="AP72" s="6" t="str">
        <f t="shared" si="18"/>
        <v>FLOW</v>
      </c>
      <c r="AQ72" s="6"/>
      <c r="AR72" s="6"/>
      <c r="AS72" s="6"/>
      <c r="AT72" s="6"/>
      <c r="AU72" s="5" t="s">
        <v>483</v>
      </c>
      <c r="AV72" s="332"/>
      <c r="AW72" s="12"/>
      <c r="AX72" s="19"/>
      <c r="AY72" s="5"/>
      <c r="AZ72" s="5" t="s">
        <v>1011</v>
      </c>
      <c r="BA72" s="15" t="s">
        <v>586</v>
      </c>
      <c r="BB72" s="15"/>
      <c r="BC72" s="15"/>
      <c r="BD72" s="5"/>
      <c r="BE72" s="5"/>
      <c r="BF72" s="5"/>
      <c r="BG72" s="3"/>
      <c r="BH72" s="5"/>
      <c r="BI72" s="5"/>
      <c r="BJ72" s="5"/>
      <c r="BK72" s="5"/>
      <c r="BL72" s="5"/>
      <c r="BM72" s="5"/>
      <c r="BN72" s="5"/>
      <c r="BO72" s="5">
        <v>1</v>
      </c>
      <c r="BP72" s="5"/>
      <c r="BQ72" s="5"/>
      <c r="BR72" s="5"/>
      <c r="BS72" s="5"/>
      <c r="BT72" s="5"/>
      <c r="BU72" s="5"/>
      <c r="BV72" s="5"/>
      <c r="BW72" s="5"/>
      <c r="BX72" s="5"/>
      <c r="BY72" s="5"/>
      <c r="BZ72" s="5"/>
      <c r="CA72" s="5">
        <v>1</v>
      </c>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20">
        <f t="shared" si="21"/>
        <v>2</v>
      </c>
      <c r="ES72" s="5">
        <f t="shared" si="22"/>
        <v>1</v>
      </c>
      <c r="ET72" s="5" t="s">
        <v>581</v>
      </c>
      <c r="EU72" s="15" t="s">
        <v>1549</v>
      </c>
      <c r="EV72" s="15" t="s">
        <v>567</v>
      </c>
      <c r="EW72" s="15" t="s">
        <v>1075</v>
      </c>
      <c r="EX72" s="3" t="s">
        <v>1121</v>
      </c>
      <c r="EY72" s="22">
        <v>46182</v>
      </c>
      <c r="EZ72" s="21"/>
      <c r="FA72" s="3"/>
      <c r="FB72" s="22"/>
      <c r="FC72" s="15"/>
      <c r="FD72" s="15"/>
      <c r="FE72" s="15">
        <f t="shared" si="23"/>
        <v>3465</v>
      </c>
      <c r="FF72" s="4">
        <f t="shared" si="24"/>
        <v>22295</v>
      </c>
      <c r="FG72" t="s">
        <v>586</v>
      </c>
      <c r="FH72" s="4">
        <v>580</v>
      </c>
      <c r="FI72" t="s">
        <v>688</v>
      </c>
    </row>
    <row r="73" spans="1:165" ht="17.25" x14ac:dyDescent="0.25">
      <c r="A73" s="5">
        <v>460748946</v>
      </c>
      <c r="B73" s="12" t="s">
        <v>162</v>
      </c>
      <c r="C73" s="5"/>
      <c r="D73" s="5"/>
      <c r="E73" s="5"/>
      <c r="F73" s="5"/>
      <c r="G73" s="6"/>
      <c r="H73" s="6"/>
      <c r="I73" s="5">
        <v>6124</v>
      </c>
      <c r="J73" s="5">
        <v>6092</v>
      </c>
      <c r="K73" s="295">
        <f t="shared" si="13"/>
        <v>6205</v>
      </c>
      <c r="L73" s="295">
        <f t="shared" si="14"/>
        <v>12216</v>
      </c>
      <c r="M73" s="334">
        <v>1</v>
      </c>
      <c r="N73" s="5" t="s">
        <v>688</v>
      </c>
      <c r="O73" s="5" t="s">
        <v>689</v>
      </c>
      <c r="P73" s="5" t="s">
        <v>30</v>
      </c>
      <c r="Q73" s="8">
        <v>104436.2</v>
      </c>
      <c r="R73" s="9">
        <v>113</v>
      </c>
      <c r="S73" s="9">
        <f t="shared" si="15"/>
        <v>0</v>
      </c>
      <c r="T73" s="9">
        <v>5627</v>
      </c>
      <c r="U73" s="10" t="s">
        <v>891</v>
      </c>
      <c r="V73" s="319">
        <f t="shared" si="19"/>
        <v>6.5022092844330373E-2</v>
      </c>
      <c r="W73" s="319">
        <f t="shared" si="20"/>
        <v>5.8568999174610833E-3</v>
      </c>
      <c r="X73" s="11" t="str">
        <f t="shared" si="16"/>
        <v>FLOW</v>
      </c>
      <c r="Y73" s="5" t="str">
        <f t="shared" si="17"/>
        <v>-</v>
      </c>
      <c r="Z73" s="5" t="s">
        <v>787</v>
      </c>
      <c r="AA73" s="5" t="s">
        <v>586</v>
      </c>
      <c r="AB73" s="12"/>
      <c r="AC73" s="5"/>
      <c r="AD73" s="5"/>
      <c r="AE73" s="13"/>
      <c r="AF73" s="14" t="s">
        <v>586</v>
      </c>
      <c r="AG73" s="15" t="s">
        <v>586</v>
      </c>
      <c r="AH73" s="5" t="s">
        <v>163</v>
      </c>
      <c r="AI73" s="15" t="s">
        <v>586</v>
      </c>
      <c r="AJ73" s="16" t="s">
        <v>586</v>
      </c>
      <c r="AK73" s="15" t="s">
        <v>586</v>
      </c>
      <c r="AL73" s="17">
        <v>11832</v>
      </c>
      <c r="AM73" s="8">
        <v>104436.2</v>
      </c>
      <c r="AN73" s="18">
        <v>27</v>
      </c>
      <c r="AO73" s="6">
        <v>37</v>
      </c>
      <c r="AP73" s="6" t="str">
        <f t="shared" si="18"/>
        <v>FLOW</v>
      </c>
      <c r="AQ73" s="6"/>
      <c r="AR73" s="6"/>
      <c r="AS73" s="6"/>
      <c r="AT73" s="6"/>
      <c r="AU73" s="5" t="s">
        <v>1060</v>
      </c>
      <c r="AV73" s="332"/>
      <c r="AW73" s="12"/>
      <c r="AX73" s="19"/>
      <c r="AY73" s="5"/>
      <c r="AZ73" s="5" t="s">
        <v>1011</v>
      </c>
      <c r="BA73" s="15" t="s">
        <v>586</v>
      </c>
      <c r="BB73" s="15"/>
      <c r="BC73" s="15"/>
      <c r="BD73" s="5"/>
      <c r="BE73" s="5"/>
      <c r="BF73" s="5"/>
      <c r="BG73" s="3"/>
      <c r="BH73" s="5"/>
      <c r="BI73" s="5"/>
      <c r="BJ73" s="5"/>
      <c r="BK73" s="5"/>
      <c r="BL73" s="5"/>
      <c r="BM73" s="5"/>
      <c r="BN73" s="5"/>
      <c r="BO73" s="5"/>
      <c r="BP73" s="5"/>
      <c r="BQ73" s="5"/>
      <c r="BR73" s="5">
        <v>1</v>
      </c>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20">
        <f t="shared" si="21"/>
        <v>1</v>
      </c>
      <c r="ES73" s="5">
        <f t="shared" si="22"/>
        <v>1</v>
      </c>
      <c r="ET73" s="5" t="s">
        <v>573</v>
      </c>
      <c r="EU73" s="15" t="s">
        <v>1550</v>
      </c>
      <c r="EV73" s="15" t="s">
        <v>567</v>
      </c>
      <c r="EW73" s="15" t="s">
        <v>1068</v>
      </c>
      <c r="EX73" s="3" t="s">
        <v>1077</v>
      </c>
      <c r="EY73" s="22">
        <v>46179</v>
      </c>
      <c r="EZ73" s="21"/>
      <c r="FA73" s="3"/>
      <c r="FB73" s="22"/>
      <c r="FC73" s="15"/>
      <c r="FD73" s="15"/>
      <c r="FE73" s="15">
        <f t="shared" si="23"/>
        <v>6205</v>
      </c>
      <c r="FF73" s="4">
        <f t="shared" si="24"/>
        <v>12216</v>
      </c>
      <c r="FG73" t="s">
        <v>586</v>
      </c>
      <c r="FH73" s="4">
        <v>113</v>
      </c>
      <c r="FI73" t="s">
        <v>688</v>
      </c>
    </row>
    <row r="74" spans="1:165" ht="17.25" x14ac:dyDescent="0.25">
      <c r="A74" s="5">
        <v>465745229</v>
      </c>
      <c r="B74" s="12" t="s">
        <v>1412</v>
      </c>
      <c r="C74" s="5"/>
      <c r="D74" s="5"/>
      <c r="E74" s="5"/>
      <c r="F74" s="5"/>
      <c r="G74" s="6"/>
      <c r="H74" s="6"/>
      <c r="I74" s="5">
        <v>5140</v>
      </c>
      <c r="J74" s="5">
        <v>3427</v>
      </c>
      <c r="K74" s="295">
        <f t="shared" ref="K74:K105" si="25">IF((J74+R74)&lt;=I74+R74,(J74+R74),((I74-(I74*(M74+1)-(I74+J74)))+R74))</f>
        <v>3476</v>
      </c>
      <c r="L74" s="295">
        <f t="shared" si="14"/>
        <v>8567</v>
      </c>
      <c r="M74" s="334">
        <v>1</v>
      </c>
      <c r="N74" s="5" t="s">
        <v>688</v>
      </c>
      <c r="O74" s="5" t="s">
        <v>689</v>
      </c>
      <c r="P74" s="5" t="s">
        <v>30</v>
      </c>
      <c r="Q74" s="8">
        <v>103018</v>
      </c>
      <c r="R74" s="9">
        <v>49</v>
      </c>
      <c r="S74" s="9">
        <f t="shared" si="15"/>
        <v>0</v>
      </c>
      <c r="T74" s="9">
        <v>1090</v>
      </c>
      <c r="U74" s="10" t="s">
        <v>586</v>
      </c>
      <c r="V74" s="319">
        <f t="shared" si="19"/>
        <v>6.4139119966421868E-2</v>
      </c>
      <c r="W74" s="319">
        <f t="shared" si="20"/>
        <v>5.7773656614948255E-3</v>
      </c>
      <c r="X74" s="11" t="str">
        <f t="shared" si="16"/>
        <v>FLOW</v>
      </c>
      <c r="Y74" s="5" t="str">
        <f t="shared" si="17"/>
        <v>-</v>
      </c>
      <c r="Z74" s="5" t="s">
        <v>586</v>
      </c>
      <c r="AA74" s="5" t="s">
        <v>586</v>
      </c>
      <c r="AB74" s="12"/>
      <c r="AC74" s="5"/>
      <c r="AD74" s="5"/>
      <c r="AE74" s="13"/>
      <c r="AF74" s="14"/>
      <c r="AG74" s="15"/>
      <c r="AH74" s="5" t="s">
        <v>846</v>
      </c>
      <c r="AI74" s="15"/>
      <c r="AK74" s="15"/>
      <c r="AL74" s="17">
        <v>4566</v>
      </c>
      <c r="AM74" s="8">
        <v>103018</v>
      </c>
      <c r="AN74" s="18">
        <v>27</v>
      </c>
      <c r="AO74" s="6">
        <v>37</v>
      </c>
      <c r="AP74" s="6" t="str">
        <f t="shared" si="18"/>
        <v>FLOW</v>
      </c>
      <c r="AQ74" s="6"/>
      <c r="AR74" s="6"/>
      <c r="AS74" s="6"/>
      <c r="AT74" s="6"/>
      <c r="AU74" s="5" t="s">
        <v>586</v>
      </c>
      <c r="AV74" s="332"/>
      <c r="AW74" s="12"/>
      <c r="AX74" s="19"/>
      <c r="AY74" s="5"/>
      <c r="AZ74" s="5" t="s">
        <v>1325</v>
      </c>
      <c r="BA74" s="15" t="s">
        <v>586</v>
      </c>
      <c r="BB74" s="15"/>
      <c r="BC74" s="15"/>
      <c r="BD74" s="5"/>
      <c r="BE74" s="5"/>
      <c r="BF74" s="5"/>
      <c r="BG74" s="3"/>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v>1</v>
      </c>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20">
        <f t="shared" si="21"/>
        <v>1</v>
      </c>
      <c r="ES74" s="5">
        <f t="shared" si="22"/>
        <v>1</v>
      </c>
      <c r="ET74" s="5" t="s">
        <v>573</v>
      </c>
      <c r="EU74" s="15" t="s">
        <v>1551</v>
      </c>
      <c r="EV74" s="15" t="s">
        <v>567</v>
      </c>
      <c r="EW74" s="15"/>
      <c r="EX74" s="3"/>
      <c r="EY74" s="22"/>
      <c r="EZ74" s="21"/>
      <c r="FA74" s="3"/>
      <c r="FB74" s="22"/>
      <c r="FC74" s="15"/>
      <c r="FD74" s="15"/>
      <c r="FE74" s="15">
        <f t="shared" si="23"/>
        <v>3476</v>
      </c>
      <c r="FF74" s="4">
        <f t="shared" si="24"/>
        <v>8567</v>
      </c>
      <c r="FH74" s="4">
        <v>49</v>
      </c>
      <c r="FI74" t="s">
        <v>688</v>
      </c>
    </row>
    <row r="75" spans="1:165" ht="17.25" x14ac:dyDescent="0.25">
      <c r="A75" s="5">
        <v>460017651</v>
      </c>
      <c r="B75" s="12" t="s">
        <v>67</v>
      </c>
      <c r="C75" s="5"/>
      <c r="D75" s="5"/>
      <c r="E75" s="5"/>
      <c r="F75" s="5"/>
      <c r="G75" s="6"/>
      <c r="H75" s="6"/>
      <c r="I75" s="5">
        <v>6422</v>
      </c>
      <c r="J75" s="5">
        <v>5738</v>
      </c>
      <c r="K75" s="295">
        <f t="shared" si="25"/>
        <v>5871</v>
      </c>
      <c r="L75" s="295">
        <f t="shared" si="14"/>
        <v>12160</v>
      </c>
      <c r="M75" s="334">
        <v>1</v>
      </c>
      <c r="N75" s="5" t="s">
        <v>688</v>
      </c>
      <c r="O75" s="5" t="s">
        <v>689</v>
      </c>
      <c r="P75" s="5" t="s">
        <v>60</v>
      </c>
      <c r="Q75" s="8">
        <v>102160.12</v>
      </c>
      <c r="R75" s="9">
        <v>133</v>
      </c>
      <c r="S75" s="9">
        <f t="shared" si="15"/>
        <v>0</v>
      </c>
      <c r="T75" s="9">
        <v>6300</v>
      </c>
      <c r="U75" s="10" t="s">
        <v>884</v>
      </c>
      <c r="V75" s="319">
        <f t="shared" si="19"/>
        <v>0.11639605072400855</v>
      </c>
      <c r="W75" s="319">
        <f t="shared" si="20"/>
        <v>5.7292547832630296E-3</v>
      </c>
      <c r="X75" s="11" t="str">
        <f t="shared" si="16"/>
        <v>FLOW</v>
      </c>
      <c r="Y75" s="5" t="str">
        <f t="shared" si="17"/>
        <v>-</v>
      </c>
      <c r="Z75" s="5" t="s">
        <v>787</v>
      </c>
      <c r="AA75" s="5" t="s">
        <v>586</v>
      </c>
      <c r="AB75" s="12"/>
      <c r="AC75" s="5"/>
      <c r="AD75" s="5"/>
      <c r="AE75" s="13"/>
      <c r="AF75" s="14" t="s">
        <v>586</v>
      </c>
      <c r="AG75" s="15" t="s">
        <v>586</v>
      </c>
      <c r="AH75" s="5" t="s">
        <v>59</v>
      </c>
      <c r="AI75" s="15" t="s">
        <v>586</v>
      </c>
      <c r="AJ75" s="16" t="s">
        <v>586</v>
      </c>
      <c r="AK75" s="15" t="s">
        <v>586</v>
      </c>
      <c r="AL75" s="17">
        <v>12171</v>
      </c>
      <c r="AM75" s="8">
        <v>102160.12</v>
      </c>
      <c r="AN75" s="18">
        <v>27</v>
      </c>
      <c r="AO75" s="6">
        <v>37</v>
      </c>
      <c r="AP75" s="6" t="str">
        <f t="shared" si="18"/>
        <v>FLOW</v>
      </c>
      <c r="AQ75" s="6"/>
      <c r="AR75" s="6"/>
      <c r="AS75" s="6"/>
      <c r="AT75" s="6"/>
      <c r="AU75" s="5" t="s">
        <v>1060</v>
      </c>
      <c r="AV75" s="332"/>
      <c r="AW75" s="12"/>
      <c r="AX75" s="19"/>
      <c r="AY75" s="5"/>
      <c r="AZ75" s="5" t="s">
        <v>1011</v>
      </c>
      <c r="BA75" s="15" t="s">
        <v>586</v>
      </c>
      <c r="BB75" s="15"/>
      <c r="BC75" s="15"/>
      <c r="BD75" s="5"/>
      <c r="BE75" s="5"/>
      <c r="BF75" s="5"/>
      <c r="BG75" s="3"/>
      <c r="BH75" s="5"/>
      <c r="BI75" s="5"/>
      <c r="BJ75" s="5"/>
      <c r="BK75" s="5"/>
      <c r="BL75" s="5"/>
      <c r="BM75" s="5"/>
      <c r="BN75" s="5"/>
      <c r="BO75" s="5"/>
      <c r="BP75" s="5"/>
      <c r="BQ75" s="5"/>
      <c r="BR75" s="5"/>
      <c r="BS75" s="5"/>
      <c r="BT75" s="5"/>
      <c r="BU75" s="5"/>
      <c r="BV75" s="5"/>
      <c r="BW75" s="5"/>
      <c r="BX75" s="5">
        <v>1</v>
      </c>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c r="DY75" s="5"/>
      <c r="DZ75" s="5"/>
      <c r="EA75" s="5"/>
      <c r="EB75" s="5"/>
      <c r="EC75" s="5"/>
      <c r="ED75" s="5"/>
      <c r="EE75" s="5"/>
      <c r="EF75" s="5"/>
      <c r="EG75" s="5"/>
      <c r="EH75" s="5"/>
      <c r="EI75" s="5"/>
      <c r="EJ75" s="5"/>
      <c r="EK75" s="5"/>
      <c r="EL75" s="5"/>
      <c r="EM75" s="5"/>
      <c r="EN75" s="5"/>
      <c r="EO75" s="5"/>
      <c r="EP75" s="5"/>
      <c r="EQ75" s="5"/>
      <c r="ER75" s="20">
        <f t="shared" si="21"/>
        <v>1</v>
      </c>
      <c r="ES75" s="5">
        <f t="shared" si="22"/>
        <v>1</v>
      </c>
      <c r="ET75" s="5" t="s">
        <v>578</v>
      </c>
      <c r="EU75" s="15" t="s">
        <v>1552</v>
      </c>
      <c r="EV75" s="15" t="s">
        <v>567</v>
      </c>
      <c r="EW75" s="15" t="s">
        <v>1073</v>
      </c>
      <c r="EX75" s="3" t="s">
        <v>1122</v>
      </c>
      <c r="EY75" s="22">
        <v>46193</v>
      </c>
      <c r="EZ75" s="21"/>
      <c r="FA75" s="3"/>
      <c r="FB75" s="22"/>
      <c r="FC75" s="15"/>
      <c r="FD75" s="15"/>
      <c r="FE75" s="15">
        <f t="shared" si="23"/>
        <v>5871</v>
      </c>
      <c r="FF75" s="4">
        <f t="shared" si="24"/>
        <v>12160</v>
      </c>
      <c r="FG75" t="s">
        <v>586</v>
      </c>
      <c r="FH75" s="4">
        <v>133</v>
      </c>
      <c r="FI75" t="s">
        <v>688</v>
      </c>
    </row>
    <row r="76" spans="1:165" ht="17.25" x14ac:dyDescent="0.25">
      <c r="A76" s="5">
        <v>462727406</v>
      </c>
      <c r="B76" s="12" t="s">
        <v>450</v>
      </c>
      <c r="C76" s="5"/>
      <c r="D76" s="5"/>
      <c r="E76" s="5"/>
      <c r="F76" s="5"/>
      <c r="G76" s="6"/>
      <c r="H76" s="6"/>
      <c r="I76" s="5">
        <v>4932</v>
      </c>
      <c r="J76" s="5">
        <v>4691</v>
      </c>
      <c r="K76" s="295">
        <f t="shared" si="25"/>
        <v>4813</v>
      </c>
      <c r="L76" s="295">
        <f t="shared" si="14"/>
        <v>9623</v>
      </c>
      <c r="M76" s="334">
        <v>1</v>
      </c>
      <c r="N76" s="5" t="s">
        <v>688</v>
      </c>
      <c r="O76" s="5" t="s">
        <v>689</v>
      </c>
      <c r="P76" s="5" t="s">
        <v>156</v>
      </c>
      <c r="Q76" s="8">
        <v>101932</v>
      </c>
      <c r="R76" s="9">
        <v>122</v>
      </c>
      <c r="S76" s="9">
        <f t="shared" si="15"/>
        <v>0</v>
      </c>
      <c r="T76" s="9">
        <v>900</v>
      </c>
      <c r="U76" s="10" t="s">
        <v>872</v>
      </c>
      <c r="V76" s="319">
        <f t="shared" si="19"/>
        <v>5.9001679451328608E-2</v>
      </c>
      <c r="W76" s="319">
        <f t="shared" si="20"/>
        <v>5.7164615563056022E-3</v>
      </c>
      <c r="X76" s="11" t="str">
        <f t="shared" si="16"/>
        <v>FLOW</v>
      </c>
      <c r="Y76" s="5" t="str">
        <f t="shared" si="17"/>
        <v>-</v>
      </c>
      <c r="Z76" s="5" t="s">
        <v>738</v>
      </c>
      <c r="AA76" s="5" t="s">
        <v>586</v>
      </c>
      <c r="AB76" s="12"/>
      <c r="AC76" s="5"/>
      <c r="AD76" s="5"/>
      <c r="AE76" s="13"/>
      <c r="AF76" s="14" t="s">
        <v>586</v>
      </c>
      <c r="AG76" s="15" t="s">
        <v>586</v>
      </c>
      <c r="AH76" s="5" t="s">
        <v>449</v>
      </c>
      <c r="AI76" s="15" t="s">
        <v>586</v>
      </c>
      <c r="AJ76" s="16" t="s">
        <v>586</v>
      </c>
      <c r="AK76" s="15" t="s">
        <v>586</v>
      </c>
      <c r="AL76" s="17">
        <v>5713</v>
      </c>
      <c r="AM76" s="8">
        <v>101932</v>
      </c>
      <c r="AN76" s="18">
        <v>27</v>
      </c>
      <c r="AO76" s="6">
        <v>37</v>
      </c>
      <c r="AP76" s="6" t="str">
        <f t="shared" si="18"/>
        <v>FLOW</v>
      </c>
      <c r="AQ76" s="6"/>
      <c r="AR76" s="6"/>
      <c r="AS76" s="6"/>
      <c r="AT76" s="6"/>
      <c r="AU76" s="5" t="s">
        <v>1060</v>
      </c>
      <c r="AV76" s="332"/>
      <c r="AW76" s="12"/>
      <c r="AX76" s="19"/>
      <c r="AY76" s="5"/>
      <c r="AZ76" s="5" t="s">
        <v>1011</v>
      </c>
      <c r="BA76" s="15" t="s">
        <v>586</v>
      </c>
      <c r="BB76" s="15"/>
      <c r="BC76" s="15"/>
      <c r="BD76" s="5"/>
      <c r="BE76" s="5"/>
      <c r="BF76" s="5"/>
      <c r="BG76" s="3"/>
      <c r="BH76" s="5"/>
      <c r="BI76" s="5"/>
      <c r="BJ76" s="5"/>
      <c r="BK76" s="5"/>
      <c r="BL76" s="5"/>
      <c r="BM76" s="5"/>
      <c r="BN76" s="5"/>
      <c r="BO76" s="5"/>
      <c r="BP76" s="5"/>
      <c r="BQ76" s="5"/>
      <c r="BR76" s="5"/>
      <c r="BS76" s="5"/>
      <c r="BT76" s="5"/>
      <c r="BU76" s="5"/>
      <c r="BV76" s="5"/>
      <c r="BW76" s="5"/>
      <c r="BX76" s="5">
        <v>1</v>
      </c>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20">
        <f t="shared" si="21"/>
        <v>1</v>
      </c>
      <c r="ES76" s="5">
        <f t="shared" si="22"/>
        <v>1</v>
      </c>
      <c r="ET76" s="5" t="s">
        <v>582</v>
      </c>
      <c r="EU76" s="15" t="s">
        <v>1553</v>
      </c>
      <c r="EV76" s="15" t="s">
        <v>567</v>
      </c>
      <c r="EW76" s="15" t="s">
        <v>1073</v>
      </c>
      <c r="EX76" s="3" t="s">
        <v>1082</v>
      </c>
      <c r="EY76" s="22">
        <v>46197</v>
      </c>
      <c r="EZ76" s="21"/>
      <c r="FA76" s="3"/>
      <c r="FB76" s="22"/>
      <c r="FC76" s="15"/>
      <c r="FD76" s="15"/>
      <c r="FE76" s="15">
        <f t="shared" si="23"/>
        <v>4813</v>
      </c>
      <c r="FF76" s="4">
        <f t="shared" si="24"/>
        <v>9623</v>
      </c>
      <c r="FG76" t="s">
        <v>586</v>
      </c>
      <c r="FH76" s="4">
        <v>122</v>
      </c>
      <c r="FI76" t="s">
        <v>688</v>
      </c>
    </row>
    <row r="77" spans="1:165" ht="17.25" x14ac:dyDescent="0.25">
      <c r="A77" s="5">
        <v>466324484</v>
      </c>
      <c r="B77" s="12" t="s">
        <v>1389</v>
      </c>
      <c r="C77" s="5"/>
      <c r="D77" s="5"/>
      <c r="E77" s="5"/>
      <c r="F77" s="5"/>
      <c r="G77" s="6"/>
      <c r="H77" s="6"/>
      <c r="I77" s="5">
        <v>4811</v>
      </c>
      <c r="J77" s="5">
        <v>4625</v>
      </c>
      <c r="K77" s="295">
        <f t="shared" si="25"/>
        <v>4706</v>
      </c>
      <c r="L77" s="295">
        <f t="shared" si="14"/>
        <v>9436</v>
      </c>
      <c r="M77" s="334">
        <v>1</v>
      </c>
      <c r="N77" s="5" t="s">
        <v>688</v>
      </c>
      <c r="O77" s="5" t="s">
        <v>689</v>
      </c>
      <c r="P77" s="5" t="s">
        <v>106</v>
      </c>
      <c r="Q77" s="8">
        <v>101894</v>
      </c>
      <c r="R77" s="9">
        <v>81</v>
      </c>
      <c r="S77" s="9">
        <f t="shared" si="15"/>
        <v>0</v>
      </c>
      <c r="T77" s="9">
        <v>2700</v>
      </c>
      <c r="U77" s="10" t="s">
        <v>586</v>
      </c>
      <c r="V77" s="319">
        <f t="shared" si="19"/>
        <v>0.11190680054949365</v>
      </c>
      <c r="W77" s="319">
        <f t="shared" si="20"/>
        <v>5.7143304734352616E-3</v>
      </c>
      <c r="X77" s="11" t="str">
        <f t="shared" si="16"/>
        <v>FLOW</v>
      </c>
      <c r="Y77" s="5" t="str">
        <f t="shared" si="17"/>
        <v>-</v>
      </c>
      <c r="Z77" s="5" t="s">
        <v>586</v>
      </c>
      <c r="AA77" s="5" t="s">
        <v>586</v>
      </c>
      <c r="AB77" s="12"/>
      <c r="AC77" s="5"/>
      <c r="AD77" s="5"/>
      <c r="AE77" s="13"/>
      <c r="AF77" s="14"/>
      <c r="AG77" s="15"/>
      <c r="AH77" s="5" t="s">
        <v>284</v>
      </c>
      <c r="AI77" s="15"/>
      <c r="AK77" s="15"/>
      <c r="AL77" s="17">
        <v>7406</v>
      </c>
      <c r="AM77" s="8">
        <v>101894</v>
      </c>
      <c r="AN77" s="18">
        <v>27</v>
      </c>
      <c r="AO77" s="6">
        <v>37</v>
      </c>
      <c r="AP77" s="6" t="str">
        <f t="shared" si="18"/>
        <v>FLOW</v>
      </c>
      <c r="AQ77" s="6"/>
      <c r="AR77" s="6"/>
      <c r="AS77" s="6"/>
      <c r="AT77" s="6"/>
      <c r="AU77" s="5" t="s">
        <v>586</v>
      </c>
      <c r="AV77" s="332"/>
      <c r="AW77" s="12"/>
      <c r="AX77" s="19"/>
      <c r="AY77" s="5"/>
      <c r="AZ77" s="5" t="s">
        <v>1325</v>
      </c>
      <c r="BA77" s="15" t="s">
        <v>586</v>
      </c>
      <c r="BB77" s="15"/>
      <c r="BC77" s="15"/>
      <c r="BD77" s="5"/>
      <c r="BE77" s="5"/>
      <c r="BF77" s="5"/>
      <c r="BG77" s="3"/>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20">
        <f t="shared" si="21"/>
        <v>0</v>
      </c>
      <c r="ES77" s="5" t="str">
        <f t="shared" si="22"/>
        <v/>
      </c>
      <c r="ET77" s="5" t="s">
        <v>568</v>
      </c>
      <c r="EU77" s="15" t="s">
        <v>1554</v>
      </c>
      <c r="EV77" s="15" t="s">
        <v>567</v>
      </c>
      <c r="EW77" s="15"/>
      <c r="EX77" s="3"/>
      <c r="EY77" s="22"/>
      <c r="EZ77" s="21"/>
      <c r="FA77" s="3"/>
      <c r="FB77" s="22"/>
      <c r="FC77" s="15"/>
      <c r="FD77" s="15"/>
      <c r="FE77" s="15">
        <f t="shared" si="23"/>
        <v>4706</v>
      </c>
      <c r="FF77" s="4">
        <f t="shared" si="24"/>
        <v>9436</v>
      </c>
      <c r="FH77" s="4">
        <v>81</v>
      </c>
      <c r="FI77" t="s">
        <v>688</v>
      </c>
    </row>
    <row r="78" spans="1:165" ht="17.25" x14ac:dyDescent="0.25">
      <c r="A78" s="5">
        <v>467633570</v>
      </c>
      <c r="B78" s="12" t="s">
        <v>816</v>
      </c>
      <c r="C78" s="5"/>
      <c r="D78" s="5"/>
      <c r="E78" s="5"/>
      <c r="F78" s="5"/>
      <c r="G78" s="6"/>
      <c r="H78" s="6"/>
      <c r="I78" s="5">
        <v>3185</v>
      </c>
      <c r="J78" s="5">
        <v>3120</v>
      </c>
      <c r="K78" s="295">
        <f t="shared" si="25"/>
        <v>3174</v>
      </c>
      <c r="L78" s="295">
        <f t="shared" si="14"/>
        <v>6305</v>
      </c>
      <c r="M78" s="334">
        <v>1</v>
      </c>
      <c r="N78" s="5" t="s">
        <v>688</v>
      </c>
      <c r="O78" s="5" t="s">
        <v>689</v>
      </c>
      <c r="P78" s="5" t="s">
        <v>26</v>
      </c>
      <c r="Q78" s="8">
        <v>100905</v>
      </c>
      <c r="R78" s="9">
        <v>54</v>
      </c>
      <c r="S78" s="9">
        <f t="shared" si="15"/>
        <v>0</v>
      </c>
      <c r="T78" s="9">
        <v>900</v>
      </c>
      <c r="U78" s="10" t="s">
        <v>893</v>
      </c>
      <c r="V78" s="319">
        <f t="shared" si="19"/>
        <v>4.3516115595363336E-2</v>
      </c>
      <c r="W78" s="319">
        <f t="shared" si="20"/>
        <v>5.6588662376782246E-3</v>
      </c>
      <c r="X78" s="11" t="str">
        <f t="shared" si="16"/>
        <v>FLOW</v>
      </c>
      <c r="Y78" s="5" t="str">
        <f t="shared" si="17"/>
        <v>-</v>
      </c>
      <c r="Z78" s="5" t="s">
        <v>1322</v>
      </c>
      <c r="AA78" s="5" t="s">
        <v>586</v>
      </c>
      <c r="AB78" s="12"/>
      <c r="AC78" s="5"/>
      <c r="AD78" s="5"/>
      <c r="AE78" s="13"/>
      <c r="AF78" s="14" t="s">
        <v>586</v>
      </c>
      <c r="AG78" s="15" t="s">
        <v>586</v>
      </c>
      <c r="AH78" s="5" t="s">
        <v>185</v>
      </c>
      <c r="AI78" s="15" t="s">
        <v>586</v>
      </c>
      <c r="AJ78" s="16" t="s">
        <v>586</v>
      </c>
      <c r="AK78" s="15" t="s">
        <v>586</v>
      </c>
      <c r="AL78" s="17">
        <v>4074</v>
      </c>
      <c r="AM78" s="8">
        <v>100905</v>
      </c>
      <c r="AN78" s="18">
        <v>27</v>
      </c>
      <c r="AO78" s="6">
        <v>37</v>
      </c>
      <c r="AP78" s="6" t="str">
        <f t="shared" si="18"/>
        <v>FLOW</v>
      </c>
      <c r="AQ78" s="6"/>
      <c r="AR78" s="6"/>
      <c r="AS78" s="6"/>
      <c r="AT78" s="6"/>
      <c r="AU78" s="5" t="s">
        <v>1060</v>
      </c>
      <c r="AV78" s="332"/>
      <c r="AW78" s="12"/>
      <c r="AX78" s="19"/>
      <c r="AY78" s="5"/>
      <c r="AZ78" s="5" t="s">
        <v>1011</v>
      </c>
      <c r="BA78" s="15" t="s">
        <v>586</v>
      </c>
      <c r="BB78" s="15"/>
      <c r="BC78" s="15"/>
      <c r="BD78" s="5"/>
      <c r="BE78" s="5"/>
      <c r="BF78" s="5"/>
      <c r="BG78" s="3"/>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20">
        <f t="shared" si="21"/>
        <v>0</v>
      </c>
      <c r="ES78" s="5" t="str">
        <f t="shared" si="22"/>
        <v/>
      </c>
      <c r="ET78" s="5" t="s">
        <v>572</v>
      </c>
      <c r="EU78" s="15" t="s">
        <v>1555</v>
      </c>
      <c r="EV78" s="15" t="s">
        <v>567</v>
      </c>
      <c r="EW78" s="15" t="e">
        <v>#N/A</v>
      </c>
      <c r="EX78" s="3" t="e">
        <v>#N/A</v>
      </c>
      <c r="EY78" s="22" t="e">
        <v>#N/A</v>
      </c>
      <c r="EZ78" s="21"/>
      <c r="FA78" s="3"/>
      <c r="FB78" s="22"/>
      <c r="FC78" s="15"/>
      <c r="FD78" s="15"/>
      <c r="FE78" s="15">
        <f t="shared" si="23"/>
        <v>3174</v>
      </c>
      <c r="FF78" s="4">
        <f t="shared" si="24"/>
        <v>6305</v>
      </c>
      <c r="FG78" t="s">
        <v>586</v>
      </c>
      <c r="FH78" s="4">
        <v>54</v>
      </c>
      <c r="FI78" t="s">
        <v>688</v>
      </c>
    </row>
    <row r="79" spans="1:165" ht="17.25" x14ac:dyDescent="0.25">
      <c r="A79" s="5">
        <v>461001866</v>
      </c>
      <c r="B79" s="12" t="s">
        <v>294</v>
      </c>
      <c r="C79" s="5" t="s">
        <v>1043</v>
      </c>
      <c r="D79" s="5" t="s">
        <v>1044</v>
      </c>
      <c r="E79" s="5">
        <v>6000</v>
      </c>
      <c r="F79" s="5"/>
      <c r="G79" s="6"/>
      <c r="H79" s="6"/>
      <c r="I79" s="5">
        <v>5309</v>
      </c>
      <c r="J79" s="5">
        <v>15835</v>
      </c>
      <c r="K79" s="295">
        <f t="shared" si="25"/>
        <v>5767</v>
      </c>
      <c r="L79" s="295">
        <f t="shared" si="14"/>
        <v>15144</v>
      </c>
      <c r="M79" s="7">
        <v>3</v>
      </c>
      <c r="N79" s="5" t="s">
        <v>737</v>
      </c>
      <c r="O79" s="5" t="s">
        <v>738</v>
      </c>
      <c r="P79" s="5" t="s">
        <v>20</v>
      </c>
      <c r="Q79" s="8">
        <v>100650</v>
      </c>
      <c r="R79" s="9">
        <v>550</v>
      </c>
      <c r="S79" s="9">
        <f t="shared" si="15"/>
        <v>0</v>
      </c>
      <c r="T79" s="9">
        <v>900</v>
      </c>
      <c r="U79" s="10" t="s">
        <v>553</v>
      </c>
      <c r="V79" s="319">
        <f t="shared" si="19"/>
        <v>0.33568048420700863</v>
      </c>
      <c r="W79" s="319">
        <f t="shared" si="20"/>
        <v>2.6647215002793462E-2</v>
      </c>
      <c r="X79" s="11" t="str">
        <f t="shared" si="16"/>
        <v>STABLE</v>
      </c>
      <c r="Y79" s="5" t="str">
        <f t="shared" si="17"/>
        <v>PAID</v>
      </c>
      <c r="Z79" s="5" t="s">
        <v>738</v>
      </c>
      <c r="AA79" s="5" t="s">
        <v>586</v>
      </c>
      <c r="AB79" s="12"/>
      <c r="AC79" s="5"/>
      <c r="AD79" s="5"/>
      <c r="AE79" s="13"/>
      <c r="AF79" s="14" t="s">
        <v>1064</v>
      </c>
      <c r="AG79" s="15" t="s">
        <v>586</v>
      </c>
      <c r="AH79" s="5" t="s">
        <v>292</v>
      </c>
      <c r="AI79" s="15" t="s">
        <v>586</v>
      </c>
      <c r="AJ79" s="16" t="s">
        <v>586</v>
      </c>
      <c r="AK79" s="15" t="s">
        <v>586</v>
      </c>
      <c r="AL79" s="17">
        <v>17285</v>
      </c>
      <c r="AM79" s="8">
        <v>100650</v>
      </c>
      <c r="AN79" s="18">
        <v>88</v>
      </c>
      <c r="AO79" s="6">
        <v>67</v>
      </c>
      <c r="AP79" s="6" t="str">
        <f t="shared" si="18"/>
        <v>STABLE</v>
      </c>
      <c r="AQ79" s="6"/>
      <c r="AR79" s="6"/>
      <c r="AS79" s="6"/>
      <c r="AT79" s="6"/>
      <c r="AU79" s="5" t="s">
        <v>1060</v>
      </c>
      <c r="AV79" s="332"/>
      <c r="AW79" s="12"/>
      <c r="AX79" s="19"/>
      <c r="AY79" s="5"/>
      <c r="AZ79" s="5" t="s">
        <v>1011</v>
      </c>
      <c r="BA79" s="15" t="s">
        <v>586</v>
      </c>
      <c r="BB79" s="15"/>
      <c r="BC79" s="15"/>
      <c r="BD79" s="5"/>
      <c r="BE79" s="5"/>
      <c r="BF79" s="5">
        <v>1</v>
      </c>
      <c r="BG79" s="3"/>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20">
        <f t="shared" si="21"/>
        <v>1</v>
      </c>
      <c r="ES79" s="5">
        <f t="shared" si="22"/>
        <v>1</v>
      </c>
      <c r="ET79" s="5" t="s">
        <v>571</v>
      </c>
      <c r="EU79" s="15" t="s">
        <v>1556</v>
      </c>
      <c r="EV79" s="15" t="s">
        <v>567</v>
      </c>
      <c r="EW79" s="15" t="s">
        <v>1075</v>
      </c>
      <c r="EX79" s="3" t="s">
        <v>1123</v>
      </c>
      <c r="EY79" s="22">
        <v>46175</v>
      </c>
      <c r="EZ79" s="21"/>
      <c r="FA79" s="3"/>
      <c r="FB79" s="22"/>
      <c r="FC79" s="15"/>
      <c r="FD79" s="15"/>
      <c r="FE79" s="15">
        <f t="shared" si="23"/>
        <v>5767</v>
      </c>
      <c r="FF79" s="4">
        <f t="shared" si="24"/>
        <v>21144</v>
      </c>
      <c r="FG79" t="s">
        <v>897</v>
      </c>
      <c r="FH79" s="4">
        <v>550</v>
      </c>
      <c r="FI79" t="s">
        <v>1477</v>
      </c>
    </row>
    <row r="80" spans="1:165" ht="17.25" x14ac:dyDescent="0.25">
      <c r="A80" s="5">
        <v>466811165</v>
      </c>
      <c r="B80" s="12" t="s">
        <v>176</v>
      </c>
      <c r="C80" s="5"/>
      <c r="D80" s="5"/>
      <c r="E80" s="5"/>
      <c r="F80" s="5"/>
      <c r="G80" s="6"/>
      <c r="H80" s="6"/>
      <c r="I80" s="5">
        <v>3919</v>
      </c>
      <c r="J80" s="5">
        <v>23514</v>
      </c>
      <c r="K80" s="295">
        <f t="shared" si="25"/>
        <v>4984</v>
      </c>
      <c r="L80" s="295">
        <f t="shared" si="14"/>
        <v>27433</v>
      </c>
      <c r="M80" s="7">
        <v>6</v>
      </c>
      <c r="N80" s="5" t="s">
        <v>688</v>
      </c>
      <c r="O80" s="5" t="s">
        <v>689</v>
      </c>
      <c r="P80" s="5" t="s">
        <v>168</v>
      </c>
      <c r="Q80" s="8">
        <v>98817</v>
      </c>
      <c r="R80" s="9">
        <v>1065</v>
      </c>
      <c r="S80" s="9">
        <f t="shared" si="15"/>
        <v>0</v>
      </c>
      <c r="T80" s="9">
        <v>2700</v>
      </c>
      <c r="U80" s="10" t="s">
        <v>688</v>
      </c>
      <c r="V80" s="319">
        <f t="shared" si="19"/>
        <v>0.58506462638179235</v>
      </c>
      <c r="W80" s="319">
        <f t="shared" si="20"/>
        <v>4.1510221652115896E-2</v>
      </c>
      <c r="X80" s="11" t="str">
        <f t="shared" si="16"/>
        <v>FLOW</v>
      </c>
      <c r="Y80" s="5" t="str">
        <f t="shared" si="17"/>
        <v>-</v>
      </c>
      <c r="Z80" s="5" t="s">
        <v>773</v>
      </c>
      <c r="AA80" s="5" t="s">
        <v>586</v>
      </c>
      <c r="AB80" s="12"/>
      <c r="AC80" s="5"/>
      <c r="AD80" s="5"/>
      <c r="AE80" s="13"/>
      <c r="AF80" s="14" t="s">
        <v>1064</v>
      </c>
      <c r="AG80" s="15" t="s">
        <v>586</v>
      </c>
      <c r="AH80" s="5" t="s">
        <v>175</v>
      </c>
      <c r="AI80" s="15" t="s">
        <v>586</v>
      </c>
      <c r="AJ80" s="16" t="s">
        <v>586</v>
      </c>
      <c r="AK80" s="15" t="s">
        <v>586</v>
      </c>
      <c r="AL80" s="17">
        <v>27279</v>
      </c>
      <c r="AM80" s="8">
        <v>98817</v>
      </c>
      <c r="AN80" s="18">
        <v>178</v>
      </c>
      <c r="AO80" s="6">
        <v>188</v>
      </c>
      <c r="AP80" s="6" t="str">
        <f t="shared" si="18"/>
        <v>FLOW</v>
      </c>
      <c r="AQ80" s="6"/>
      <c r="AR80" s="6"/>
      <c r="AS80" s="6"/>
      <c r="AT80" s="6"/>
      <c r="AU80" s="5" t="s">
        <v>483</v>
      </c>
      <c r="AV80" s="332"/>
      <c r="AW80" s="12"/>
      <c r="AX80" s="19"/>
      <c r="AY80" s="5"/>
      <c r="AZ80" s="5" t="s">
        <v>1011</v>
      </c>
      <c r="BA80" s="15" t="s">
        <v>586</v>
      </c>
      <c r="BB80" s="15"/>
      <c r="BC80" s="15"/>
      <c r="BD80" s="5"/>
      <c r="BE80" s="5"/>
      <c r="BF80" s="5"/>
      <c r="BG80" s="3"/>
      <c r="BH80" s="5"/>
      <c r="BI80" s="5">
        <v>1</v>
      </c>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20">
        <f t="shared" si="21"/>
        <v>1</v>
      </c>
      <c r="ES80" s="5">
        <f t="shared" si="22"/>
        <v>1</v>
      </c>
      <c r="ET80" s="5" t="s">
        <v>583</v>
      </c>
      <c r="EU80" s="15" t="s">
        <v>1557</v>
      </c>
      <c r="EV80" s="15" t="s">
        <v>567</v>
      </c>
      <c r="EW80" s="15" t="s">
        <v>1075</v>
      </c>
      <c r="EX80" s="3" t="s">
        <v>1118</v>
      </c>
      <c r="EY80" s="22">
        <v>46176</v>
      </c>
      <c r="EZ80" s="21"/>
      <c r="FA80" s="3"/>
      <c r="FB80" s="22"/>
      <c r="FC80" s="15"/>
      <c r="FD80" s="15"/>
      <c r="FE80" s="15">
        <f t="shared" si="23"/>
        <v>4984</v>
      </c>
      <c r="FF80" s="4">
        <f t="shared" si="24"/>
        <v>27433</v>
      </c>
      <c r="FG80" t="s">
        <v>586</v>
      </c>
      <c r="FH80" s="4">
        <v>1065</v>
      </c>
      <c r="FI80" t="s">
        <v>688</v>
      </c>
    </row>
    <row r="81" spans="1:165" ht="17.25" x14ac:dyDescent="0.25">
      <c r="A81" s="5">
        <v>465871171</v>
      </c>
      <c r="B81" s="12" t="s">
        <v>399</v>
      </c>
      <c r="C81" s="5"/>
      <c r="D81" s="5"/>
      <c r="E81" s="5"/>
      <c r="F81" s="5"/>
      <c r="G81" s="6"/>
      <c r="H81" s="6"/>
      <c r="I81" s="5">
        <v>5153</v>
      </c>
      <c r="J81" s="5">
        <v>30744</v>
      </c>
      <c r="K81" s="295">
        <f t="shared" si="25"/>
        <v>6310</v>
      </c>
      <c r="L81" s="295">
        <f t="shared" si="14"/>
        <v>35897</v>
      </c>
      <c r="M81" s="7">
        <v>6</v>
      </c>
      <c r="N81" s="5" t="s">
        <v>688</v>
      </c>
      <c r="O81" s="5" t="s">
        <v>689</v>
      </c>
      <c r="P81" s="5" t="s">
        <v>30</v>
      </c>
      <c r="Q81" s="8">
        <v>98358</v>
      </c>
      <c r="R81" s="9">
        <v>1331</v>
      </c>
      <c r="S81" s="9">
        <f t="shared" si="15"/>
        <v>0</v>
      </c>
      <c r="T81" s="9">
        <v>4050</v>
      </c>
      <c r="U81" s="10" t="s">
        <v>688</v>
      </c>
      <c r="V81" s="319">
        <f t="shared" si="19"/>
        <v>0.19998007478056845</v>
      </c>
      <c r="W81" s="319">
        <f t="shared" si="20"/>
        <v>4.131740875819763E-2</v>
      </c>
      <c r="X81" s="11" t="str">
        <f t="shared" si="16"/>
        <v>FLOW</v>
      </c>
      <c r="Y81" s="5" t="str">
        <f t="shared" si="17"/>
        <v>-</v>
      </c>
      <c r="Z81" s="5" t="s">
        <v>773</v>
      </c>
      <c r="AA81" s="5" t="s">
        <v>586</v>
      </c>
      <c r="AB81" s="12"/>
      <c r="AC81" s="5"/>
      <c r="AD81" s="5"/>
      <c r="AE81" s="13"/>
      <c r="AF81" s="14" t="s">
        <v>1064</v>
      </c>
      <c r="AG81" s="15" t="s">
        <v>586</v>
      </c>
      <c r="AH81" s="5" t="s">
        <v>391</v>
      </c>
      <c r="AI81" s="15" t="s">
        <v>586</v>
      </c>
      <c r="AJ81" s="16" t="s">
        <v>586</v>
      </c>
      <c r="AK81" s="15" t="s">
        <v>586</v>
      </c>
      <c r="AL81" s="17">
        <v>36125</v>
      </c>
      <c r="AM81" s="8">
        <v>98358</v>
      </c>
      <c r="AN81" s="18">
        <v>178</v>
      </c>
      <c r="AO81" s="6">
        <v>188</v>
      </c>
      <c r="AP81" s="6" t="str">
        <f t="shared" si="18"/>
        <v>FLOW</v>
      </c>
      <c r="AQ81" s="6"/>
      <c r="AR81" s="6"/>
      <c r="AS81" s="6"/>
      <c r="AT81" s="6"/>
      <c r="AU81" s="5" t="s">
        <v>483</v>
      </c>
      <c r="AV81" s="332"/>
      <c r="AW81" s="12"/>
      <c r="AX81" s="19"/>
      <c r="AY81" s="5"/>
      <c r="AZ81" s="5" t="s">
        <v>1011</v>
      </c>
      <c r="BA81" s="15" t="s">
        <v>586</v>
      </c>
      <c r="BB81" s="15"/>
      <c r="BC81" s="15"/>
      <c r="BD81" s="5"/>
      <c r="BE81" s="5"/>
      <c r="BF81" s="5"/>
      <c r="BG81" s="3"/>
      <c r="BH81" s="5"/>
      <c r="BI81" s="5"/>
      <c r="BJ81" s="5"/>
      <c r="BK81" s="5"/>
      <c r="BL81" s="5">
        <v>1</v>
      </c>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20">
        <f t="shared" si="21"/>
        <v>1</v>
      </c>
      <c r="ES81" s="5">
        <f t="shared" si="22"/>
        <v>1</v>
      </c>
      <c r="ET81" s="5" t="s">
        <v>573</v>
      </c>
      <c r="EU81" s="15" t="s">
        <v>1558</v>
      </c>
      <c r="EV81" s="15" t="s">
        <v>567</v>
      </c>
      <c r="EW81" s="15" t="s">
        <v>1096</v>
      </c>
      <c r="EX81" s="3" t="s">
        <v>1097</v>
      </c>
      <c r="EY81" s="22">
        <v>46177</v>
      </c>
      <c r="EZ81" s="21"/>
      <c r="FA81" s="3"/>
      <c r="FB81" s="22"/>
      <c r="FC81" s="15"/>
      <c r="FD81" s="15"/>
      <c r="FE81" s="15">
        <f t="shared" si="23"/>
        <v>6310</v>
      </c>
      <c r="FF81" s="4">
        <f t="shared" si="24"/>
        <v>35897</v>
      </c>
      <c r="FG81" t="s">
        <v>586</v>
      </c>
      <c r="FH81" s="4">
        <v>1331</v>
      </c>
      <c r="FI81" t="s">
        <v>688</v>
      </c>
    </row>
    <row r="82" spans="1:165" ht="17.25" x14ac:dyDescent="0.25">
      <c r="A82" s="5">
        <v>464268783</v>
      </c>
      <c r="B82" s="12" t="s">
        <v>411</v>
      </c>
      <c r="C82" s="5"/>
      <c r="D82" s="5"/>
      <c r="E82" s="5"/>
      <c r="F82" s="5"/>
      <c r="G82" s="6"/>
      <c r="H82" s="6"/>
      <c r="I82" s="5">
        <v>5443</v>
      </c>
      <c r="J82" s="5">
        <v>21603</v>
      </c>
      <c r="K82" s="295">
        <f t="shared" si="25"/>
        <v>5864</v>
      </c>
      <c r="L82" s="295">
        <f t="shared" si="14"/>
        <v>27046</v>
      </c>
      <c r="M82" s="7">
        <v>4</v>
      </c>
      <c r="N82" s="5" t="s">
        <v>688</v>
      </c>
      <c r="O82" s="5" t="s">
        <v>689</v>
      </c>
      <c r="P82" s="5" t="s">
        <v>17</v>
      </c>
      <c r="Q82" s="8">
        <v>98284</v>
      </c>
      <c r="R82" s="9">
        <v>590</v>
      </c>
      <c r="S82" s="9">
        <f t="shared" si="15"/>
        <v>0</v>
      </c>
      <c r="T82" s="9">
        <v>4028</v>
      </c>
      <c r="U82" s="10" t="s">
        <v>688</v>
      </c>
      <c r="V82" s="319">
        <f t="shared" si="19"/>
        <v>0.20274463978026247</v>
      </c>
      <c r="W82" s="319">
        <f t="shared" si="20"/>
        <v>3.2268496267160024E-2</v>
      </c>
      <c r="X82" s="11" t="str">
        <f t="shared" si="16"/>
        <v>FLOW</v>
      </c>
      <c r="Y82" s="5" t="str">
        <f t="shared" si="17"/>
        <v>-</v>
      </c>
      <c r="Z82" s="5" t="s">
        <v>773</v>
      </c>
      <c r="AA82" s="5" t="s">
        <v>586</v>
      </c>
      <c r="AB82" s="12"/>
      <c r="AC82" s="5"/>
      <c r="AD82" s="5"/>
      <c r="AE82" s="13"/>
      <c r="AF82" s="14" t="s">
        <v>1064</v>
      </c>
      <c r="AG82" s="15" t="s">
        <v>586</v>
      </c>
      <c r="AH82" s="5" t="s">
        <v>412</v>
      </c>
      <c r="AI82" s="15" t="s">
        <v>586</v>
      </c>
      <c r="AJ82" s="16" t="s">
        <v>586</v>
      </c>
      <c r="AK82" s="15" t="s">
        <v>586</v>
      </c>
      <c r="AL82" s="17">
        <v>26221</v>
      </c>
      <c r="AM82" s="8">
        <v>98284</v>
      </c>
      <c r="AN82" s="18">
        <v>116</v>
      </c>
      <c r="AO82" s="6">
        <v>126</v>
      </c>
      <c r="AP82" s="6" t="str">
        <f t="shared" si="18"/>
        <v>FLOW</v>
      </c>
      <c r="AQ82" s="6"/>
      <c r="AR82" s="6"/>
      <c r="AS82" s="6"/>
      <c r="AT82" s="6"/>
      <c r="AU82" s="5" t="s">
        <v>483</v>
      </c>
      <c r="AV82" s="332"/>
      <c r="AW82" s="12"/>
      <c r="AX82" s="19"/>
      <c r="AY82" s="5"/>
      <c r="AZ82" s="5" t="s">
        <v>1011</v>
      </c>
      <c r="BA82" s="15" t="s">
        <v>586</v>
      </c>
      <c r="BB82" s="15"/>
      <c r="BC82" s="15"/>
      <c r="BD82" s="5"/>
      <c r="BE82" s="5"/>
      <c r="BF82" s="5"/>
      <c r="BG82" s="3"/>
      <c r="BH82" s="5"/>
      <c r="BI82" s="5"/>
      <c r="BJ82" s="5"/>
      <c r="BK82" s="5"/>
      <c r="BL82" s="5"/>
      <c r="BM82" s="5"/>
      <c r="BN82" s="5"/>
      <c r="BO82" s="5">
        <v>1</v>
      </c>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20">
        <f t="shared" si="21"/>
        <v>1</v>
      </c>
      <c r="ES82" s="5">
        <f t="shared" si="22"/>
        <v>1</v>
      </c>
      <c r="ET82" s="5" t="s">
        <v>570</v>
      </c>
      <c r="EU82" s="15" t="s">
        <v>1559</v>
      </c>
      <c r="EV82" s="15" t="s">
        <v>567</v>
      </c>
      <c r="EW82" s="15" t="s">
        <v>1115</v>
      </c>
      <c r="EX82" s="3" t="s">
        <v>1124</v>
      </c>
      <c r="EY82" s="22">
        <v>46178</v>
      </c>
      <c r="EZ82" s="21"/>
      <c r="FA82" s="3"/>
      <c r="FB82" s="22"/>
      <c r="FC82" s="15"/>
      <c r="FD82" s="15"/>
      <c r="FE82" s="15">
        <f t="shared" si="23"/>
        <v>5864</v>
      </c>
      <c r="FF82" s="4">
        <f t="shared" si="24"/>
        <v>27046</v>
      </c>
      <c r="FG82" t="s">
        <v>586</v>
      </c>
      <c r="FH82" s="4">
        <v>590</v>
      </c>
      <c r="FI82" t="s">
        <v>688</v>
      </c>
    </row>
    <row r="83" spans="1:165" ht="17.25" x14ac:dyDescent="0.25">
      <c r="A83" s="5">
        <v>467105538</v>
      </c>
      <c r="B83" s="12" t="s">
        <v>549</v>
      </c>
      <c r="C83" s="5"/>
      <c r="D83" s="5"/>
      <c r="E83" s="5"/>
      <c r="F83" s="5"/>
      <c r="G83" s="6"/>
      <c r="H83" s="6"/>
      <c r="I83" s="5">
        <v>4787</v>
      </c>
      <c r="J83" s="5">
        <v>4780</v>
      </c>
      <c r="K83" s="295">
        <f t="shared" si="25"/>
        <v>4849</v>
      </c>
      <c r="L83" s="295">
        <f t="shared" si="14"/>
        <v>9567</v>
      </c>
      <c r="M83" s="334">
        <v>1</v>
      </c>
      <c r="N83" s="5" t="s">
        <v>688</v>
      </c>
      <c r="O83" s="5" t="s">
        <v>689</v>
      </c>
      <c r="P83" s="5" t="s">
        <v>227</v>
      </c>
      <c r="Q83" s="8">
        <v>96592</v>
      </c>
      <c r="R83" s="9">
        <v>69</v>
      </c>
      <c r="S83" s="9">
        <f t="shared" si="15"/>
        <v>0</v>
      </c>
      <c r="T83" s="9">
        <v>900</v>
      </c>
      <c r="U83" s="10" t="s">
        <v>893</v>
      </c>
      <c r="V83" s="319">
        <f t="shared" si="19"/>
        <v>0.37268582386728749</v>
      </c>
      <c r="W83" s="319">
        <f t="shared" si="20"/>
        <v>5.416988331894506E-3</v>
      </c>
      <c r="X83" s="11" t="str">
        <f t="shared" si="16"/>
        <v>FLOW</v>
      </c>
      <c r="Y83" s="5" t="str">
        <f t="shared" si="17"/>
        <v>-</v>
      </c>
      <c r="Z83" s="5" t="s">
        <v>785</v>
      </c>
      <c r="AA83" s="5" t="s">
        <v>586</v>
      </c>
      <c r="AB83" s="12"/>
      <c r="AC83" s="5"/>
      <c r="AD83" s="5"/>
      <c r="AE83" s="13"/>
      <c r="AF83" s="14" t="s">
        <v>586</v>
      </c>
      <c r="AG83" s="15" t="s">
        <v>586</v>
      </c>
      <c r="AH83" s="5" t="s">
        <v>452</v>
      </c>
      <c r="AI83" s="15" t="s">
        <v>586</v>
      </c>
      <c r="AJ83" s="16" t="s">
        <v>586</v>
      </c>
      <c r="AK83" s="15" t="s">
        <v>586</v>
      </c>
      <c r="AL83" s="17">
        <v>5749</v>
      </c>
      <c r="AM83" s="8">
        <v>96592</v>
      </c>
      <c r="AN83" s="18">
        <v>27</v>
      </c>
      <c r="AO83" s="6">
        <v>37</v>
      </c>
      <c r="AP83" s="6" t="str">
        <f t="shared" si="18"/>
        <v>FLOW</v>
      </c>
      <c r="AQ83" s="6"/>
      <c r="AR83" s="6"/>
      <c r="AS83" s="6"/>
      <c r="AT83" s="6"/>
      <c r="AU83" s="5" t="s">
        <v>1060</v>
      </c>
      <c r="AV83" s="332"/>
      <c r="AW83" s="12"/>
      <c r="AX83" s="19"/>
      <c r="AY83" s="5"/>
      <c r="AZ83" s="5" t="s">
        <v>1011</v>
      </c>
      <c r="BA83" s="15" t="s">
        <v>586</v>
      </c>
      <c r="BB83" s="15"/>
      <c r="BC83" s="15"/>
      <c r="BD83" s="5"/>
      <c r="BE83" s="5"/>
      <c r="BF83" s="5"/>
      <c r="BG83" s="3"/>
      <c r="BH83" s="5"/>
      <c r="BI83" s="5"/>
      <c r="BJ83" s="5"/>
      <c r="BK83" s="5"/>
      <c r="BL83" s="5"/>
      <c r="BM83" s="5"/>
      <c r="BN83" s="5"/>
      <c r="BO83" s="5">
        <v>1</v>
      </c>
      <c r="BP83" s="5"/>
      <c r="BQ83" s="5"/>
      <c r="BR83" s="5">
        <v>1</v>
      </c>
      <c r="BS83" s="5"/>
      <c r="BT83" s="5"/>
      <c r="BU83" s="5"/>
      <c r="BV83" s="5"/>
      <c r="BW83" s="5"/>
      <c r="BX83" s="5"/>
      <c r="BY83" s="5"/>
      <c r="BZ83" s="5"/>
      <c r="CA83" s="5"/>
      <c r="CB83" s="5"/>
      <c r="CC83" s="5"/>
      <c r="CD83" s="5"/>
      <c r="CE83" s="5"/>
      <c r="CF83" s="5"/>
      <c r="CG83" s="5"/>
      <c r="CH83" s="5"/>
      <c r="CI83" s="5"/>
      <c r="CJ83" s="5"/>
      <c r="CK83" s="5"/>
      <c r="CL83" s="5"/>
      <c r="CM83" s="5"/>
      <c r="CN83" s="5"/>
      <c r="CO83" s="5"/>
      <c r="CP83" s="5"/>
      <c r="CQ83" s="5"/>
      <c r="CR83" s="5"/>
      <c r="CS83" s="5"/>
      <c r="CT83" s="5"/>
      <c r="CU83" s="5"/>
      <c r="CV83" s="5"/>
      <c r="CW83" s="5"/>
      <c r="CX83" s="5"/>
      <c r="CY83" s="5"/>
      <c r="CZ83" s="5"/>
      <c r="DA83" s="5"/>
      <c r="DB83" s="5"/>
      <c r="DC83" s="5"/>
      <c r="DD83" s="5"/>
      <c r="DE83" s="5"/>
      <c r="DF83" s="5"/>
      <c r="DG83" s="5"/>
      <c r="DH83" s="5"/>
      <c r="DI83" s="5"/>
      <c r="DJ83" s="5"/>
      <c r="DK83" s="5"/>
      <c r="DL83" s="5"/>
      <c r="DM83" s="5"/>
      <c r="DN83" s="5"/>
      <c r="DO83" s="5"/>
      <c r="DP83" s="5"/>
      <c r="DQ83" s="5"/>
      <c r="DR83" s="5"/>
      <c r="DS83" s="5"/>
      <c r="DT83" s="5"/>
      <c r="DU83" s="5"/>
      <c r="DV83" s="5"/>
      <c r="DW83" s="5"/>
      <c r="DX83" s="5"/>
      <c r="DY83" s="5"/>
      <c r="DZ83" s="5"/>
      <c r="EA83" s="5"/>
      <c r="EB83" s="5"/>
      <c r="EC83" s="5"/>
      <c r="ED83" s="5"/>
      <c r="EE83" s="5"/>
      <c r="EF83" s="5"/>
      <c r="EG83" s="5"/>
      <c r="EH83" s="5"/>
      <c r="EI83" s="5"/>
      <c r="EJ83" s="5"/>
      <c r="EK83" s="5"/>
      <c r="EL83" s="5"/>
      <c r="EM83" s="5"/>
      <c r="EN83" s="5"/>
      <c r="EO83" s="5"/>
      <c r="EP83" s="5"/>
      <c r="EQ83" s="5"/>
      <c r="ER83" s="20">
        <f t="shared" si="21"/>
        <v>2</v>
      </c>
      <c r="ES83" s="5">
        <f t="shared" si="22"/>
        <v>1</v>
      </c>
      <c r="ET83" s="5" t="s">
        <v>585</v>
      </c>
      <c r="EU83" s="15" t="s">
        <v>1560</v>
      </c>
      <c r="EV83" s="15" t="s">
        <v>567</v>
      </c>
      <c r="EW83" s="15" t="s">
        <v>1096</v>
      </c>
      <c r="EX83" s="3" t="s">
        <v>1125</v>
      </c>
      <c r="EY83" s="22">
        <v>46179</v>
      </c>
      <c r="EZ83" s="21"/>
      <c r="FA83" s="3"/>
      <c r="FB83" s="22"/>
      <c r="FC83" s="15"/>
      <c r="FD83" s="15"/>
      <c r="FE83" s="15">
        <f t="shared" si="23"/>
        <v>4849</v>
      </c>
      <c r="FF83" s="4">
        <f t="shared" si="24"/>
        <v>9567</v>
      </c>
      <c r="FG83" t="s">
        <v>586</v>
      </c>
      <c r="FH83" s="4">
        <v>69</v>
      </c>
      <c r="FI83" t="s">
        <v>688</v>
      </c>
    </row>
    <row r="84" spans="1:165" ht="17.25" x14ac:dyDescent="0.25">
      <c r="A84" s="5">
        <v>466294591</v>
      </c>
      <c r="B84" s="12" t="s">
        <v>1330</v>
      </c>
      <c r="C84" s="5"/>
      <c r="D84" s="5"/>
      <c r="E84" s="5"/>
      <c r="F84" s="5"/>
      <c r="G84" s="6"/>
      <c r="H84" s="6"/>
      <c r="I84" s="5">
        <v>4490</v>
      </c>
      <c r="J84" s="5">
        <v>4374.46</v>
      </c>
      <c r="K84" s="295">
        <f t="shared" si="25"/>
        <v>4374.46</v>
      </c>
      <c r="L84" s="295">
        <f t="shared" si="14"/>
        <v>8864.4599999999991</v>
      </c>
      <c r="M84" s="334">
        <v>1</v>
      </c>
      <c r="N84" s="5" t="s">
        <v>688</v>
      </c>
      <c r="O84" s="5" t="s">
        <v>689</v>
      </c>
      <c r="P84" s="5" t="s">
        <v>41</v>
      </c>
      <c r="Q84" s="8">
        <v>96329</v>
      </c>
      <c r="R84" s="9">
        <v>0</v>
      </c>
      <c r="S84" s="9">
        <f t="shared" si="15"/>
        <v>0</v>
      </c>
      <c r="T84" s="9">
        <v>450</v>
      </c>
      <c r="U84" s="10" t="s">
        <v>586</v>
      </c>
      <c r="V84" s="319">
        <f t="shared" si="19"/>
        <v>9.5145854637374419E-2</v>
      </c>
      <c r="W84" s="319">
        <f t="shared" si="20"/>
        <v>5.4022389951866182E-3</v>
      </c>
      <c r="X84" s="11" t="str">
        <f t="shared" si="16"/>
        <v>FLOW</v>
      </c>
      <c r="Y84" s="5" t="str">
        <f t="shared" si="17"/>
        <v>-</v>
      </c>
      <c r="Z84" s="5" t="s">
        <v>586</v>
      </c>
      <c r="AA84" s="5" t="s">
        <v>586</v>
      </c>
      <c r="AB84" s="12"/>
      <c r="AC84" s="5"/>
      <c r="AD84" s="5"/>
      <c r="AE84" s="13"/>
      <c r="AF84" s="14"/>
      <c r="AG84" s="15"/>
      <c r="AH84" s="5" t="s">
        <v>40</v>
      </c>
      <c r="AI84" s="15"/>
      <c r="AK84" s="15"/>
      <c r="AL84" s="17">
        <v>4824.46</v>
      </c>
      <c r="AM84" s="8">
        <v>96329</v>
      </c>
      <c r="AN84" s="18">
        <v>27</v>
      </c>
      <c r="AO84" s="6">
        <v>37</v>
      </c>
      <c r="AP84" s="6" t="str">
        <f t="shared" si="18"/>
        <v>FLOW</v>
      </c>
      <c r="AQ84" s="6"/>
      <c r="AR84" s="6"/>
      <c r="AS84" s="6"/>
      <c r="AT84" s="6"/>
      <c r="AU84" s="5" t="s">
        <v>586</v>
      </c>
      <c r="AV84" s="332"/>
      <c r="AW84" s="12"/>
      <c r="AX84" s="19"/>
      <c r="AY84" s="5"/>
      <c r="AZ84" s="5" t="s">
        <v>1325</v>
      </c>
      <c r="BA84" s="15" t="s">
        <v>586</v>
      </c>
      <c r="BB84" s="15"/>
      <c r="BC84" s="15"/>
      <c r="BD84" s="5"/>
      <c r="BE84" s="5"/>
      <c r="BF84" s="5"/>
      <c r="BG84" s="3"/>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20">
        <f t="shared" si="21"/>
        <v>0</v>
      </c>
      <c r="ES84" s="5" t="str">
        <f t="shared" si="22"/>
        <v/>
      </c>
      <c r="ET84" s="5" t="s">
        <v>580</v>
      </c>
      <c r="EU84" s="15" t="s">
        <v>1561</v>
      </c>
      <c r="EV84" s="15" t="s">
        <v>567</v>
      </c>
      <c r="EW84" s="15"/>
      <c r="EX84" s="3"/>
      <c r="EY84" s="22"/>
      <c r="EZ84" s="21"/>
      <c r="FA84" s="3"/>
      <c r="FB84" s="22"/>
      <c r="FC84" s="15"/>
      <c r="FD84" s="15"/>
      <c r="FE84" s="15">
        <f t="shared" si="23"/>
        <v>4374.46</v>
      </c>
      <c r="FF84" s="4">
        <f t="shared" si="24"/>
        <v>8864.4599999999991</v>
      </c>
      <c r="FH84" s="4">
        <v>0</v>
      </c>
      <c r="FI84" t="s">
        <v>688</v>
      </c>
    </row>
    <row r="85" spans="1:165" ht="17.25" x14ac:dyDescent="0.25">
      <c r="A85" s="5">
        <v>464384033</v>
      </c>
      <c r="B85" s="12" t="s">
        <v>534</v>
      </c>
      <c r="C85" s="5"/>
      <c r="D85" s="5"/>
      <c r="E85" s="5"/>
      <c r="F85" s="5"/>
      <c r="G85" s="6"/>
      <c r="H85" s="6"/>
      <c r="I85" s="5">
        <v>4881</v>
      </c>
      <c r="J85" s="5">
        <v>24293</v>
      </c>
      <c r="K85" s="295">
        <f t="shared" si="25"/>
        <v>5638</v>
      </c>
      <c r="L85" s="295">
        <f t="shared" si="14"/>
        <v>29174</v>
      </c>
      <c r="M85" s="7">
        <v>5</v>
      </c>
      <c r="N85" s="5" t="s">
        <v>688</v>
      </c>
      <c r="O85" s="5" t="s">
        <v>689</v>
      </c>
      <c r="P85" s="5" t="s">
        <v>17</v>
      </c>
      <c r="Q85" s="8">
        <v>96129</v>
      </c>
      <c r="R85" s="9">
        <v>869</v>
      </c>
      <c r="S85" s="9">
        <f t="shared" si="15"/>
        <v>0</v>
      </c>
      <c r="T85" s="9">
        <v>5400</v>
      </c>
      <c r="U85" s="10" t="s">
        <v>688</v>
      </c>
      <c r="V85" s="319">
        <f t="shared" si="19"/>
        <v>0.95531915971983505</v>
      </c>
      <c r="W85" s="319">
        <f t="shared" si="20"/>
        <v>4.6792278314663337E-2</v>
      </c>
      <c r="X85" s="11" t="str">
        <f t="shared" si="16"/>
        <v>FLOW</v>
      </c>
      <c r="Y85" s="5" t="str">
        <f t="shared" si="17"/>
        <v>-</v>
      </c>
      <c r="Z85" s="5" t="s">
        <v>773</v>
      </c>
      <c r="AA85" s="5" t="s">
        <v>586</v>
      </c>
      <c r="AB85" s="12"/>
      <c r="AC85" s="5"/>
      <c r="AD85" s="5"/>
      <c r="AE85" s="13"/>
      <c r="AF85" s="14" t="s">
        <v>1064</v>
      </c>
      <c r="AG85" s="15" t="s">
        <v>586</v>
      </c>
      <c r="AH85" s="5" t="s">
        <v>111</v>
      </c>
      <c r="AI85" s="15" t="s">
        <v>586</v>
      </c>
      <c r="AJ85" s="16" t="s">
        <v>586</v>
      </c>
      <c r="AK85" s="15" t="s">
        <v>586</v>
      </c>
      <c r="AL85" s="17">
        <v>30562</v>
      </c>
      <c r="AM85" s="8">
        <v>96129</v>
      </c>
      <c r="AN85" s="18">
        <v>147</v>
      </c>
      <c r="AO85" s="6">
        <v>157</v>
      </c>
      <c r="AP85" s="6" t="str">
        <f t="shared" si="18"/>
        <v>FLOW</v>
      </c>
      <c r="AQ85" s="6"/>
      <c r="AR85" s="6"/>
      <c r="AS85" s="6"/>
      <c r="AT85" s="6"/>
      <c r="AU85" s="5" t="s">
        <v>483</v>
      </c>
      <c r="AV85" s="332"/>
      <c r="AW85" s="12"/>
      <c r="AX85" s="19"/>
      <c r="AY85" s="5"/>
      <c r="AZ85" s="5" t="s">
        <v>1011</v>
      </c>
      <c r="BA85" s="15" t="s">
        <v>586</v>
      </c>
      <c r="BB85" s="15"/>
      <c r="BC85" s="15"/>
      <c r="BD85" s="5"/>
      <c r="BE85" s="5"/>
      <c r="BF85" s="5"/>
      <c r="BG85" s="3"/>
      <c r="BH85" s="5"/>
      <c r="BI85" s="5"/>
      <c r="BJ85" s="5"/>
      <c r="BK85" s="5"/>
      <c r="BL85" s="5"/>
      <c r="BM85" s="5"/>
      <c r="BN85" s="5"/>
      <c r="BO85" s="5">
        <v>1</v>
      </c>
      <c r="BP85" s="5"/>
      <c r="BQ85" s="5"/>
      <c r="BR85" s="5"/>
      <c r="BS85" s="5"/>
      <c r="BT85" s="5"/>
      <c r="BU85" s="5"/>
      <c r="BV85" s="5"/>
      <c r="BW85" s="5"/>
      <c r="BX85" s="5"/>
      <c r="BY85" s="5"/>
      <c r="BZ85" s="5"/>
      <c r="CA85" s="5"/>
      <c r="CB85" s="5"/>
      <c r="CC85" s="5"/>
      <c r="CD85" s="5"/>
      <c r="CE85" s="5"/>
      <c r="CF85" s="5"/>
      <c r="CG85" s="5"/>
      <c r="CH85" s="5"/>
      <c r="CI85" s="5"/>
      <c r="CJ85" s="5"/>
      <c r="CK85" s="5"/>
      <c r="CL85" s="5"/>
      <c r="CM85" s="5"/>
      <c r="CN85" s="5"/>
      <c r="CO85" s="5"/>
      <c r="CP85" s="5"/>
      <c r="CQ85" s="5"/>
      <c r="CR85" s="5"/>
      <c r="CS85" s="5"/>
      <c r="CT85" s="5"/>
      <c r="CU85" s="5"/>
      <c r="CV85" s="5"/>
      <c r="CW85" s="5"/>
      <c r="CX85" s="5"/>
      <c r="CY85" s="5"/>
      <c r="CZ85" s="5"/>
      <c r="DA85" s="5"/>
      <c r="DB85" s="5"/>
      <c r="DC85" s="5"/>
      <c r="DD85" s="5"/>
      <c r="DE85" s="5"/>
      <c r="DF85" s="5"/>
      <c r="DG85" s="5"/>
      <c r="DH85" s="5"/>
      <c r="DI85" s="5"/>
      <c r="DJ85" s="5"/>
      <c r="DK85" s="5"/>
      <c r="DL85" s="5"/>
      <c r="DM85" s="5"/>
      <c r="DN85" s="5"/>
      <c r="DO85" s="5"/>
      <c r="DP85" s="5"/>
      <c r="DQ85" s="5"/>
      <c r="DR85" s="5"/>
      <c r="DS85" s="5"/>
      <c r="DT85" s="5"/>
      <c r="DU85" s="5"/>
      <c r="DV85" s="5"/>
      <c r="DW85" s="5"/>
      <c r="DX85" s="5"/>
      <c r="DY85" s="5"/>
      <c r="DZ85" s="5"/>
      <c r="EA85" s="5"/>
      <c r="EB85" s="5"/>
      <c r="EC85" s="5"/>
      <c r="ED85" s="5"/>
      <c r="EE85" s="5"/>
      <c r="EF85" s="5"/>
      <c r="EG85" s="5"/>
      <c r="EH85" s="5"/>
      <c r="EI85" s="5"/>
      <c r="EJ85" s="5"/>
      <c r="EK85" s="5"/>
      <c r="EL85" s="5"/>
      <c r="EM85" s="5"/>
      <c r="EN85" s="5"/>
      <c r="EO85" s="5"/>
      <c r="EP85" s="5"/>
      <c r="EQ85" s="5"/>
      <c r="ER85" s="20">
        <f t="shared" si="21"/>
        <v>1</v>
      </c>
      <c r="ES85" s="5">
        <f t="shared" si="22"/>
        <v>1</v>
      </c>
      <c r="ET85" s="5" t="s">
        <v>570</v>
      </c>
      <c r="EU85" s="15" t="s">
        <v>1562</v>
      </c>
      <c r="EV85" s="15" t="s">
        <v>567</v>
      </c>
      <c r="EW85" s="15" t="s">
        <v>1068</v>
      </c>
      <c r="EX85" s="3" t="s">
        <v>1126</v>
      </c>
      <c r="EY85" s="22">
        <v>46178</v>
      </c>
      <c r="EZ85" s="21"/>
      <c r="FA85" s="3"/>
      <c r="FB85" s="22"/>
      <c r="FC85" s="15"/>
      <c r="FD85" s="15"/>
      <c r="FE85" s="15">
        <f t="shared" si="23"/>
        <v>5638</v>
      </c>
      <c r="FF85" s="4">
        <f t="shared" si="24"/>
        <v>29174</v>
      </c>
      <c r="FG85" t="s">
        <v>586</v>
      </c>
      <c r="FH85" s="4">
        <v>869</v>
      </c>
      <c r="FI85" t="s">
        <v>688</v>
      </c>
    </row>
    <row r="86" spans="1:165" ht="17.25" x14ac:dyDescent="0.25">
      <c r="A86" s="5">
        <v>462817786</v>
      </c>
      <c r="B86" s="12" t="s">
        <v>904</v>
      </c>
      <c r="C86" s="5"/>
      <c r="D86" s="5"/>
      <c r="E86" s="5"/>
      <c r="F86" s="5"/>
      <c r="G86" s="6"/>
      <c r="H86" s="6"/>
      <c r="I86" s="5">
        <v>4562</v>
      </c>
      <c r="J86" s="5">
        <v>4017</v>
      </c>
      <c r="K86" s="295">
        <f t="shared" si="25"/>
        <v>4067</v>
      </c>
      <c r="L86" s="295">
        <f t="shared" si="14"/>
        <v>8579</v>
      </c>
      <c r="M86" s="334">
        <v>1</v>
      </c>
      <c r="N86" s="5" t="s">
        <v>688</v>
      </c>
      <c r="O86" s="5" t="s">
        <v>689</v>
      </c>
      <c r="P86" s="5" t="s">
        <v>60</v>
      </c>
      <c r="Q86" s="8">
        <v>94988</v>
      </c>
      <c r="R86" s="9">
        <v>50</v>
      </c>
      <c r="S86" s="9">
        <f t="shared" si="15"/>
        <v>0</v>
      </c>
      <c r="T86" s="9">
        <v>796</v>
      </c>
      <c r="U86" s="10" t="s">
        <v>586</v>
      </c>
      <c r="V86" s="319">
        <f t="shared" si="19"/>
        <v>0.10822450155865249</v>
      </c>
      <c r="W86" s="319">
        <f t="shared" si="20"/>
        <v>5.3270342023148433E-3</v>
      </c>
      <c r="X86" s="11" t="str">
        <f t="shared" si="16"/>
        <v>FLOW</v>
      </c>
      <c r="Y86" s="5" t="str">
        <f t="shared" si="17"/>
        <v>-</v>
      </c>
      <c r="Z86" s="5" t="s">
        <v>586</v>
      </c>
      <c r="AA86" s="5" t="s">
        <v>586</v>
      </c>
      <c r="AB86" s="12"/>
      <c r="AC86" s="5"/>
      <c r="AD86" s="5"/>
      <c r="AE86" s="13"/>
      <c r="AF86" s="14" t="s">
        <v>586</v>
      </c>
      <c r="AG86" s="15" t="s">
        <v>586</v>
      </c>
      <c r="AH86" s="5" t="s">
        <v>1025</v>
      </c>
      <c r="AI86" s="15" t="s">
        <v>586</v>
      </c>
      <c r="AJ86" s="16" t="s">
        <v>586</v>
      </c>
      <c r="AK86" s="15" t="s">
        <v>586</v>
      </c>
      <c r="AL86" s="17">
        <v>4863</v>
      </c>
      <c r="AM86" s="8">
        <v>94988</v>
      </c>
      <c r="AN86" s="18">
        <v>27</v>
      </c>
      <c r="AO86" s="6">
        <v>37</v>
      </c>
      <c r="AP86" s="6" t="str">
        <f t="shared" si="18"/>
        <v>FLOW</v>
      </c>
      <c r="AQ86" s="6"/>
      <c r="AR86" s="6"/>
      <c r="AS86" s="6"/>
      <c r="AT86" s="6"/>
      <c r="AU86" s="5" t="s">
        <v>1060</v>
      </c>
      <c r="AV86" s="332"/>
      <c r="AW86" s="12"/>
      <c r="AX86" s="19"/>
      <c r="AY86" s="5"/>
      <c r="AZ86" s="5" t="s">
        <v>1011</v>
      </c>
      <c r="BA86" s="15" t="s">
        <v>586</v>
      </c>
      <c r="BB86" s="15"/>
      <c r="BC86" s="15"/>
      <c r="BD86" s="5"/>
      <c r="BE86" s="5"/>
      <c r="BF86" s="5"/>
      <c r="BG86" s="3"/>
      <c r="BH86" s="5"/>
      <c r="BI86" s="5"/>
      <c r="BJ86" s="5"/>
      <c r="BK86" s="5"/>
      <c r="BL86" s="5">
        <v>1</v>
      </c>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20">
        <f t="shared" si="21"/>
        <v>1</v>
      </c>
      <c r="ES86" s="5">
        <f t="shared" si="22"/>
        <v>1</v>
      </c>
      <c r="ET86" s="5" t="s">
        <v>578</v>
      </c>
      <c r="EU86" s="15" t="s">
        <v>1563</v>
      </c>
      <c r="EV86" s="15" t="s">
        <v>567</v>
      </c>
      <c r="EW86" s="15" t="s">
        <v>1070</v>
      </c>
      <c r="EX86" s="3" t="s">
        <v>1127</v>
      </c>
      <c r="EY86" s="22">
        <v>46177</v>
      </c>
      <c r="EZ86" s="21"/>
      <c r="FA86" s="3"/>
      <c r="FB86" s="22"/>
      <c r="FC86" s="15"/>
      <c r="FD86" s="15"/>
      <c r="FE86" s="15">
        <f t="shared" si="23"/>
        <v>4067</v>
      </c>
      <c r="FF86" s="4">
        <f t="shared" si="24"/>
        <v>8579</v>
      </c>
      <c r="FG86" t="s">
        <v>586</v>
      </c>
      <c r="FH86" s="4">
        <v>50</v>
      </c>
      <c r="FI86" t="s">
        <v>688</v>
      </c>
    </row>
    <row r="87" spans="1:165" ht="17.25" x14ac:dyDescent="0.25">
      <c r="A87" s="5">
        <v>467440993</v>
      </c>
      <c r="B87" s="12" t="s">
        <v>861</v>
      </c>
      <c r="C87" s="5"/>
      <c r="D87" s="5"/>
      <c r="E87" s="5"/>
      <c r="F87" s="5"/>
      <c r="G87" s="6"/>
      <c r="H87" s="6"/>
      <c r="I87" s="5">
        <v>3535</v>
      </c>
      <c r="J87" s="5">
        <v>13466</v>
      </c>
      <c r="K87" s="295">
        <f t="shared" si="25"/>
        <v>3293</v>
      </c>
      <c r="L87" s="295">
        <f t="shared" si="14"/>
        <v>17001</v>
      </c>
      <c r="M87" s="7">
        <v>4</v>
      </c>
      <c r="N87" s="5" t="s">
        <v>688</v>
      </c>
      <c r="O87" s="5" t="s">
        <v>689</v>
      </c>
      <c r="P87" s="5" t="s">
        <v>156</v>
      </c>
      <c r="Q87" s="8">
        <v>94419</v>
      </c>
      <c r="R87" s="9">
        <v>432</v>
      </c>
      <c r="S87" s="9">
        <f t="shared" si="15"/>
        <v>0</v>
      </c>
      <c r="T87" s="9">
        <v>2250</v>
      </c>
      <c r="U87" s="10" t="s">
        <v>688</v>
      </c>
      <c r="V87" s="319">
        <f t="shared" si="19"/>
        <v>0.34107996191799361</v>
      </c>
      <c r="W87" s="319">
        <f t="shared" si="20"/>
        <v>3.0999543659690106E-2</v>
      </c>
      <c r="X87" s="11" t="str">
        <f t="shared" si="16"/>
        <v>FLOW</v>
      </c>
      <c r="Y87" s="5" t="str">
        <f t="shared" si="17"/>
        <v>-</v>
      </c>
      <c r="Z87" s="5" t="s">
        <v>773</v>
      </c>
      <c r="AA87" s="5" t="s">
        <v>586</v>
      </c>
      <c r="AB87" s="12"/>
      <c r="AC87" s="5"/>
      <c r="AD87" s="5"/>
      <c r="AE87" s="13"/>
      <c r="AF87" s="14" t="s">
        <v>1064</v>
      </c>
      <c r="AG87" s="15" t="s">
        <v>586</v>
      </c>
      <c r="AH87" s="5" t="s">
        <v>159</v>
      </c>
      <c r="AI87" s="15" t="s">
        <v>586</v>
      </c>
      <c r="AJ87" s="16" t="s">
        <v>586</v>
      </c>
      <c r="AK87" s="15" t="s">
        <v>586</v>
      </c>
      <c r="AL87" s="17">
        <v>16148</v>
      </c>
      <c r="AM87" s="8">
        <v>94419</v>
      </c>
      <c r="AN87" s="18">
        <v>116</v>
      </c>
      <c r="AO87" s="6">
        <v>126</v>
      </c>
      <c r="AP87" s="6" t="str">
        <f t="shared" si="18"/>
        <v>FLOW</v>
      </c>
      <c r="AQ87" s="6"/>
      <c r="AR87" s="6"/>
      <c r="AS87" s="6"/>
      <c r="AT87" s="6"/>
      <c r="AU87" s="5" t="s">
        <v>483</v>
      </c>
      <c r="AV87" s="332"/>
      <c r="AW87" s="12"/>
      <c r="AX87" s="19"/>
      <c r="AY87" s="5"/>
      <c r="AZ87" s="5" t="s">
        <v>1011</v>
      </c>
      <c r="BA87" s="15" t="s">
        <v>586</v>
      </c>
      <c r="BB87" s="15"/>
      <c r="BC87" s="15"/>
      <c r="BD87" s="5"/>
      <c r="BE87" s="5"/>
      <c r="BF87" s="5"/>
      <c r="BG87" s="3"/>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20">
        <f t="shared" si="21"/>
        <v>0</v>
      </c>
      <c r="ES87" s="5" t="str">
        <f t="shared" si="22"/>
        <v/>
      </c>
      <c r="ET87" s="5" t="s">
        <v>582</v>
      </c>
      <c r="EU87" s="15" t="s">
        <v>1564</v>
      </c>
      <c r="EV87" s="15" t="s">
        <v>567</v>
      </c>
      <c r="EW87" s="15" t="e">
        <v>#N/A</v>
      </c>
      <c r="EX87" s="3" t="e">
        <v>#N/A</v>
      </c>
      <c r="EY87" s="22" t="e">
        <v>#N/A</v>
      </c>
      <c r="EZ87" s="21"/>
      <c r="FA87" s="3"/>
      <c r="FB87" s="22"/>
      <c r="FC87" s="15"/>
      <c r="FD87" s="15"/>
      <c r="FE87" s="15">
        <f t="shared" si="23"/>
        <v>3293</v>
      </c>
      <c r="FF87" s="4">
        <f t="shared" si="24"/>
        <v>17001</v>
      </c>
      <c r="FG87" t="s">
        <v>586</v>
      </c>
      <c r="FH87" s="4">
        <v>432</v>
      </c>
      <c r="FI87" t="s">
        <v>688</v>
      </c>
    </row>
    <row r="88" spans="1:165" ht="17.25" x14ac:dyDescent="0.25">
      <c r="A88" s="5">
        <v>466788877</v>
      </c>
      <c r="B88" s="12" t="s">
        <v>547</v>
      </c>
      <c r="C88" s="5" t="s">
        <v>1043</v>
      </c>
      <c r="D88" s="5" t="s">
        <v>1067</v>
      </c>
      <c r="E88" s="5">
        <v>6410</v>
      </c>
      <c r="F88" s="5"/>
      <c r="G88" s="6"/>
      <c r="H88" s="6"/>
      <c r="I88" s="5">
        <v>6310</v>
      </c>
      <c r="J88" s="5">
        <v>6238</v>
      </c>
      <c r="K88" s="295">
        <f t="shared" si="25"/>
        <v>6330</v>
      </c>
      <c r="L88" s="295">
        <f t="shared" si="14"/>
        <v>6138</v>
      </c>
      <c r="M88" s="334">
        <v>1</v>
      </c>
      <c r="N88" s="5" t="s">
        <v>737</v>
      </c>
      <c r="O88" s="5" t="s">
        <v>738</v>
      </c>
      <c r="P88" s="5" t="s">
        <v>34</v>
      </c>
      <c r="Q88" s="8">
        <v>94401</v>
      </c>
      <c r="R88" s="9">
        <v>92</v>
      </c>
      <c r="S88" s="9">
        <f t="shared" si="15"/>
        <v>0</v>
      </c>
      <c r="T88" s="9">
        <v>1343</v>
      </c>
      <c r="U88" s="10" t="s">
        <v>869</v>
      </c>
      <c r="V88" s="319">
        <f t="shared" si="19"/>
        <v>7.9978344398200299E-2</v>
      </c>
      <c r="W88" s="319">
        <f t="shared" si="20"/>
        <v>5.2941145800808895E-3</v>
      </c>
      <c r="X88" s="11" t="str">
        <f t="shared" si="16"/>
        <v>STABLE</v>
      </c>
      <c r="Y88" s="5" t="str">
        <f t="shared" si="17"/>
        <v>PAID</v>
      </c>
      <c r="Z88" s="5" t="s">
        <v>738</v>
      </c>
      <c r="AA88" s="5" t="s">
        <v>586</v>
      </c>
      <c r="AB88" s="12"/>
      <c r="AC88" s="5"/>
      <c r="AD88" s="5"/>
      <c r="AE88" s="13"/>
      <c r="AF88" s="14" t="s">
        <v>586</v>
      </c>
      <c r="AG88" s="15" t="s">
        <v>586</v>
      </c>
      <c r="AH88" s="5" t="s">
        <v>564</v>
      </c>
      <c r="AI88" s="15" t="s">
        <v>586</v>
      </c>
      <c r="AJ88" s="16" t="s">
        <v>586</v>
      </c>
      <c r="AK88" s="15" t="s">
        <v>586</v>
      </c>
      <c r="AL88" s="17">
        <v>7673</v>
      </c>
      <c r="AM88" s="8">
        <v>94401</v>
      </c>
      <c r="AN88" s="18">
        <v>27</v>
      </c>
      <c r="AO88" s="6">
        <v>6</v>
      </c>
      <c r="AP88" s="6" t="str">
        <f t="shared" si="18"/>
        <v>STABLE</v>
      </c>
      <c r="AQ88" s="6"/>
      <c r="AR88" s="6"/>
      <c r="AS88" s="6"/>
      <c r="AT88" s="6"/>
      <c r="AU88" s="5" t="s">
        <v>1060</v>
      </c>
      <c r="AV88" s="332"/>
      <c r="AW88" s="12"/>
      <c r="AX88" s="19"/>
      <c r="AY88" s="5"/>
      <c r="AZ88" s="5" t="s">
        <v>1011</v>
      </c>
      <c r="BA88" s="15" t="s">
        <v>586</v>
      </c>
      <c r="BB88" s="15"/>
      <c r="BC88" s="15"/>
      <c r="BD88" s="5"/>
      <c r="BE88" s="5"/>
      <c r="BF88" s="5"/>
      <c r="BG88" s="3"/>
      <c r="BH88" s="5"/>
      <c r="BI88" s="5"/>
      <c r="BJ88" s="5"/>
      <c r="BK88" s="5"/>
      <c r="BL88" s="5"/>
      <c r="BM88" s="5"/>
      <c r="BN88" s="5"/>
      <c r="BO88" s="5"/>
      <c r="BP88" s="5"/>
      <c r="BQ88" s="5"/>
      <c r="BR88" s="5">
        <v>2</v>
      </c>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20">
        <f t="shared" si="21"/>
        <v>2</v>
      </c>
      <c r="ES88" s="5">
        <f t="shared" si="22"/>
        <v>1</v>
      </c>
      <c r="ET88" s="5" t="s">
        <v>574</v>
      </c>
      <c r="EU88" s="15" t="s">
        <v>1565</v>
      </c>
      <c r="EV88" s="15" t="s">
        <v>567</v>
      </c>
      <c r="EW88" s="15" t="s">
        <v>1070</v>
      </c>
      <c r="EX88" s="3" t="s">
        <v>1095</v>
      </c>
      <c r="EY88" s="22">
        <v>46179</v>
      </c>
      <c r="EZ88" s="21"/>
      <c r="FA88" s="3"/>
      <c r="FB88" s="22"/>
      <c r="FC88" s="15"/>
      <c r="FD88" s="15"/>
      <c r="FE88" s="15">
        <f t="shared" si="23"/>
        <v>6330</v>
      </c>
      <c r="FF88" s="4">
        <f t="shared" si="24"/>
        <v>12548</v>
      </c>
      <c r="FG88" t="s">
        <v>586</v>
      </c>
      <c r="FH88" s="4">
        <v>92</v>
      </c>
      <c r="FI88" t="s">
        <v>1477</v>
      </c>
    </row>
    <row r="89" spans="1:165" ht="17.25" x14ac:dyDescent="0.25">
      <c r="A89" s="5">
        <v>466775197</v>
      </c>
      <c r="B89" s="12" t="s">
        <v>211</v>
      </c>
      <c r="C89" s="5"/>
      <c r="D89" s="5"/>
      <c r="E89" s="5"/>
      <c r="F89" s="5"/>
      <c r="G89" s="6"/>
      <c r="H89" s="6"/>
      <c r="I89" s="5">
        <v>4058</v>
      </c>
      <c r="J89" s="5">
        <v>7870</v>
      </c>
      <c r="K89" s="295">
        <f t="shared" si="25"/>
        <v>4150</v>
      </c>
      <c r="L89" s="295">
        <f t="shared" si="14"/>
        <v>11928</v>
      </c>
      <c r="M89" s="7">
        <v>2</v>
      </c>
      <c r="N89" s="5" t="s">
        <v>688</v>
      </c>
      <c r="O89" s="5" t="s">
        <v>689</v>
      </c>
      <c r="P89" s="5" t="s">
        <v>106</v>
      </c>
      <c r="Q89" s="8">
        <v>94243</v>
      </c>
      <c r="R89" s="9">
        <v>338</v>
      </c>
      <c r="S89" s="9">
        <f t="shared" si="15"/>
        <v>0</v>
      </c>
      <c r="T89" s="9">
        <v>3108.34</v>
      </c>
      <c r="U89" s="10" t="s">
        <v>891</v>
      </c>
      <c r="V89" s="319">
        <f t="shared" si="19"/>
        <v>0.2565168139731453</v>
      </c>
      <c r="W89" s="319">
        <f t="shared" si="20"/>
        <v>2.0866472943662978E-2</v>
      </c>
      <c r="X89" s="11" t="str">
        <f t="shared" si="16"/>
        <v>FLOW</v>
      </c>
      <c r="Y89" s="5" t="str">
        <f t="shared" si="17"/>
        <v>-</v>
      </c>
      <c r="Z89" s="5" t="s">
        <v>787</v>
      </c>
      <c r="AA89" s="5" t="s">
        <v>586</v>
      </c>
      <c r="AB89" s="12"/>
      <c r="AC89" s="5"/>
      <c r="AD89" s="5"/>
      <c r="AE89" s="13"/>
      <c r="AF89" s="14" t="s">
        <v>586</v>
      </c>
      <c r="AG89" s="15" t="s">
        <v>586</v>
      </c>
      <c r="AH89" s="5" t="s">
        <v>212</v>
      </c>
      <c r="AI89" s="15" t="s">
        <v>586</v>
      </c>
      <c r="AJ89" s="16" t="s">
        <v>586</v>
      </c>
      <c r="AK89" s="15" t="s">
        <v>586</v>
      </c>
      <c r="AL89" s="17">
        <v>11316.34</v>
      </c>
      <c r="AM89" s="8">
        <v>94243</v>
      </c>
      <c r="AN89" s="18">
        <v>57</v>
      </c>
      <c r="AO89" s="6">
        <v>67</v>
      </c>
      <c r="AP89" s="6" t="str">
        <f t="shared" si="18"/>
        <v>FLOW</v>
      </c>
      <c r="AQ89" s="6"/>
      <c r="AR89" s="6"/>
      <c r="AS89" s="6"/>
      <c r="AT89" s="6"/>
      <c r="AU89" s="5" t="s">
        <v>1060</v>
      </c>
      <c r="AV89" s="332"/>
      <c r="AW89" s="12"/>
      <c r="AX89" s="19"/>
      <c r="AY89" s="5"/>
      <c r="AZ89" s="5" t="s">
        <v>1011</v>
      </c>
      <c r="BA89" s="15" t="s">
        <v>586</v>
      </c>
      <c r="BB89" s="15"/>
      <c r="BC89" s="15"/>
      <c r="BD89" s="5"/>
      <c r="BE89" s="5"/>
      <c r="BF89" s="5"/>
      <c r="BG89" s="3"/>
      <c r="BH89" s="5"/>
      <c r="BI89" s="5"/>
      <c r="BJ89" s="5"/>
      <c r="BK89" s="5"/>
      <c r="BL89" s="5">
        <v>1</v>
      </c>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20">
        <f t="shared" si="21"/>
        <v>1</v>
      </c>
      <c r="ES89" s="5">
        <f t="shared" si="22"/>
        <v>1</v>
      </c>
      <c r="ET89" s="5" t="s">
        <v>568</v>
      </c>
      <c r="EU89" s="15" t="s">
        <v>1566</v>
      </c>
      <c r="EV89" s="15" t="s">
        <v>567</v>
      </c>
      <c r="EW89" s="15" t="s">
        <v>1073</v>
      </c>
      <c r="EX89" s="3" t="s">
        <v>1082</v>
      </c>
      <c r="EY89" s="22">
        <v>46188</v>
      </c>
      <c r="EZ89" s="21"/>
      <c r="FA89" s="3"/>
      <c r="FB89" s="22"/>
      <c r="FC89" s="15"/>
      <c r="FD89" s="15"/>
      <c r="FE89" s="15">
        <f t="shared" si="23"/>
        <v>4150</v>
      </c>
      <c r="FF89" s="4">
        <f t="shared" si="24"/>
        <v>11928</v>
      </c>
      <c r="FG89" t="s">
        <v>586</v>
      </c>
      <c r="FH89" s="4">
        <v>338</v>
      </c>
      <c r="FI89" t="s">
        <v>688</v>
      </c>
    </row>
    <row r="90" spans="1:165" ht="17.25" x14ac:dyDescent="0.25">
      <c r="A90" s="5">
        <v>466601702</v>
      </c>
      <c r="B90" s="12" t="s">
        <v>57</v>
      </c>
      <c r="C90" s="5"/>
      <c r="D90" s="5"/>
      <c r="E90" s="5"/>
      <c r="F90" s="5"/>
      <c r="G90" s="6"/>
      <c r="H90" s="6"/>
      <c r="I90" s="5">
        <v>3698</v>
      </c>
      <c r="J90" s="5">
        <v>18483</v>
      </c>
      <c r="K90" s="295">
        <f t="shared" si="25"/>
        <v>4234</v>
      </c>
      <c r="L90" s="295">
        <f t="shared" si="14"/>
        <v>22181</v>
      </c>
      <c r="M90" s="7">
        <v>5</v>
      </c>
      <c r="N90" s="5" t="s">
        <v>688</v>
      </c>
      <c r="O90" s="5" t="s">
        <v>689</v>
      </c>
      <c r="P90" s="5" t="s">
        <v>53</v>
      </c>
      <c r="Q90" s="8">
        <v>93898</v>
      </c>
      <c r="R90" s="9">
        <v>543</v>
      </c>
      <c r="S90" s="9">
        <f t="shared" si="15"/>
        <v>0</v>
      </c>
      <c r="T90" s="9">
        <v>2250</v>
      </c>
      <c r="U90" s="10" t="s">
        <v>688</v>
      </c>
      <c r="V90" s="319">
        <f t="shared" si="19"/>
        <v>0.60787105556758947</v>
      </c>
      <c r="W90" s="319">
        <f t="shared" si="20"/>
        <v>4.5706304540671996E-2</v>
      </c>
      <c r="X90" s="11" t="str">
        <f t="shared" si="16"/>
        <v>FLOW</v>
      </c>
      <c r="Y90" s="5" t="str">
        <f t="shared" si="17"/>
        <v>-</v>
      </c>
      <c r="Z90" s="5" t="s">
        <v>784</v>
      </c>
      <c r="AA90" s="5" t="s">
        <v>586</v>
      </c>
      <c r="AB90" s="12"/>
      <c r="AC90" s="5"/>
      <c r="AD90" s="5"/>
      <c r="AE90" s="13"/>
      <c r="AF90" s="14" t="s">
        <v>1064</v>
      </c>
      <c r="AG90" s="15" t="s">
        <v>586</v>
      </c>
      <c r="AH90" s="5" t="s">
        <v>1036</v>
      </c>
      <c r="AI90" s="15" t="s">
        <v>586</v>
      </c>
      <c r="AJ90" s="16" t="s">
        <v>586</v>
      </c>
      <c r="AK90" s="15" t="s">
        <v>586</v>
      </c>
      <c r="AL90" s="17">
        <v>21276</v>
      </c>
      <c r="AM90" s="8">
        <v>93898</v>
      </c>
      <c r="AN90" s="18">
        <v>147</v>
      </c>
      <c r="AO90" s="6">
        <v>157</v>
      </c>
      <c r="AP90" s="6" t="str">
        <f t="shared" si="18"/>
        <v>FLOW</v>
      </c>
      <c r="AQ90" s="6"/>
      <c r="AR90" s="6"/>
      <c r="AS90" s="6"/>
      <c r="AT90" s="6"/>
      <c r="AU90" s="5" t="s">
        <v>483</v>
      </c>
      <c r="AV90" s="332"/>
      <c r="AW90" s="12"/>
      <c r="AX90" s="19"/>
      <c r="AY90" s="5"/>
      <c r="AZ90" s="5" t="s">
        <v>1011</v>
      </c>
      <c r="BA90" s="15" t="s">
        <v>586</v>
      </c>
      <c r="BB90" s="15"/>
      <c r="BC90" s="15"/>
      <c r="BD90" s="5"/>
      <c r="BE90" s="5"/>
      <c r="BF90" s="5"/>
      <c r="BG90" s="3"/>
      <c r="BH90" s="5"/>
      <c r="BI90" s="5"/>
      <c r="BJ90" s="5"/>
      <c r="BK90" s="5"/>
      <c r="BL90" s="5"/>
      <c r="BM90" s="5"/>
      <c r="BN90" s="5"/>
      <c r="BO90" s="5">
        <v>1</v>
      </c>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20">
        <f t="shared" si="21"/>
        <v>1</v>
      </c>
      <c r="ES90" s="5">
        <f t="shared" si="22"/>
        <v>1</v>
      </c>
      <c r="ET90" s="5" t="s">
        <v>577</v>
      </c>
      <c r="EU90" s="15" t="s">
        <v>1567</v>
      </c>
      <c r="EV90" s="15" t="s">
        <v>567</v>
      </c>
      <c r="EW90" s="15" t="s">
        <v>1068</v>
      </c>
      <c r="EX90" s="3" t="s">
        <v>1128</v>
      </c>
      <c r="EY90" s="22">
        <v>46178</v>
      </c>
      <c r="EZ90" s="21"/>
      <c r="FA90" s="3"/>
      <c r="FB90" s="22"/>
      <c r="FC90" s="15"/>
      <c r="FD90" s="15"/>
      <c r="FE90" s="15">
        <f t="shared" si="23"/>
        <v>4234</v>
      </c>
      <c r="FF90" s="4">
        <f t="shared" si="24"/>
        <v>22181</v>
      </c>
      <c r="FG90" t="s">
        <v>586</v>
      </c>
      <c r="FH90" s="4">
        <v>543</v>
      </c>
      <c r="FI90" t="s">
        <v>688</v>
      </c>
    </row>
    <row r="91" spans="1:165" ht="17.25" x14ac:dyDescent="0.25">
      <c r="A91" s="5">
        <v>468046860</v>
      </c>
      <c r="B91" s="12" t="s">
        <v>830</v>
      </c>
      <c r="C91" s="5" t="s">
        <v>1043</v>
      </c>
      <c r="D91" s="5" t="s">
        <v>1055</v>
      </c>
      <c r="E91" s="5">
        <v>3153</v>
      </c>
      <c r="F91" s="5"/>
      <c r="G91" s="6"/>
      <c r="H91" s="6"/>
      <c r="I91" s="5">
        <v>2700</v>
      </c>
      <c r="J91" s="5">
        <v>2788</v>
      </c>
      <c r="K91" s="295">
        <f t="shared" si="25"/>
        <v>2788</v>
      </c>
      <c r="L91" s="295">
        <f t="shared" si="14"/>
        <v>2335</v>
      </c>
      <c r="M91" s="334">
        <v>1</v>
      </c>
      <c r="N91" s="5" t="s">
        <v>739</v>
      </c>
      <c r="O91" s="5" t="s">
        <v>738</v>
      </c>
      <c r="P91" s="5" t="s">
        <v>26</v>
      </c>
      <c r="Q91" s="8">
        <v>93580</v>
      </c>
      <c r="R91" s="9">
        <v>0</v>
      </c>
      <c r="S91" s="9">
        <f t="shared" si="15"/>
        <v>0</v>
      </c>
      <c r="T91" s="9">
        <v>450</v>
      </c>
      <c r="U91" s="10" t="s">
        <v>586</v>
      </c>
      <c r="V91" s="319">
        <f t="shared" si="19"/>
        <v>4.03571487777028E-2</v>
      </c>
      <c r="W91" s="319">
        <f t="shared" si="20"/>
        <v>5.2480719738558874E-3</v>
      </c>
      <c r="X91" s="11" t="str">
        <f t="shared" si="16"/>
        <v>RB</v>
      </c>
      <c r="Y91" s="5" t="str">
        <f t="shared" si="17"/>
        <v>PAID</v>
      </c>
      <c r="Z91" s="5" t="s">
        <v>586</v>
      </c>
      <c r="AA91" s="5" t="s">
        <v>586</v>
      </c>
      <c r="AB91" s="12"/>
      <c r="AC91" s="5"/>
      <c r="AD91" s="5"/>
      <c r="AE91" s="13"/>
      <c r="AF91" s="14" t="s">
        <v>586</v>
      </c>
      <c r="AG91" s="15" t="s">
        <v>586</v>
      </c>
      <c r="AH91" s="5" t="s">
        <v>306</v>
      </c>
      <c r="AI91" s="15" t="s">
        <v>586</v>
      </c>
      <c r="AJ91" s="16" t="s">
        <v>586</v>
      </c>
      <c r="AK91" s="15" t="s">
        <v>586</v>
      </c>
      <c r="AL91" s="17">
        <v>3238</v>
      </c>
      <c r="AM91" s="8">
        <v>93580</v>
      </c>
      <c r="AN91" s="18">
        <v>22</v>
      </c>
      <c r="AO91" s="6">
        <v>0</v>
      </c>
      <c r="AP91" s="6" t="str">
        <f t="shared" si="18"/>
        <v>RB</v>
      </c>
      <c r="AQ91" s="6"/>
      <c r="AR91" s="6"/>
      <c r="AS91" s="6"/>
      <c r="AT91" s="6"/>
      <c r="AU91" s="5" t="s">
        <v>1060</v>
      </c>
      <c r="AV91" s="332"/>
      <c r="AW91" s="12"/>
      <c r="AX91" s="19"/>
      <c r="AY91" s="5"/>
      <c r="AZ91" s="5" t="s">
        <v>1011</v>
      </c>
      <c r="BA91" s="15" t="s">
        <v>586</v>
      </c>
      <c r="BB91" s="15"/>
      <c r="BC91" s="15"/>
      <c r="BD91" s="5"/>
      <c r="BE91" s="5"/>
      <c r="BF91" s="5"/>
      <c r="BG91" s="3"/>
      <c r="BH91" s="5"/>
      <c r="BI91" s="5">
        <v>1</v>
      </c>
      <c r="BJ91" s="5"/>
      <c r="BK91" s="5"/>
      <c r="BL91" s="5"/>
      <c r="BM91" s="5"/>
      <c r="BN91" s="5"/>
      <c r="BO91" s="5"/>
      <c r="BP91" s="5"/>
      <c r="BQ91" s="5"/>
      <c r="BR91" s="5"/>
      <c r="BS91" s="5"/>
      <c r="BT91" s="5"/>
      <c r="BU91" s="5"/>
      <c r="BV91" s="5"/>
      <c r="BW91" s="5"/>
      <c r="BX91" s="5"/>
      <c r="BY91" s="5"/>
      <c r="BZ91" s="5"/>
      <c r="CA91" s="5"/>
      <c r="CB91" s="5"/>
      <c r="CC91" s="5"/>
      <c r="CD91" s="5"/>
      <c r="CE91" s="5"/>
      <c r="CF91" s="5"/>
      <c r="CG91" s="5"/>
      <c r="CH91" s="5"/>
      <c r="CI91" s="5"/>
      <c r="CJ91" s="5"/>
      <c r="CK91" s="5"/>
      <c r="CL91" s="5"/>
      <c r="CM91" s="5"/>
      <c r="CN91" s="5"/>
      <c r="CO91" s="5"/>
      <c r="CP91" s="5"/>
      <c r="CQ91" s="5"/>
      <c r="CR91" s="5"/>
      <c r="CS91" s="5"/>
      <c r="CT91" s="5"/>
      <c r="CU91" s="5"/>
      <c r="CV91" s="5"/>
      <c r="CW91" s="5"/>
      <c r="CX91" s="5"/>
      <c r="CY91" s="5"/>
      <c r="CZ91" s="5"/>
      <c r="DA91" s="5"/>
      <c r="DB91" s="5"/>
      <c r="DC91" s="5"/>
      <c r="DD91" s="5"/>
      <c r="DE91" s="5"/>
      <c r="DF91" s="5"/>
      <c r="DG91" s="5"/>
      <c r="DH91" s="5"/>
      <c r="DI91" s="5"/>
      <c r="DJ91" s="5"/>
      <c r="DK91" s="5"/>
      <c r="DL91" s="5"/>
      <c r="DM91" s="5"/>
      <c r="DN91" s="5"/>
      <c r="DO91" s="5"/>
      <c r="DP91" s="5"/>
      <c r="DQ91" s="5"/>
      <c r="DR91" s="5"/>
      <c r="DS91" s="5"/>
      <c r="DT91" s="5"/>
      <c r="DU91" s="5"/>
      <c r="DV91" s="5"/>
      <c r="DW91" s="5"/>
      <c r="DX91" s="5"/>
      <c r="DY91" s="5"/>
      <c r="DZ91" s="5"/>
      <c r="EA91" s="5"/>
      <c r="EB91" s="5"/>
      <c r="EC91" s="5"/>
      <c r="ED91" s="5"/>
      <c r="EE91" s="5"/>
      <c r="EF91" s="5"/>
      <c r="EG91" s="5"/>
      <c r="EH91" s="5"/>
      <c r="EI91" s="5"/>
      <c r="EJ91" s="5"/>
      <c r="EK91" s="5"/>
      <c r="EL91" s="5"/>
      <c r="EM91" s="5"/>
      <c r="EN91" s="5"/>
      <c r="EO91" s="5"/>
      <c r="EP91" s="5"/>
      <c r="EQ91" s="5"/>
      <c r="ER91" s="20">
        <f t="shared" si="21"/>
        <v>1</v>
      </c>
      <c r="ES91" s="5">
        <f t="shared" si="22"/>
        <v>1</v>
      </c>
      <c r="ET91" s="5" t="s">
        <v>572</v>
      </c>
      <c r="EU91" s="15" t="s">
        <v>1568</v>
      </c>
      <c r="EV91" s="15" t="s">
        <v>567</v>
      </c>
      <c r="EW91" s="15" t="s">
        <v>1073</v>
      </c>
      <c r="EX91" s="3" t="s">
        <v>1082</v>
      </c>
      <c r="EY91" s="22">
        <v>46188</v>
      </c>
      <c r="EZ91" s="21"/>
      <c r="FA91" s="3"/>
      <c r="FB91" s="22"/>
      <c r="FC91" s="15"/>
      <c r="FD91" s="15"/>
      <c r="FE91" s="15">
        <f t="shared" si="23"/>
        <v>2788</v>
      </c>
      <c r="FF91" s="4">
        <f t="shared" si="24"/>
        <v>5488</v>
      </c>
      <c r="FG91" t="s">
        <v>586</v>
      </c>
      <c r="FH91" s="4">
        <v>0</v>
      </c>
      <c r="FI91" t="s">
        <v>1479</v>
      </c>
    </row>
    <row r="92" spans="1:165" ht="17.25" x14ac:dyDescent="0.25">
      <c r="A92" s="5">
        <v>463343105</v>
      </c>
      <c r="B92" s="12" t="s">
        <v>88</v>
      </c>
      <c r="C92" s="5"/>
      <c r="D92" s="5"/>
      <c r="E92" s="5"/>
      <c r="F92" s="5"/>
      <c r="G92" s="6"/>
      <c r="H92" s="6"/>
      <c r="I92" s="5">
        <v>3923</v>
      </c>
      <c r="J92" s="5">
        <v>13015</v>
      </c>
      <c r="K92" s="295">
        <f t="shared" si="25"/>
        <v>2021</v>
      </c>
      <c r="L92" s="295">
        <f t="shared" si="14"/>
        <v>16938</v>
      </c>
      <c r="M92" s="7">
        <v>4</v>
      </c>
      <c r="N92" s="5" t="s">
        <v>688</v>
      </c>
      <c r="O92" s="5" t="s">
        <v>689</v>
      </c>
      <c r="P92" s="5" t="s">
        <v>41</v>
      </c>
      <c r="Q92" s="8">
        <v>93218</v>
      </c>
      <c r="R92" s="9">
        <v>775</v>
      </c>
      <c r="S92" s="9">
        <f t="shared" si="15"/>
        <v>0</v>
      </c>
      <c r="T92" s="9">
        <v>6300</v>
      </c>
      <c r="U92" s="10" t="s">
        <v>688</v>
      </c>
      <c r="V92" s="319">
        <f t="shared" si="19"/>
        <v>0.65807289644412759</v>
      </c>
      <c r="W92" s="319">
        <f t="shared" si="20"/>
        <v>3.0605232642465945E-2</v>
      </c>
      <c r="X92" s="11" t="str">
        <f t="shared" si="16"/>
        <v>FLOW</v>
      </c>
      <c r="Y92" s="5" t="str">
        <f t="shared" si="17"/>
        <v>-</v>
      </c>
      <c r="Z92" s="5" t="s">
        <v>787</v>
      </c>
      <c r="AA92" s="5" t="s">
        <v>586</v>
      </c>
      <c r="AB92" s="12"/>
      <c r="AC92" s="5"/>
      <c r="AD92" s="5"/>
      <c r="AE92" s="13"/>
      <c r="AF92" s="14" t="s">
        <v>1064</v>
      </c>
      <c r="AG92" s="15" t="s">
        <v>586</v>
      </c>
      <c r="AH92" s="5" t="s">
        <v>89</v>
      </c>
      <c r="AI92" s="15" t="s">
        <v>586</v>
      </c>
      <c r="AJ92" s="16" t="s">
        <v>586</v>
      </c>
      <c r="AK92" s="15" t="s">
        <v>586</v>
      </c>
      <c r="AL92" s="17">
        <v>20090</v>
      </c>
      <c r="AM92" s="8">
        <v>93218</v>
      </c>
      <c r="AN92" s="18">
        <v>116</v>
      </c>
      <c r="AO92" s="6">
        <v>126</v>
      </c>
      <c r="AP92" s="6" t="str">
        <f t="shared" si="18"/>
        <v>FLOW</v>
      </c>
      <c r="AQ92" s="6"/>
      <c r="AR92" s="6"/>
      <c r="AS92" s="6"/>
      <c r="AT92" s="6"/>
      <c r="AU92" s="5" t="s">
        <v>483</v>
      </c>
      <c r="AV92" s="332"/>
      <c r="AW92" s="12"/>
      <c r="AX92" s="19"/>
      <c r="AY92" s="5"/>
      <c r="AZ92" s="5" t="s">
        <v>1011</v>
      </c>
      <c r="BA92" s="15" t="s">
        <v>586</v>
      </c>
      <c r="BB92" s="15"/>
      <c r="BC92" s="15"/>
      <c r="BD92" s="5"/>
      <c r="BE92" s="5"/>
      <c r="BF92" s="5"/>
      <c r="BG92" s="3"/>
      <c r="BH92" s="5"/>
      <c r="BI92" s="5"/>
      <c r="BJ92" s="5"/>
      <c r="BK92" s="5"/>
      <c r="BL92" s="5"/>
      <c r="BM92" s="5"/>
      <c r="BN92" s="5"/>
      <c r="BO92" s="5"/>
      <c r="BP92" s="5"/>
      <c r="BQ92" s="5"/>
      <c r="BR92" s="5">
        <v>1</v>
      </c>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20">
        <f t="shared" si="21"/>
        <v>1</v>
      </c>
      <c r="ES92" s="5">
        <f t="shared" si="22"/>
        <v>1</v>
      </c>
      <c r="ET92" s="5" t="s">
        <v>575</v>
      </c>
      <c r="EU92" s="15" t="s">
        <v>1569</v>
      </c>
      <c r="EV92" s="15" t="s">
        <v>567</v>
      </c>
      <c r="EW92" s="15" t="s">
        <v>1073</v>
      </c>
      <c r="EX92" s="3" t="s">
        <v>1085</v>
      </c>
      <c r="EY92" s="22">
        <v>46181</v>
      </c>
      <c r="EZ92" s="21"/>
      <c r="FA92" s="3"/>
      <c r="FB92" s="22"/>
      <c r="FC92" s="15"/>
      <c r="FD92" s="15"/>
      <c r="FE92" s="15">
        <f t="shared" si="23"/>
        <v>2021</v>
      </c>
      <c r="FF92" s="4">
        <f t="shared" si="24"/>
        <v>16938</v>
      </c>
      <c r="FG92" t="s">
        <v>586</v>
      </c>
      <c r="FH92" s="4">
        <v>775</v>
      </c>
      <c r="FI92" t="s">
        <v>688</v>
      </c>
    </row>
    <row r="93" spans="1:165" ht="17.25" x14ac:dyDescent="0.25">
      <c r="A93" s="5">
        <v>459582628</v>
      </c>
      <c r="B93" s="12" t="s">
        <v>905</v>
      </c>
      <c r="C93" s="5" t="s">
        <v>1043</v>
      </c>
      <c r="D93" s="5" t="s">
        <v>1059</v>
      </c>
      <c r="E93" s="5">
        <v>17875</v>
      </c>
      <c r="F93" s="5"/>
      <c r="G93" s="6"/>
      <c r="H93" s="6"/>
      <c r="I93" s="5">
        <v>5832</v>
      </c>
      <c r="J93" s="5">
        <v>11511</v>
      </c>
      <c r="K93" s="295">
        <f t="shared" si="25"/>
        <v>6041</v>
      </c>
      <c r="L93" s="295">
        <f t="shared" si="14"/>
        <v>-532</v>
      </c>
      <c r="M93" s="7">
        <v>2</v>
      </c>
      <c r="N93" s="5" t="s">
        <v>739</v>
      </c>
      <c r="O93" s="5" t="s">
        <v>738</v>
      </c>
      <c r="P93" s="5" t="s">
        <v>17</v>
      </c>
      <c r="Q93" s="8">
        <v>93200</v>
      </c>
      <c r="R93" s="9">
        <v>362</v>
      </c>
      <c r="S93" s="9">
        <f t="shared" si="15"/>
        <v>0</v>
      </c>
      <c r="T93" s="9">
        <v>0</v>
      </c>
      <c r="U93" s="10" t="s">
        <v>586</v>
      </c>
      <c r="V93" s="319">
        <f t="shared" si="19"/>
        <v>0.16523114427655536</v>
      </c>
      <c r="W93" s="319">
        <f t="shared" si="20"/>
        <v>2.0635540871464082E-2</v>
      </c>
      <c r="X93" s="11" t="str">
        <f t="shared" si="16"/>
        <v>RB</v>
      </c>
      <c r="Y93" s="5" t="str">
        <f t="shared" si="17"/>
        <v>PAID</v>
      </c>
      <c r="Z93" s="5" t="s">
        <v>586</v>
      </c>
      <c r="AA93" s="5" t="s">
        <v>586</v>
      </c>
      <c r="AB93" s="12"/>
      <c r="AC93" s="5"/>
      <c r="AD93" s="5"/>
      <c r="AE93" s="13"/>
      <c r="AF93" s="14" t="s">
        <v>586</v>
      </c>
      <c r="AG93" s="15" t="s">
        <v>586</v>
      </c>
      <c r="AH93" s="5" t="s">
        <v>111</v>
      </c>
      <c r="AI93" s="15" t="s">
        <v>586</v>
      </c>
      <c r="AJ93" s="16" t="s">
        <v>586</v>
      </c>
      <c r="AK93" s="15" t="s">
        <v>586</v>
      </c>
      <c r="AL93" s="17">
        <v>11873</v>
      </c>
      <c r="AM93" s="8">
        <v>93200</v>
      </c>
      <c r="AN93" s="18">
        <v>57</v>
      </c>
      <c r="AO93" s="6">
        <v>6</v>
      </c>
      <c r="AP93" s="6" t="str">
        <f t="shared" si="18"/>
        <v>STABLE</v>
      </c>
      <c r="AQ93" s="6"/>
      <c r="AR93" s="6"/>
      <c r="AS93" s="6"/>
      <c r="AT93" s="6"/>
      <c r="AU93" s="5" t="s">
        <v>1060</v>
      </c>
      <c r="AV93" s="332"/>
      <c r="AW93" s="12"/>
      <c r="AX93" s="19"/>
      <c r="AY93" s="5"/>
      <c r="AZ93" s="5" t="s">
        <v>1011</v>
      </c>
      <c r="BA93" s="15" t="s">
        <v>586</v>
      </c>
      <c r="BB93" s="15"/>
      <c r="BC93" s="15"/>
      <c r="BD93" s="5"/>
      <c r="BE93" s="5"/>
      <c r="BF93" s="5"/>
      <c r="BG93" s="3"/>
      <c r="BH93" s="5"/>
      <c r="BI93" s="5"/>
      <c r="BJ93" s="5"/>
      <c r="BK93" s="5"/>
      <c r="BL93" s="5"/>
      <c r="BM93" s="5"/>
      <c r="BN93" s="5"/>
      <c r="BO93" s="5"/>
      <c r="BP93" s="5"/>
      <c r="BQ93" s="5"/>
      <c r="BR93" s="5">
        <v>1</v>
      </c>
      <c r="BS93" s="5"/>
      <c r="BT93" s="5"/>
      <c r="BU93" s="5"/>
      <c r="BV93" s="5"/>
      <c r="BW93" s="5"/>
      <c r="BX93" s="5"/>
      <c r="BY93" s="5"/>
      <c r="BZ93" s="5"/>
      <c r="CA93" s="5"/>
      <c r="CB93" s="5"/>
      <c r="CC93" s="5"/>
      <c r="CD93" s="5"/>
      <c r="CE93" s="5"/>
      <c r="CF93" s="5"/>
      <c r="CG93" s="5"/>
      <c r="CH93" s="5"/>
      <c r="CI93" s="5"/>
      <c r="CJ93" s="5"/>
      <c r="CK93" s="5"/>
      <c r="CL93" s="5"/>
      <c r="CM93" s="5"/>
      <c r="CN93" s="5"/>
      <c r="CO93" s="5"/>
      <c r="CP93" s="5"/>
      <c r="CQ93" s="5"/>
      <c r="CR93" s="5"/>
      <c r="CS93" s="5"/>
      <c r="CT93" s="5"/>
      <c r="CU93" s="5"/>
      <c r="CV93" s="5"/>
      <c r="CW93" s="5"/>
      <c r="CX93" s="5"/>
      <c r="CY93" s="5"/>
      <c r="CZ93" s="5"/>
      <c r="DA93" s="5"/>
      <c r="DB93" s="5"/>
      <c r="DC93" s="5"/>
      <c r="DD93" s="5"/>
      <c r="DE93" s="5"/>
      <c r="DF93" s="5"/>
      <c r="DG93" s="5"/>
      <c r="DH93" s="5"/>
      <c r="DI93" s="5"/>
      <c r="DJ93" s="5"/>
      <c r="DK93" s="5"/>
      <c r="DL93" s="5"/>
      <c r="DM93" s="5"/>
      <c r="DN93" s="5"/>
      <c r="DO93" s="5"/>
      <c r="DP93" s="5"/>
      <c r="DQ93" s="5"/>
      <c r="DR93" s="5"/>
      <c r="DS93" s="5"/>
      <c r="DT93" s="5"/>
      <c r="DU93" s="5"/>
      <c r="DV93" s="5"/>
      <c r="DW93" s="5"/>
      <c r="DX93" s="5"/>
      <c r="DY93" s="5"/>
      <c r="DZ93" s="5"/>
      <c r="EA93" s="5"/>
      <c r="EB93" s="5"/>
      <c r="EC93" s="5"/>
      <c r="ED93" s="5"/>
      <c r="EE93" s="5"/>
      <c r="EF93" s="5"/>
      <c r="EG93" s="5"/>
      <c r="EH93" s="5"/>
      <c r="EI93" s="5"/>
      <c r="EJ93" s="5"/>
      <c r="EK93" s="5"/>
      <c r="EL93" s="5"/>
      <c r="EM93" s="5"/>
      <c r="EN93" s="5"/>
      <c r="EO93" s="5"/>
      <c r="EP93" s="5"/>
      <c r="EQ93" s="5"/>
      <c r="ER93" s="20">
        <f t="shared" si="21"/>
        <v>1</v>
      </c>
      <c r="ES93" s="5">
        <f t="shared" si="22"/>
        <v>1</v>
      </c>
      <c r="ET93" s="5" t="s">
        <v>570</v>
      </c>
      <c r="EU93" s="15" t="s">
        <v>1570</v>
      </c>
      <c r="EV93" s="15" t="s">
        <v>567</v>
      </c>
      <c r="EW93" s="15" t="s">
        <v>1068</v>
      </c>
      <c r="EX93" s="3" t="s">
        <v>1129</v>
      </c>
      <c r="EY93" s="22">
        <v>46179</v>
      </c>
      <c r="EZ93" s="21"/>
      <c r="FA93" s="3"/>
      <c r="FB93" s="22"/>
      <c r="FC93" s="15"/>
      <c r="FD93" s="15"/>
      <c r="FE93" s="15">
        <f t="shared" si="23"/>
        <v>6041</v>
      </c>
      <c r="FF93" s="4">
        <f t="shared" si="24"/>
        <v>17343</v>
      </c>
      <c r="FG93" t="s">
        <v>586</v>
      </c>
      <c r="FH93" s="4">
        <v>362</v>
      </c>
      <c r="FI93" t="s">
        <v>1478</v>
      </c>
    </row>
    <row r="94" spans="1:165" ht="17.25" x14ac:dyDescent="0.25">
      <c r="A94" s="5">
        <v>467169041</v>
      </c>
      <c r="B94" s="12" t="s">
        <v>309</v>
      </c>
      <c r="C94" s="5"/>
      <c r="D94" s="5"/>
      <c r="E94" s="5"/>
      <c r="F94" s="5"/>
      <c r="G94" s="6"/>
      <c r="H94" s="6"/>
      <c r="I94" s="5">
        <v>2999</v>
      </c>
      <c r="J94" s="5">
        <v>2751</v>
      </c>
      <c r="K94" s="295">
        <f t="shared" si="25"/>
        <v>2807</v>
      </c>
      <c r="L94" s="295">
        <f t="shared" si="14"/>
        <v>5750</v>
      </c>
      <c r="M94" s="334">
        <v>1</v>
      </c>
      <c r="N94" s="5" t="s">
        <v>688</v>
      </c>
      <c r="O94" s="5" t="s">
        <v>689</v>
      </c>
      <c r="P94" s="5" t="s">
        <v>26</v>
      </c>
      <c r="Q94" s="8">
        <v>93009</v>
      </c>
      <c r="R94" s="9">
        <v>56</v>
      </c>
      <c r="S94" s="9">
        <f t="shared" si="15"/>
        <v>0</v>
      </c>
      <c r="T94" s="9">
        <v>2617</v>
      </c>
      <c r="U94" s="10" t="s">
        <v>869</v>
      </c>
      <c r="V94" s="319">
        <f t="shared" si="19"/>
        <v>4.0110900306319294E-2</v>
      </c>
      <c r="W94" s="319">
        <f t="shared" si="20"/>
        <v>5.2160496496726034E-3</v>
      </c>
      <c r="X94" s="11" t="str">
        <f t="shared" si="16"/>
        <v>FLOW</v>
      </c>
      <c r="Y94" s="5" t="str">
        <f t="shared" si="17"/>
        <v>-</v>
      </c>
      <c r="Z94" s="5" t="s">
        <v>787</v>
      </c>
      <c r="AA94" s="5" t="s">
        <v>586</v>
      </c>
      <c r="AB94" s="12"/>
      <c r="AC94" s="5"/>
      <c r="AD94" s="5"/>
      <c r="AE94" s="13"/>
      <c r="AF94" s="14" t="s">
        <v>586</v>
      </c>
      <c r="AG94" s="15" t="s">
        <v>586</v>
      </c>
      <c r="AH94" s="5" t="s">
        <v>306</v>
      </c>
      <c r="AI94" s="15" t="s">
        <v>586</v>
      </c>
      <c r="AJ94" s="16" t="s">
        <v>586</v>
      </c>
      <c r="AK94" s="15" t="s">
        <v>586</v>
      </c>
      <c r="AL94" s="17">
        <v>5424</v>
      </c>
      <c r="AM94" s="8">
        <v>93009</v>
      </c>
      <c r="AN94" s="18">
        <v>22</v>
      </c>
      <c r="AO94" s="6">
        <v>32</v>
      </c>
      <c r="AP94" s="6" t="str">
        <f t="shared" si="18"/>
        <v>FLOW</v>
      </c>
      <c r="AQ94" s="6"/>
      <c r="AR94" s="6"/>
      <c r="AS94" s="6"/>
      <c r="AT94" s="6"/>
      <c r="AU94" s="5" t="s">
        <v>1060</v>
      </c>
      <c r="AV94" s="332"/>
      <c r="AW94" s="12"/>
      <c r="AX94" s="19"/>
      <c r="AY94" s="5"/>
      <c r="AZ94" s="5" t="s">
        <v>1011</v>
      </c>
      <c r="BA94" s="15" t="s">
        <v>586</v>
      </c>
      <c r="BB94" s="15"/>
      <c r="BC94" s="15"/>
      <c r="BD94" s="5"/>
      <c r="BE94" s="5"/>
      <c r="BF94" s="5"/>
      <c r="BG94" s="3"/>
      <c r="BH94" s="5"/>
      <c r="BI94" s="5">
        <v>1</v>
      </c>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20">
        <f t="shared" si="21"/>
        <v>1</v>
      </c>
      <c r="ES94" s="5">
        <f t="shared" si="22"/>
        <v>1</v>
      </c>
      <c r="ET94" s="5" t="s">
        <v>572</v>
      </c>
      <c r="EU94" s="15" t="s">
        <v>1571</v>
      </c>
      <c r="EV94" s="15" t="s">
        <v>567</v>
      </c>
      <c r="EW94" s="15" t="s">
        <v>1068</v>
      </c>
      <c r="EX94" s="3" t="s">
        <v>1130</v>
      </c>
      <c r="EY94" s="22">
        <v>46176</v>
      </c>
      <c r="EZ94" s="21"/>
      <c r="FA94" s="3"/>
      <c r="FB94" s="22"/>
      <c r="FC94" s="15"/>
      <c r="FD94" s="15"/>
      <c r="FE94" s="15">
        <f t="shared" si="23"/>
        <v>2807</v>
      </c>
      <c r="FF94" s="4">
        <f t="shared" si="24"/>
        <v>5750</v>
      </c>
      <c r="FG94" t="s">
        <v>586</v>
      </c>
      <c r="FH94" s="4">
        <v>56</v>
      </c>
      <c r="FI94" t="s">
        <v>688</v>
      </c>
    </row>
    <row r="95" spans="1:165" ht="17.25" x14ac:dyDescent="0.25">
      <c r="A95" s="5">
        <v>466835999</v>
      </c>
      <c r="B95" s="12" t="s">
        <v>820</v>
      </c>
      <c r="C95" s="5" t="s">
        <v>1043</v>
      </c>
      <c r="D95" s="5" t="s">
        <v>1011</v>
      </c>
      <c r="E95" s="5">
        <v>10000</v>
      </c>
      <c r="F95" s="5"/>
      <c r="G95" s="6"/>
      <c r="H95" s="6"/>
      <c r="I95" s="5">
        <v>3876</v>
      </c>
      <c r="J95" s="5">
        <v>11606</v>
      </c>
      <c r="K95" s="295">
        <f t="shared" si="25"/>
        <v>4195</v>
      </c>
      <c r="L95" s="295">
        <f t="shared" si="14"/>
        <v>5482</v>
      </c>
      <c r="M95" s="7">
        <v>3</v>
      </c>
      <c r="N95" s="5" t="s">
        <v>739</v>
      </c>
      <c r="O95" s="5" t="s">
        <v>738</v>
      </c>
      <c r="P95" s="5" t="s">
        <v>96</v>
      </c>
      <c r="Q95" s="8">
        <v>92694</v>
      </c>
      <c r="R95" s="9">
        <v>341</v>
      </c>
      <c r="S95" s="9">
        <f t="shared" si="15"/>
        <v>0</v>
      </c>
      <c r="T95" s="9">
        <v>3150</v>
      </c>
      <c r="U95" s="10" t="s">
        <v>688</v>
      </c>
      <c r="V95" s="319">
        <f t="shared" si="19"/>
        <v>0.38760334981221134</v>
      </c>
      <c r="W95" s="319">
        <f t="shared" si="20"/>
        <v>2.4540853924182187E-2</v>
      </c>
      <c r="X95" s="11" t="str">
        <f t="shared" si="16"/>
        <v>RB</v>
      </c>
      <c r="Y95" s="5" t="str">
        <f t="shared" si="17"/>
        <v>PAID</v>
      </c>
      <c r="Z95" s="5" t="s">
        <v>784</v>
      </c>
      <c r="AA95" s="5" t="s">
        <v>586</v>
      </c>
      <c r="AB95" s="12"/>
      <c r="AC95" s="5"/>
      <c r="AD95" s="5"/>
      <c r="AE95" s="13"/>
      <c r="AF95" s="14" t="s">
        <v>1064</v>
      </c>
      <c r="AG95" s="15" t="s">
        <v>586</v>
      </c>
      <c r="AH95" s="5" t="s">
        <v>243</v>
      </c>
      <c r="AI95" s="15" t="s">
        <v>586</v>
      </c>
      <c r="AJ95" s="16" t="s">
        <v>586</v>
      </c>
      <c r="AK95" s="15" t="s">
        <v>586</v>
      </c>
      <c r="AL95" s="17">
        <v>15097</v>
      </c>
      <c r="AM95" s="8">
        <v>92694</v>
      </c>
      <c r="AN95" s="18">
        <v>88</v>
      </c>
      <c r="AO95" s="6">
        <v>6</v>
      </c>
      <c r="AP95" s="6" t="str">
        <f t="shared" si="18"/>
        <v>STABLE</v>
      </c>
      <c r="AQ95" s="6"/>
      <c r="AR95" s="6"/>
      <c r="AS95" s="6"/>
      <c r="AT95" s="6"/>
      <c r="AU95" s="5" t="s">
        <v>1060</v>
      </c>
      <c r="AV95" s="332"/>
      <c r="AW95" s="12"/>
      <c r="AX95" s="19"/>
      <c r="AY95" s="5"/>
      <c r="AZ95" s="5" t="s">
        <v>1011</v>
      </c>
      <c r="BA95" s="15" t="s">
        <v>586</v>
      </c>
      <c r="BB95" s="15"/>
      <c r="BC95" s="15">
        <v>1</v>
      </c>
      <c r="BD95" s="5"/>
      <c r="BE95" s="5"/>
      <c r="BF95" s="5">
        <v>1</v>
      </c>
      <c r="BG95" s="3"/>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20">
        <f t="shared" si="21"/>
        <v>2</v>
      </c>
      <c r="ES95" s="5">
        <f t="shared" si="22"/>
        <v>1</v>
      </c>
      <c r="ET95" s="5" t="s">
        <v>580</v>
      </c>
      <c r="EU95" s="15" t="s">
        <v>1572</v>
      </c>
      <c r="EV95" s="15" t="s">
        <v>567</v>
      </c>
      <c r="EW95" s="15" t="s">
        <v>1073</v>
      </c>
      <c r="EX95" s="3" t="s">
        <v>1131</v>
      </c>
      <c r="EY95" s="22">
        <v>46175</v>
      </c>
      <c r="EZ95" s="21"/>
      <c r="FA95" s="3"/>
      <c r="FB95" s="22"/>
      <c r="FC95" s="15"/>
      <c r="FD95" s="15"/>
      <c r="FE95" s="15">
        <f t="shared" si="23"/>
        <v>4195</v>
      </c>
      <c r="FF95" s="4">
        <f t="shared" si="24"/>
        <v>15482</v>
      </c>
      <c r="FG95" t="s">
        <v>897</v>
      </c>
      <c r="FH95" s="4">
        <v>341</v>
      </c>
      <c r="FI95" t="s">
        <v>1478</v>
      </c>
    </row>
    <row r="96" spans="1:165" ht="17.25" x14ac:dyDescent="0.25">
      <c r="A96" s="5">
        <v>460840552</v>
      </c>
      <c r="B96" s="12" t="s">
        <v>906</v>
      </c>
      <c r="C96" s="5"/>
      <c r="D96" s="5"/>
      <c r="E96" s="5"/>
      <c r="F96" s="5"/>
      <c r="G96" s="6"/>
      <c r="H96" s="6"/>
      <c r="I96" s="5">
        <v>9086</v>
      </c>
      <c r="J96" s="5">
        <v>36344</v>
      </c>
      <c r="K96" s="295">
        <f t="shared" si="25"/>
        <v>9988</v>
      </c>
      <c r="L96" s="295">
        <f t="shared" si="14"/>
        <v>45430</v>
      </c>
      <c r="M96" s="7">
        <v>4</v>
      </c>
      <c r="N96" s="5" t="s">
        <v>688</v>
      </c>
      <c r="O96" s="5" t="s">
        <v>689</v>
      </c>
      <c r="P96" s="5" t="s">
        <v>156</v>
      </c>
      <c r="Q96" s="8">
        <v>92396</v>
      </c>
      <c r="R96" s="9">
        <v>902</v>
      </c>
      <c r="S96" s="9">
        <f t="shared" si="15"/>
        <v>0</v>
      </c>
      <c r="T96" s="9">
        <v>1800</v>
      </c>
      <c r="U96" s="10" t="s">
        <v>586</v>
      </c>
      <c r="V96" s="319">
        <f t="shared" si="19"/>
        <v>0.33377206029903872</v>
      </c>
      <c r="W96" s="319">
        <f t="shared" si="20"/>
        <v>3.0335354494124347E-2</v>
      </c>
      <c r="X96" s="11" t="str">
        <f t="shared" si="16"/>
        <v>FLOW</v>
      </c>
      <c r="Y96" s="5" t="str">
        <f t="shared" si="17"/>
        <v>-</v>
      </c>
      <c r="Z96" s="5" t="s">
        <v>586</v>
      </c>
      <c r="AA96" s="5" t="s">
        <v>586</v>
      </c>
      <c r="AB96" s="12"/>
      <c r="AC96" s="5"/>
      <c r="AD96" s="5"/>
      <c r="AE96" s="13"/>
      <c r="AF96" s="14" t="s">
        <v>1064</v>
      </c>
      <c r="AG96" s="15" t="s">
        <v>586</v>
      </c>
      <c r="AH96" s="5" t="s">
        <v>245</v>
      </c>
      <c r="AI96" s="15" t="s">
        <v>586</v>
      </c>
      <c r="AJ96" s="16" t="s">
        <v>586</v>
      </c>
      <c r="AK96" s="15" t="s">
        <v>586</v>
      </c>
      <c r="AL96" s="17">
        <v>39046</v>
      </c>
      <c r="AM96" s="8">
        <v>92396</v>
      </c>
      <c r="AN96" s="18">
        <v>116</v>
      </c>
      <c r="AO96" s="6">
        <v>126</v>
      </c>
      <c r="AP96" s="6" t="str">
        <f t="shared" si="18"/>
        <v>FLOW</v>
      </c>
      <c r="AQ96" s="6"/>
      <c r="AR96" s="6"/>
      <c r="AS96" s="6"/>
      <c r="AT96" s="6"/>
      <c r="AU96" s="5" t="s">
        <v>483</v>
      </c>
      <c r="AV96" s="332"/>
      <c r="AW96" s="12"/>
      <c r="AX96" s="19"/>
      <c r="AY96" s="5"/>
      <c r="AZ96" s="5" t="s">
        <v>1011</v>
      </c>
      <c r="BA96" s="15" t="s">
        <v>586</v>
      </c>
      <c r="BB96" s="15"/>
      <c r="BC96" s="15"/>
      <c r="BD96" s="5"/>
      <c r="BE96" s="5"/>
      <c r="BF96" s="5"/>
      <c r="BG96" s="3"/>
      <c r="BH96" s="5"/>
      <c r="BI96" s="5"/>
      <c r="BJ96" s="5"/>
      <c r="BK96" s="5"/>
      <c r="BL96" s="5"/>
      <c r="BM96" s="5"/>
      <c r="BN96" s="5"/>
      <c r="BO96" s="5"/>
      <c r="BP96" s="5"/>
      <c r="BQ96" s="5"/>
      <c r="BR96" s="5"/>
      <c r="BS96" s="5"/>
      <c r="BT96" s="5"/>
      <c r="BU96" s="5"/>
      <c r="BV96" s="5"/>
      <c r="BW96" s="5"/>
      <c r="BX96" s="5"/>
      <c r="BY96" s="5"/>
      <c r="BZ96" s="5"/>
      <c r="CA96" s="5"/>
      <c r="CB96" s="5"/>
      <c r="CC96" s="5"/>
      <c r="CD96" s="5">
        <v>1</v>
      </c>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20">
        <f t="shared" si="21"/>
        <v>1</v>
      </c>
      <c r="ES96" s="5">
        <f t="shared" si="22"/>
        <v>1</v>
      </c>
      <c r="ET96" s="5" t="s">
        <v>582</v>
      </c>
      <c r="EU96" s="15" t="s">
        <v>1573</v>
      </c>
      <c r="EV96" s="15" t="s">
        <v>567</v>
      </c>
      <c r="EW96" s="15" t="e">
        <v>#N/A</v>
      </c>
      <c r="EX96" s="3" t="e">
        <v>#N/A</v>
      </c>
      <c r="EY96" s="22" t="e">
        <v>#N/A</v>
      </c>
      <c r="EZ96" s="21"/>
      <c r="FA96" s="3"/>
      <c r="FB96" s="22"/>
      <c r="FC96" s="15"/>
      <c r="FD96" s="15"/>
      <c r="FE96" s="15">
        <f t="shared" si="23"/>
        <v>9988</v>
      </c>
      <c r="FF96" s="4">
        <f t="shared" si="24"/>
        <v>45430</v>
      </c>
      <c r="FG96" t="s">
        <v>586</v>
      </c>
      <c r="FH96" s="4">
        <v>902</v>
      </c>
      <c r="FI96" t="s">
        <v>688</v>
      </c>
    </row>
    <row r="97" spans="1:165" ht="17.25" x14ac:dyDescent="0.25">
      <c r="A97" s="5">
        <v>466785163</v>
      </c>
      <c r="B97" s="12" t="s">
        <v>273</v>
      </c>
      <c r="C97" s="5" t="s">
        <v>1043</v>
      </c>
      <c r="D97" s="5" t="s">
        <v>1052</v>
      </c>
      <c r="E97" s="5">
        <v>7600</v>
      </c>
      <c r="F97" s="5"/>
      <c r="G97" s="6"/>
      <c r="H97" s="6" t="s">
        <v>1057</v>
      </c>
      <c r="I97" s="5">
        <v>3720</v>
      </c>
      <c r="J97" s="5">
        <v>10820</v>
      </c>
      <c r="K97" s="295">
        <f t="shared" si="25"/>
        <v>3791</v>
      </c>
      <c r="L97" s="295">
        <f t="shared" si="14"/>
        <v>6940</v>
      </c>
      <c r="M97" s="7">
        <v>3</v>
      </c>
      <c r="N97" s="5" t="s">
        <v>739</v>
      </c>
      <c r="O97" s="5" t="s">
        <v>738</v>
      </c>
      <c r="P97" s="5" t="s">
        <v>106</v>
      </c>
      <c r="Q97" s="8">
        <v>92240</v>
      </c>
      <c r="R97" s="9">
        <v>411</v>
      </c>
      <c r="S97" s="9">
        <f t="shared" si="15"/>
        <v>0</v>
      </c>
      <c r="T97" s="9">
        <v>0</v>
      </c>
      <c r="U97" s="10" t="s">
        <v>734</v>
      </c>
      <c r="V97" s="319">
        <f t="shared" si="19"/>
        <v>0.26360484193854727</v>
      </c>
      <c r="W97" s="319">
        <f t="shared" si="20"/>
        <v>2.4420656849057813E-2</v>
      </c>
      <c r="X97" s="11" t="str">
        <f t="shared" si="16"/>
        <v>RB</v>
      </c>
      <c r="Y97" s="5" t="str">
        <f t="shared" si="17"/>
        <v>PAID</v>
      </c>
      <c r="Z97" s="5" t="s">
        <v>738</v>
      </c>
      <c r="AA97" s="5" t="s">
        <v>586</v>
      </c>
      <c r="AB97" s="12"/>
      <c r="AC97" s="5"/>
      <c r="AD97" s="5"/>
      <c r="AE97" s="13"/>
      <c r="AF97" s="14" t="s">
        <v>1064</v>
      </c>
      <c r="AG97" s="15" t="s">
        <v>586</v>
      </c>
      <c r="AH97" s="5" t="s">
        <v>268</v>
      </c>
      <c r="AI97" s="15" t="s">
        <v>586</v>
      </c>
      <c r="AJ97" s="16" t="s">
        <v>586</v>
      </c>
      <c r="AK97" s="15" t="s">
        <v>586</v>
      </c>
      <c r="AL97" s="17">
        <v>11231</v>
      </c>
      <c r="AM97" s="8">
        <v>92240</v>
      </c>
      <c r="AN97" s="18">
        <v>88</v>
      </c>
      <c r="AO97" s="6">
        <v>37</v>
      </c>
      <c r="AP97" s="6" t="str">
        <f t="shared" si="18"/>
        <v>STABLE</v>
      </c>
      <c r="AQ97" s="6"/>
      <c r="AR97" s="6"/>
      <c r="AS97" s="6"/>
      <c r="AT97" s="6"/>
      <c r="AU97" s="5" t="s">
        <v>1060</v>
      </c>
      <c r="AV97" s="332"/>
      <c r="AW97" s="12"/>
      <c r="AX97" s="19"/>
      <c r="AY97" s="5"/>
      <c r="AZ97" s="5" t="s">
        <v>1011</v>
      </c>
      <c r="BA97" s="15" t="s">
        <v>586</v>
      </c>
      <c r="BB97" s="15"/>
      <c r="BC97" s="15"/>
      <c r="BD97" s="5"/>
      <c r="BE97" s="5"/>
      <c r="BF97" s="5"/>
      <c r="BG97" s="3"/>
      <c r="BH97" s="5"/>
      <c r="BI97" s="5">
        <v>2</v>
      </c>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20">
        <f t="shared" si="21"/>
        <v>2</v>
      </c>
      <c r="ES97" s="5">
        <f t="shared" si="22"/>
        <v>1</v>
      </c>
      <c r="ET97" s="5" t="s">
        <v>568</v>
      </c>
      <c r="EU97" s="15" t="s">
        <v>1574</v>
      </c>
      <c r="EV97" s="15" t="s">
        <v>567</v>
      </c>
      <c r="EW97" s="15" t="s">
        <v>1087</v>
      </c>
      <c r="EX97" s="3" t="s">
        <v>1132</v>
      </c>
      <c r="EY97" s="22">
        <v>46176</v>
      </c>
      <c r="EZ97" s="21"/>
      <c r="FA97" s="3"/>
      <c r="FB97" s="22"/>
      <c r="FC97" s="15"/>
      <c r="FD97" s="15"/>
      <c r="FE97" s="15">
        <f t="shared" si="23"/>
        <v>3791</v>
      </c>
      <c r="FF97" s="4">
        <f t="shared" si="24"/>
        <v>14540</v>
      </c>
      <c r="FG97" t="s">
        <v>897</v>
      </c>
      <c r="FH97" s="4">
        <v>411</v>
      </c>
      <c r="FI97" t="s">
        <v>1477</v>
      </c>
    </row>
    <row r="98" spans="1:165" ht="17.25" x14ac:dyDescent="0.25">
      <c r="A98" s="5">
        <v>465222064</v>
      </c>
      <c r="B98" s="12" t="s">
        <v>539</v>
      </c>
      <c r="C98" s="5"/>
      <c r="D98" s="5"/>
      <c r="E98" s="5"/>
      <c r="F98" s="5"/>
      <c r="G98" s="6"/>
      <c r="H98" s="6"/>
      <c r="I98" s="5">
        <v>3538</v>
      </c>
      <c r="J98" s="5">
        <v>3484</v>
      </c>
      <c r="K98" s="295">
        <f t="shared" si="25"/>
        <v>3538</v>
      </c>
      <c r="L98" s="295">
        <f t="shared" si="14"/>
        <v>7022</v>
      </c>
      <c r="M98" s="334">
        <v>1</v>
      </c>
      <c r="N98" s="5" t="s">
        <v>688</v>
      </c>
      <c r="O98" s="5" t="s">
        <v>689</v>
      </c>
      <c r="P98" s="5" t="s">
        <v>156</v>
      </c>
      <c r="Q98" s="8">
        <v>91274</v>
      </c>
      <c r="R98" s="9">
        <v>54</v>
      </c>
      <c r="S98" s="9">
        <f t="shared" si="15"/>
        <v>0</v>
      </c>
      <c r="T98" s="9">
        <v>3103</v>
      </c>
      <c r="U98" s="10" t="s">
        <v>895</v>
      </c>
      <c r="V98" s="319">
        <f t="shared" si="19"/>
        <v>5.2832469589928259E-2</v>
      </c>
      <c r="W98" s="319">
        <f t="shared" si="20"/>
        <v>5.1187488923030806E-3</v>
      </c>
      <c r="X98" s="11" t="str">
        <f t="shared" si="16"/>
        <v>FLOW</v>
      </c>
      <c r="Y98" s="5" t="str">
        <f t="shared" si="17"/>
        <v>-</v>
      </c>
      <c r="Z98" s="5" t="s">
        <v>773</v>
      </c>
      <c r="AA98" s="5" t="s">
        <v>586</v>
      </c>
      <c r="AB98" s="12"/>
      <c r="AC98" s="5"/>
      <c r="AD98" s="5"/>
      <c r="AE98" s="13"/>
      <c r="AF98" s="14" t="s">
        <v>586</v>
      </c>
      <c r="AG98" s="15" t="s">
        <v>586</v>
      </c>
      <c r="AH98" s="5" t="s">
        <v>451</v>
      </c>
      <c r="AI98" s="15" t="s">
        <v>586</v>
      </c>
      <c r="AJ98" s="16" t="s">
        <v>586</v>
      </c>
      <c r="AK98" s="15" t="s">
        <v>586</v>
      </c>
      <c r="AL98" s="17">
        <v>6641</v>
      </c>
      <c r="AM98" s="8">
        <v>91274</v>
      </c>
      <c r="AN98" s="18">
        <v>27</v>
      </c>
      <c r="AO98" s="6">
        <v>37</v>
      </c>
      <c r="AP98" s="6" t="str">
        <f t="shared" si="18"/>
        <v>FLOW</v>
      </c>
      <c r="AQ98" s="6"/>
      <c r="AR98" s="6"/>
      <c r="AS98" s="6"/>
      <c r="AT98" s="6"/>
      <c r="AU98" s="5" t="s">
        <v>1060</v>
      </c>
      <c r="AV98" s="332"/>
      <c r="AW98" s="12"/>
      <c r="AX98" s="19"/>
      <c r="AY98" s="5"/>
      <c r="AZ98" s="5" t="s">
        <v>1011</v>
      </c>
      <c r="BA98" s="15" t="s">
        <v>586</v>
      </c>
      <c r="BB98" s="15"/>
      <c r="BC98" s="15"/>
      <c r="BD98" s="5"/>
      <c r="BE98" s="5"/>
      <c r="BF98" s="5"/>
      <c r="BG98" s="3"/>
      <c r="BH98" s="5"/>
      <c r="BI98" s="5">
        <v>1</v>
      </c>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20">
        <f t="shared" si="21"/>
        <v>1</v>
      </c>
      <c r="ES98" s="5">
        <f t="shared" si="22"/>
        <v>1</v>
      </c>
      <c r="ET98" s="5" t="s">
        <v>582</v>
      </c>
      <c r="EU98" s="15" t="s">
        <v>1575</v>
      </c>
      <c r="EV98" s="15" t="s">
        <v>567</v>
      </c>
      <c r="EW98" s="15" t="s">
        <v>1115</v>
      </c>
      <c r="EX98" s="3" t="s">
        <v>1076</v>
      </c>
      <c r="EY98" s="22">
        <v>46176</v>
      </c>
      <c r="EZ98" s="21"/>
      <c r="FA98" s="3"/>
      <c r="FB98" s="22"/>
      <c r="FC98" s="15"/>
      <c r="FD98" s="15"/>
      <c r="FE98" s="15">
        <f t="shared" si="23"/>
        <v>3538</v>
      </c>
      <c r="FF98" s="4">
        <f t="shared" si="24"/>
        <v>7022</v>
      </c>
      <c r="FG98" t="s">
        <v>586</v>
      </c>
      <c r="FH98" s="4">
        <v>54</v>
      </c>
      <c r="FI98" t="s">
        <v>688</v>
      </c>
    </row>
    <row r="99" spans="1:165" ht="17.25" x14ac:dyDescent="0.25">
      <c r="A99" s="5">
        <v>464425420</v>
      </c>
      <c r="B99" s="12" t="s">
        <v>68</v>
      </c>
      <c r="C99" s="5"/>
      <c r="D99" s="5"/>
      <c r="E99" s="5"/>
      <c r="F99" s="5"/>
      <c r="G99" s="6"/>
      <c r="H99" s="6"/>
      <c r="I99" s="5">
        <v>10801</v>
      </c>
      <c r="J99" s="5">
        <v>32379</v>
      </c>
      <c r="K99" s="295">
        <f t="shared" si="25"/>
        <v>11576</v>
      </c>
      <c r="L99" s="295">
        <f t="shared" si="14"/>
        <v>43180</v>
      </c>
      <c r="M99" s="7">
        <v>3</v>
      </c>
      <c r="N99" s="5" t="s">
        <v>688</v>
      </c>
      <c r="O99" s="5" t="s">
        <v>689</v>
      </c>
      <c r="P99" s="5" t="s">
        <v>60</v>
      </c>
      <c r="Q99" s="8">
        <v>91033</v>
      </c>
      <c r="R99" s="9">
        <v>799</v>
      </c>
      <c r="S99" s="9">
        <f t="shared" si="15"/>
        <v>0</v>
      </c>
      <c r="T99" s="9">
        <v>0</v>
      </c>
      <c r="U99" s="10" t="s">
        <v>688</v>
      </c>
      <c r="V99" s="319">
        <f t="shared" si="19"/>
        <v>0.51756157673977654</v>
      </c>
      <c r="W99" s="319">
        <f t="shared" si="20"/>
        <v>2.4101102070037728E-2</v>
      </c>
      <c r="X99" s="11" t="str">
        <f t="shared" si="16"/>
        <v>FLOW</v>
      </c>
      <c r="Y99" s="5" t="str">
        <f t="shared" si="17"/>
        <v>-</v>
      </c>
      <c r="Z99" s="5" t="s">
        <v>773</v>
      </c>
      <c r="AA99" s="5" t="s">
        <v>586</v>
      </c>
      <c r="AB99" s="12"/>
      <c r="AC99" s="5"/>
      <c r="AD99" s="5"/>
      <c r="AE99" s="13"/>
      <c r="AF99" s="14" t="s">
        <v>1064</v>
      </c>
      <c r="AG99" s="15" t="s">
        <v>586</v>
      </c>
      <c r="AH99" s="5" t="s">
        <v>59</v>
      </c>
      <c r="AI99" s="15" t="s">
        <v>586</v>
      </c>
      <c r="AJ99" s="16" t="s">
        <v>586</v>
      </c>
      <c r="AK99" s="15" t="s">
        <v>586</v>
      </c>
      <c r="AL99" s="17">
        <v>33178</v>
      </c>
      <c r="AM99" s="8">
        <v>91033</v>
      </c>
      <c r="AN99" s="18">
        <v>88</v>
      </c>
      <c r="AO99" s="6">
        <v>98</v>
      </c>
      <c r="AP99" s="6" t="str">
        <f t="shared" si="18"/>
        <v>FLOW</v>
      </c>
      <c r="AQ99" s="6"/>
      <c r="AR99" s="6"/>
      <c r="AS99" s="6"/>
      <c r="AT99" s="6"/>
      <c r="AU99" s="5" t="s">
        <v>1060</v>
      </c>
      <c r="AV99" s="332"/>
      <c r="AW99" s="12"/>
      <c r="AX99" s="19"/>
      <c r="AY99" s="5"/>
      <c r="AZ99" s="5" t="s">
        <v>1011</v>
      </c>
      <c r="BA99" s="15" t="s">
        <v>586</v>
      </c>
      <c r="BB99" s="15"/>
      <c r="BC99" s="15"/>
      <c r="BD99" s="5"/>
      <c r="BE99" s="5"/>
      <c r="BF99" s="5"/>
      <c r="BG99" s="3"/>
      <c r="BH99" s="5"/>
      <c r="BI99" s="5"/>
      <c r="BJ99" s="5"/>
      <c r="BK99" s="5"/>
      <c r="BL99" s="5">
        <v>1</v>
      </c>
      <c r="BM99" s="5"/>
      <c r="BN99" s="5"/>
      <c r="BO99" s="5"/>
      <c r="BP99" s="5"/>
      <c r="BQ99" s="5"/>
      <c r="BR99" s="5"/>
      <c r="BS99" s="5"/>
      <c r="BT99" s="5"/>
      <c r="BU99" s="5"/>
      <c r="BV99" s="5"/>
      <c r="BW99" s="5"/>
      <c r="BX99" s="5">
        <v>1</v>
      </c>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20">
        <f t="shared" si="21"/>
        <v>2</v>
      </c>
      <c r="ES99" s="5">
        <f t="shared" si="22"/>
        <v>1</v>
      </c>
      <c r="ET99" s="5" t="s">
        <v>578</v>
      </c>
      <c r="EU99" s="15" t="e">
        <v>#N/A</v>
      </c>
      <c r="EV99" s="15" t="e">
        <v>#N/A</v>
      </c>
      <c r="EW99" s="15" t="s">
        <v>1093</v>
      </c>
      <c r="EX99" s="3" t="s">
        <v>1133</v>
      </c>
      <c r="EY99" s="22">
        <v>46181</v>
      </c>
      <c r="EZ99" s="21"/>
      <c r="FA99" s="3"/>
      <c r="FB99" s="22"/>
      <c r="FC99" s="15"/>
      <c r="FD99" s="15"/>
      <c r="FE99" s="15">
        <f t="shared" si="23"/>
        <v>11576</v>
      </c>
      <c r="FF99" s="4">
        <f t="shared" si="24"/>
        <v>43180</v>
      </c>
      <c r="FG99" t="s">
        <v>897</v>
      </c>
      <c r="FH99" s="4">
        <v>799</v>
      </c>
      <c r="FI99" t="s">
        <v>688</v>
      </c>
    </row>
    <row r="100" spans="1:165" ht="17.25" x14ac:dyDescent="0.25">
      <c r="A100" s="5">
        <v>467135103</v>
      </c>
      <c r="B100" s="12" t="s">
        <v>286</v>
      </c>
      <c r="C100" s="5"/>
      <c r="D100" s="5"/>
      <c r="E100" s="5"/>
      <c r="F100" s="5"/>
      <c r="G100" s="6"/>
      <c r="H100" s="6"/>
      <c r="I100" s="5">
        <v>4748</v>
      </c>
      <c r="J100" s="5">
        <v>23740</v>
      </c>
      <c r="K100" s="295">
        <f t="shared" si="25"/>
        <v>5500</v>
      </c>
      <c r="L100" s="295">
        <f t="shared" si="14"/>
        <v>28488</v>
      </c>
      <c r="M100" s="7">
        <v>5</v>
      </c>
      <c r="N100" s="5" t="s">
        <v>688</v>
      </c>
      <c r="O100" s="5" t="s">
        <v>689</v>
      </c>
      <c r="P100" s="5" t="s">
        <v>146</v>
      </c>
      <c r="Q100" s="8">
        <v>90931</v>
      </c>
      <c r="R100" s="9">
        <v>752</v>
      </c>
      <c r="S100" s="9">
        <f t="shared" si="15"/>
        <v>0</v>
      </c>
      <c r="T100" s="9">
        <v>2250</v>
      </c>
      <c r="U100" s="10" t="s">
        <v>688</v>
      </c>
      <c r="V100" s="319">
        <f t="shared" si="19"/>
        <v>0.36438426428688786</v>
      </c>
      <c r="W100" s="319">
        <f t="shared" si="20"/>
        <v>4.426207137732268E-2</v>
      </c>
      <c r="X100" s="11" t="str">
        <f t="shared" si="16"/>
        <v>FLOW</v>
      </c>
      <c r="Y100" s="5" t="str">
        <f t="shared" si="17"/>
        <v>-</v>
      </c>
      <c r="Z100" s="5" t="s">
        <v>1322</v>
      </c>
      <c r="AA100" s="5" t="s">
        <v>586</v>
      </c>
      <c r="AB100" s="12"/>
      <c r="AC100" s="5"/>
      <c r="AD100" s="5"/>
      <c r="AE100" s="13"/>
      <c r="AF100" s="14" t="s">
        <v>1064</v>
      </c>
      <c r="AG100" s="15" t="s">
        <v>586</v>
      </c>
      <c r="AH100" s="5" t="s">
        <v>1035</v>
      </c>
      <c r="AI100" s="15" t="s">
        <v>586</v>
      </c>
      <c r="AJ100" s="16" t="s">
        <v>586</v>
      </c>
      <c r="AK100" s="15" t="s">
        <v>586</v>
      </c>
      <c r="AL100" s="17">
        <v>26742</v>
      </c>
      <c r="AM100" s="8">
        <v>90931</v>
      </c>
      <c r="AN100" s="18">
        <v>147</v>
      </c>
      <c r="AO100" s="6">
        <v>157</v>
      </c>
      <c r="AP100" s="6" t="str">
        <f t="shared" si="18"/>
        <v>FLOW</v>
      </c>
      <c r="AQ100" s="6"/>
      <c r="AR100" s="6"/>
      <c r="AS100" s="6"/>
      <c r="AT100" s="6"/>
      <c r="AU100" s="5" t="s">
        <v>483</v>
      </c>
      <c r="AV100" s="332"/>
      <c r="AW100" s="12"/>
      <c r="AX100" s="19"/>
      <c r="AY100" s="5"/>
      <c r="AZ100" s="5" t="s">
        <v>1011</v>
      </c>
      <c r="BA100" s="15" t="s">
        <v>586</v>
      </c>
      <c r="BB100" s="15"/>
      <c r="BC100" s="15"/>
      <c r="BD100" s="5"/>
      <c r="BE100" s="5"/>
      <c r="BF100" s="5"/>
      <c r="BG100" s="3"/>
      <c r="BH100" s="5"/>
      <c r="BI100" s="5"/>
      <c r="BJ100" s="5"/>
      <c r="BK100" s="5"/>
      <c r="BL100" s="5"/>
      <c r="BM100" s="5"/>
      <c r="BN100" s="5"/>
      <c r="BO100" s="5">
        <v>1</v>
      </c>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20">
        <f t="shared" si="21"/>
        <v>1</v>
      </c>
      <c r="ES100" s="5">
        <f t="shared" si="22"/>
        <v>1</v>
      </c>
      <c r="ET100" s="5" t="s">
        <v>581</v>
      </c>
      <c r="EU100" s="15" t="s">
        <v>1576</v>
      </c>
      <c r="EV100" s="15" t="s">
        <v>567</v>
      </c>
      <c r="EW100" s="15" t="s">
        <v>1134</v>
      </c>
      <c r="EX100" s="3" t="s">
        <v>1135</v>
      </c>
      <c r="EY100" s="22">
        <v>46178</v>
      </c>
      <c r="EZ100" s="21"/>
      <c r="FA100" s="3"/>
      <c r="FB100" s="22"/>
      <c r="FC100" s="15"/>
      <c r="FD100" s="15"/>
      <c r="FE100" s="15">
        <f t="shared" si="23"/>
        <v>5500</v>
      </c>
      <c r="FF100" s="4">
        <f t="shared" si="24"/>
        <v>28488</v>
      </c>
      <c r="FG100" t="s">
        <v>586</v>
      </c>
      <c r="FH100" s="4">
        <v>752</v>
      </c>
      <c r="FI100" t="s">
        <v>688</v>
      </c>
    </row>
    <row r="101" spans="1:165" ht="17.25" x14ac:dyDescent="0.25">
      <c r="A101" s="5">
        <v>465765507</v>
      </c>
      <c r="B101" s="12" t="s">
        <v>415</v>
      </c>
      <c r="C101" s="5"/>
      <c r="D101" s="5"/>
      <c r="E101" s="5"/>
      <c r="F101" s="5"/>
      <c r="G101" s="6"/>
      <c r="H101" s="6"/>
      <c r="I101" s="5">
        <v>4246</v>
      </c>
      <c r="J101" s="5">
        <v>16880</v>
      </c>
      <c r="K101" s="295">
        <f t="shared" si="25"/>
        <v>4707</v>
      </c>
      <c r="L101" s="295">
        <f t="shared" si="14"/>
        <v>21126</v>
      </c>
      <c r="M101" s="7">
        <v>4</v>
      </c>
      <c r="N101" s="5" t="s">
        <v>688</v>
      </c>
      <c r="O101" s="5" t="s">
        <v>689</v>
      </c>
      <c r="P101" s="5" t="s">
        <v>146</v>
      </c>
      <c r="Q101" s="8">
        <v>90749</v>
      </c>
      <c r="R101" s="9">
        <v>565</v>
      </c>
      <c r="S101" s="9">
        <f t="shared" si="15"/>
        <v>0</v>
      </c>
      <c r="T101" s="9">
        <v>2250</v>
      </c>
      <c r="U101" s="10" t="s">
        <v>688</v>
      </c>
      <c r="V101" s="319">
        <f t="shared" si="19"/>
        <v>1</v>
      </c>
      <c r="W101" s="319">
        <f t="shared" si="20"/>
        <v>2.9794613240695381E-2</v>
      </c>
      <c r="X101" s="11" t="str">
        <f t="shared" si="16"/>
        <v>FLOW</v>
      </c>
      <c r="Y101" s="5" t="str">
        <f t="shared" si="17"/>
        <v>-</v>
      </c>
      <c r="Z101" s="5" t="s">
        <v>773</v>
      </c>
      <c r="AA101" s="5" t="s">
        <v>586</v>
      </c>
      <c r="AB101" s="12"/>
      <c r="AC101" s="5"/>
      <c r="AD101" s="5"/>
      <c r="AE101" s="13"/>
      <c r="AF101" s="14" t="s">
        <v>1064</v>
      </c>
      <c r="AG101" s="15" t="s">
        <v>586</v>
      </c>
      <c r="AH101" s="5" t="s">
        <v>414</v>
      </c>
      <c r="AI101" s="15" t="s">
        <v>586</v>
      </c>
      <c r="AJ101" s="16" t="s">
        <v>586</v>
      </c>
      <c r="AK101" s="15" t="s">
        <v>586</v>
      </c>
      <c r="AL101" s="17">
        <v>19695</v>
      </c>
      <c r="AM101" s="8">
        <v>90749</v>
      </c>
      <c r="AN101" s="18">
        <v>116</v>
      </c>
      <c r="AO101" s="6">
        <v>126</v>
      </c>
      <c r="AP101" s="6" t="str">
        <f t="shared" si="18"/>
        <v>FLOW</v>
      </c>
      <c r="AQ101" s="6"/>
      <c r="AR101" s="6"/>
      <c r="AS101" s="6"/>
      <c r="AT101" s="6"/>
      <c r="AU101" s="5" t="s">
        <v>483</v>
      </c>
      <c r="AV101" s="332"/>
      <c r="AW101" s="12"/>
      <c r="AX101" s="19"/>
      <c r="AY101" s="5"/>
      <c r="AZ101" s="5" t="s">
        <v>1011</v>
      </c>
      <c r="BA101" s="15" t="s">
        <v>586</v>
      </c>
      <c r="BB101" s="15"/>
      <c r="BC101" s="15"/>
      <c r="BD101" s="5"/>
      <c r="BE101" s="5"/>
      <c r="BF101" s="5"/>
      <c r="BG101" s="3"/>
      <c r="BH101" s="5"/>
      <c r="BI101" s="5"/>
      <c r="BJ101" s="5"/>
      <c r="BK101" s="5"/>
      <c r="BL101" s="5"/>
      <c r="BM101" s="5"/>
      <c r="BN101" s="5"/>
      <c r="BO101" s="5">
        <v>1</v>
      </c>
      <c r="BP101" s="5"/>
      <c r="BQ101" s="5"/>
      <c r="BR101" s="5"/>
      <c r="BS101" s="5"/>
      <c r="BT101" s="5"/>
      <c r="BU101" s="5"/>
      <c r="BV101" s="5"/>
      <c r="BW101" s="5"/>
      <c r="BX101" s="5"/>
      <c r="BY101" s="5"/>
      <c r="BZ101" s="5"/>
      <c r="CA101" s="5"/>
      <c r="CB101" s="5"/>
      <c r="CC101" s="5"/>
      <c r="CD101" s="5"/>
      <c r="CE101" s="5"/>
      <c r="CF101" s="5"/>
      <c r="CG101" s="5"/>
      <c r="CH101" s="5"/>
      <c r="CI101" s="5"/>
      <c r="CJ101" s="5">
        <v>1</v>
      </c>
      <c r="CK101" s="5"/>
      <c r="CL101" s="5"/>
      <c r="CM101" s="5"/>
      <c r="CN101" s="5"/>
      <c r="CO101" s="5"/>
      <c r="CP101" s="5"/>
      <c r="CQ101" s="5"/>
      <c r="CR101" s="5"/>
      <c r="CS101" s="5"/>
      <c r="CT101" s="5"/>
      <c r="CU101" s="5"/>
      <c r="CV101" s="5"/>
      <c r="CW101" s="5"/>
      <c r="CX101" s="5"/>
      <c r="CY101" s="5"/>
      <c r="CZ101" s="5"/>
      <c r="DA101" s="5"/>
      <c r="DB101" s="5"/>
      <c r="DC101" s="5"/>
      <c r="DD101" s="5"/>
      <c r="DE101" s="5"/>
      <c r="DF101" s="5"/>
      <c r="DG101" s="5"/>
      <c r="DH101" s="5"/>
      <c r="DI101" s="5"/>
      <c r="DJ101" s="5"/>
      <c r="DK101" s="5"/>
      <c r="DL101" s="5"/>
      <c r="DM101" s="5"/>
      <c r="DN101" s="5"/>
      <c r="DO101" s="5"/>
      <c r="DP101" s="5"/>
      <c r="DQ101" s="5"/>
      <c r="DR101" s="5"/>
      <c r="DS101" s="5"/>
      <c r="DT101" s="5"/>
      <c r="DU101" s="5"/>
      <c r="DV101" s="5"/>
      <c r="DW101" s="5"/>
      <c r="DX101" s="5"/>
      <c r="DY101" s="5"/>
      <c r="DZ101" s="5"/>
      <c r="EA101" s="5"/>
      <c r="EB101" s="5"/>
      <c r="EC101" s="5"/>
      <c r="ED101" s="5"/>
      <c r="EE101" s="5"/>
      <c r="EF101" s="5"/>
      <c r="EG101" s="5"/>
      <c r="EH101" s="5"/>
      <c r="EI101" s="5"/>
      <c r="EJ101" s="5"/>
      <c r="EK101" s="5"/>
      <c r="EL101" s="5"/>
      <c r="EM101" s="5"/>
      <c r="EN101" s="5"/>
      <c r="EO101" s="5"/>
      <c r="EP101" s="5"/>
      <c r="EQ101" s="5"/>
      <c r="ER101" s="20">
        <f t="shared" si="21"/>
        <v>2</v>
      </c>
      <c r="ES101" s="5">
        <f t="shared" si="22"/>
        <v>1</v>
      </c>
      <c r="ET101" s="5" t="s">
        <v>581</v>
      </c>
      <c r="EU101" s="15" t="s">
        <v>1577</v>
      </c>
      <c r="EV101" s="15" t="s">
        <v>567</v>
      </c>
      <c r="EW101" s="15" t="s">
        <v>1075</v>
      </c>
      <c r="EX101" s="3" t="s">
        <v>1121</v>
      </c>
      <c r="EY101" s="22">
        <v>46178</v>
      </c>
      <c r="EZ101" s="21"/>
      <c r="FA101" s="3"/>
      <c r="FB101" s="22"/>
      <c r="FC101" s="15"/>
      <c r="FD101" s="15"/>
      <c r="FE101" s="15">
        <f t="shared" si="23"/>
        <v>4707</v>
      </c>
      <c r="FF101" s="4">
        <f t="shared" si="24"/>
        <v>21126</v>
      </c>
      <c r="FG101" t="s">
        <v>586</v>
      </c>
      <c r="FH101" s="4">
        <v>565</v>
      </c>
      <c r="FI101" t="s">
        <v>688</v>
      </c>
    </row>
    <row r="102" spans="1:165" ht="17.25" x14ac:dyDescent="0.25">
      <c r="A102" s="5">
        <v>467470520</v>
      </c>
      <c r="B102" s="12" t="s">
        <v>1416</v>
      </c>
      <c r="C102" s="5"/>
      <c r="D102" s="5"/>
      <c r="E102" s="5"/>
      <c r="F102" s="5"/>
      <c r="G102" s="6"/>
      <c r="H102" s="6"/>
      <c r="I102" s="5">
        <v>5154</v>
      </c>
      <c r="J102" s="5">
        <v>4636.7700000000004</v>
      </c>
      <c r="K102" s="295">
        <f t="shared" si="25"/>
        <v>4690.7700000000004</v>
      </c>
      <c r="L102" s="295">
        <f t="shared" si="14"/>
        <v>9790.77</v>
      </c>
      <c r="M102" s="334">
        <v>1</v>
      </c>
      <c r="N102" s="5" t="s">
        <v>688</v>
      </c>
      <c r="O102" s="5" t="s">
        <v>689</v>
      </c>
      <c r="P102" s="5" t="s">
        <v>30</v>
      </c>
      <c r="Q102" s="8">
        <v>90702</v>
      </c>
      <c r="R102" s="9">
        <v>54</v>
      </c>
      <c r="S102" s="9">
        <f t="shared" si="15"/>
        <v>0</v>
      </c>
      <c r="T102" s="9">
        <v>450</v>
      </c>
      <c r="U102" s="10" t="s">
        <v>586</v>
      </c>
      <c r="V102" s="319">
        <f t="shared" si="19"/>
        <v>5.6471164837158513E-2</v>
      </c>
      <c r="W102" s="319">
        <f t="shared" si="20"/>
        <v>5.086670486991629E-3</v>
      </c>
      <c r="X102" s="11" t="str">
        <f t="shared" si="16"/>
        <v>FLOW</v>
      </c>
      <c r="Y102" s="5" t="str">
        <f t="shared" si="17"/>
        <v>-</v>
      </c>
      <c r="Z102" s="5" t="s">
        <v>586</v>
      </c>
      <c r="AA102" s="5" t="s">
        <v>586</v>
      </c>
      <c r="AB102" s="12"/>
      <c r="AC102" s="5"/>
      <c r="AD102" s="5"/>
      <c r="AE102" s="13"/>
      <c r="AF102" s="14"/>
      <c r="AG102" s="15"/>
      <c r="AH102" s="5" t="s">
        <v>386</v>
      </c>
      <c r="AI102" s="15"/>
      <c r="AK102" s="15"/>
      <c r="AL102" s="17">
        <v>5140.7700000000004</v>
      </c>
      <c r="AM102" s="8">
        <v>90702</v>
      </c>
      <c r="AN102" s="18">
        <v>27</v>
      </c>
      <c r="AO102" s="6">
        <v>37</v>
      </c>
      <c r="AP102" s="6" t="str">
        <f t="shared" si="18"/>
        <v>FLOW</v>
      </c>
      <c r="AQ102" s="6"/>
      <c r="AR102" s="6"/>
      <c r="AS102" s="6"/>
      <c r="AT102" s="6"/>
      <c r="AU102" s="5" t="s">
        <v>586</v>
      </c>
      <c r="AV102" s="332"/>
      <c r="AW102" s="12"/>
      <c r="AX102" s="19"/>
      <c r="AY102" s="5"/>
      <c r="AZ102" s="5" t="s">
        <v>1325</v>
      </c>
      <c r="BA102" s="15" t="s">
        <v>586</v>
      </c>
      <c r="BB102" s="15"/>
      <c r="BC102" s="15"/>
      <c r="BD102" s="5"/>
      <c r="BE102" s="5"/>
      <c r="BF102" s="5"/>
      <c r="BG102" s="3"/>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20">
        <f t="shared" si="21"/>
        <v>0</v>
      </c>
      <c r="ES102" s="5" t="str">
        <f t="shared" si="22"/>
        <v/>
      </c>
      <c r="ET102" s="5" t="s">
        <v>573</v>
      </c>
      <c r="EU102" s="15" t="s">
        <v>1578</v>
      </c>
      <c r="EV102" s="15" t="s">
        <v>567</v>
      </c>
      <c r="EW102" s="15"/>
      <c r="EX102" s="3"/>
      <c r="EY102" s="22"/>
      <c r="EZ102" s="21"/>
      <c r="FA102" s="3"/>
      <c r="FB102" s="22"/>
      <c r="FC102" s="15"/>
      <c r="FD102" s="15"/>
      <c r="FE102" s="15">
        <f t="shared" si="23"/>
        <v>4690.7700000000004</v>
      </c>
      <c r="FF102" s="4">
        <f t="shared" si="24"/>
        <v>9790.77</v>
      </c>
      <c r="FH102" s="4">
        <v>54</v>
      </c>
      <c r="FI102" t="s">
        <v>688</v>
      </c>
    </row>
    <row r="103" spans="1:165" ht="17.25" x14ac:dyDescent="0.25">
      <c r="A103" s="5">
        <v>462681261</v>
      </c>
      <c r="B103" s="12" t="s">
        <v>313</v>
      </c>
      <c r="C103" s="5" t="s">
        <v>1043</v>
      </c>
      <c r="D103" s="5" t="s">
        <v>1065</v>
      </c>
      <c r="E103" s="5">
        <v>8153</v>
      </c>
      <c r="F103" s="5"/>
      <c r="G103" s="6"/>
      <c r="H103" s="6"/>
      <c r="I103" s="5">
        <v>7736</v>
      </c>
      <c r="J103" s="5">
        <v>7459</v>
      </c>
      <c r="K103" s="295">
        <f t="shared" si="25"/>
        <v>7673</v>
      </c>
      <c r="L103" s="295">
        <f t="shared" si="14"/>
        <v>7042</v>
      </c>
      <c r="M103" s="334">
        <v>1</v>
      </c>
      <c r="N103" s="5" t="s">
        <v>737</v>
      </c>
      <c r="O103" s="5" t="s">
        <v>738</v>
      </c>
      <c r="P103" s="5" t="s">
        <v>60</v>
      </c>
      <c r="Q103" s="8">
        <v>90625</v>
      </c>
      <c r="R103" s="9">
        <v>214</v>
      </c>
      <c r="S103" s="9">
        <f t="shared" si="15"/>
        <v>0</v>
      </c>
      <c r="T103" s="9">
        <v>5629</v>
      </c>
      <c r="U103" s="10" t="s">
        <v>884</v>
      </c>
      <c r="V103" s="319">
        <f t="shared" si="19"/>
        <v>0.10325352101057904</v>
      </c>
      <c r="W103" s="319">
        <f t="shared" si="20"/>
        <v>5.0823522401227802E-3</v>
      </c>
      <c r="X103" s="11" t="str">
        <f t="shared" si="16"/>
        <v>STABLE</v>
      </c>
      <c r="Y103" s="5" t="str">
        <f t="shared" si="17"/>
        <v>PAID</v>
      </c>
      <c r="Z103" s="5" t="s">
        <v>785</v>
      </c>
      <c r="AA103" s="5" t="s">
        <v>586</v>
      </c>
      <c r="AB103" s="12"/>
      <c r="AC103" s="5"/>
      <c r="AD103" s="5"/>
      <c r="AE103" s="13"/>
      <c r="AF103" s="14" t="s">
        <v>586</v>
      </c>
      <c r="AG103" s="15" t="s">
        <v>586</v>
      </c>
      <c r="AH103" s="5" t="s">
        <v>312</v>
      </c>
      <c r="AI103" s="15" t="s">
        <v>586</v>
      </c>
      <c r="AJ103" s="16" t="s">
        <v>586</v>
      </c>
      <c r="AK103" s="15" t="s">
        <v>586</v>
      </c>
      <c r="AL103" s="17">
        <v>13302</v>
      </c>
      <c r="AM103" s="8">
        <v>90625</v>
      </c>
      <c r="AN103" s="18">
        <v>27</v>
      </c>
      <c r="AO103" s="6">
        <v>6</v>
      </c>
      <c r="AP103" s="6" t="str">
        <f t="shared" si="18"/>
        <v>STABLE</v>
      </c>
      <c r="AQ103" s="6"/>
      <c r="AR103" s="6"/>
      <c r="AS103" s="6"/>
      <c r="AT103" s="6"/>
      <c r="AU103" s="5" t="s">
        <v>1060</v>
      </c>
      <c r="AV103" s="332"/>
      <c r="AW103" s="12"/>
      <c r="AX103" s="19"/>
      <c r="AY103" s="5"/>
      <c r="AZ103" s="5" t="s">
        <v>1011</v>
      </c>
      <c r="BA103" s="15" t="s">
        <v>586</v>
      </c>
      <c r="BB103" s="15"/>
      <c r="BC103" s="15"/>
      <c r="BD103" s="5"/>
      <c r="BE103" s="5"/>
      <c r="BF103" s="5"/>
      <c r="BG103" s="3"/>
      <c r="BH103" s="5"/>
      <c r="BI103" s="5"/>
      <c r="BJ103" s="5"/>
      <c r="BK103" s="5"/>
      <c r="BL103" s="5"/>
      <c r="BM103" s="5"/>
      <c r="BN103" s="5"/>
      <c r="BO103" s="5"/>
      <c r="BP103" s="5"/>
      <c r="BQ103" s="5"/>
      <c r="BR103" s="5"/>
      <c r="BS103" s="5"/>
      <c r="BT103" s="5"/>
      <c r="BU103" s="5"/>
      <c r="BV103" s="5"/>
      <c r="BW103" s="5"/>
      <c r="BX103" s="5">
        <v>1</v>
      </c>
      <c r="BY103" s="5"/>
      <c r="BZ103" s="5"/>
      <c r="CA103" s="5"/>
      <c r="CB103" s="5"/>
      <c r="CC103" s="5"/>
      <c r="CD103" s="5"/>
      <c r="CE103" s="5"/>
      <c r="CF103" s="5"/>
      <c r="CG103" s="5"/>
      <c r="CH103" s="5"/>
      <c r="CI103" s="5"/>
      <c r="CJ103" s="5"/>
      <c r="CK103" s="5"/>
      <c r="CL103" s="5"/>
      <c r="CM103" s="5"/>
      <c r="CN103" s="5"/>
      <c r="CO103" s="5"/>
      <c r="CP103" s="5"/>
      <c r="CQ103" s="5"/>
      <c r="CR103" s="5"/>
      <c r="CS103" s="5"/>
      <c r="CT103" s="5"/>
      <c r="CU103" s="5"/>
      <c r="CV103" s="5"/>
      <c r="CW103" s="5"/>
      <c r="CX103" s="5"/>
      <c r="CY103" s="5"/>
      <c r="CZ103" s="5"/>
      <c r="DA103" s="5"/>
      <c r="DB103" s="5"/>
      <c r="DC103" s="5"/>
      <c r="DD103" s="5"/>
      <c r="DE103" s="5"/>
      <c r="DF103" s="5"/>
      <c r="DG103" s="5"/>
      <c r="DH103" s="5"/>
      <c r="DI103" s="5"/>
      <c r="DJ103" s="5"/>
      <c r="DK103" s="5"/>
      <c r="DL103" s="5"/>
      <c r="DM103" s="5"/>
      <c r="DN103" s="5"/>
      <c r="DO103" s="5"/>
      <c r="DP103" s="5"/>
      <c r="DQ103" s="5"/>
      <c r="DR103" s="5"/>
      <c r="DS103" s="5"/>
      <c r="DT103" s="5"/>
      <c r="DU103" s="5"/>
      <c r="DV103" s="5"/>
      <c r="DW103" s="5"/>
      <c r="DX103" s="5"/>
      <c r="DY103" s="5"/>
      <c r="DZ103" s="5"/>
      <c r="EA103" s="5"/>
      <c r="EB103" s="5"/>
      <c r="EC103" s="5"/>
      <c r="ED103" s="5"/>
      <c r="EE103" s="5"/>
      <c r="EF103" s="5"/>
      <c r="EG103" s="5"/>
      <c r="EH103" s="5"/>
      <c r="EI103" s="5"/>
      <c r="EJ103" s="5"/>
      <c r="EK103" s="5"/>
      <c r="EL103" s="5"/>
      <c r="EM103" s="5"/>
      <c r="EN103" s="5"/>
      <c r="EO103" s="5"/>
      <c r="EP103" s="5"/>
      <c r="EQ103" s="5"/>
      <c r="ER103" s="20">
        <f t="shared" si="21"/>
        <v>1</v>
      </c>
      <c r="ES103" s="5">
        <f t="shared" si="22"/>
        <v>1</v>
      </c>
      <c r="ET103" s="5" t="s">
        <v>578</v>
      </c>
      <c r="EU103" s="15" t="s">
        <v>1579</v>
      </c>
      <c r="EV103" s="15" t="s">
        <v>567</v>
      </c>
      <c r="EW103" s="15" t="s">
        <v>1073</v>
      </c>
      <c r="EX103" s="3" t="s">
        <v>1136</v>
      </c>
      <c r="EY103" s="22">
        <v>46188</v>
      </c>
      <c r="EZ103" s="21"/>
      <c r="FA103" s="3"/>
      <c r="FB103" s="22"/>
      <c r="FC103" s="15"/>
      <c r="FD103" s="15"/>
      <c r="FE103" s="15">
        <f t="shared" si="23"/>
        <v>7673</v>
      </c>
      <c r="FF103" s="4">
        <f t="shared" si="24"/>
        <v>15195</v>
      </c>
      <c r="FG103" t="s">
        <v>586</v>
      </c>
      <c r="FH103" s="4">
        <v>214</v>
      </c>
      <c r="FI103" t="s">
        <v>1477</v>
      </c>
    </row>
    <row r="104" spans="1:165" ht="17.25" x14ac:dyDescent="0.25">
      <c r="A104" s="5">
        <v>463867730</v>
      </c>
      <c r="B104" s="12" t="s">
        <v>472</v>
      </c>
      <c r="C104" s="5"/>
      <c r="D104" s="5"/>
      <c r="E104" s="5"/>
      <c r="F104" s="5"/>
      <c r="G104" s="6"/>
      <c r="H104" s="6"/>
      <c r="I104" s="5">
        <v>3723</v>
      </c>
      <c r="J104" s="5">
        <v>8255</v>
      </c>
      <c r="K104" s="295">
        <f t="shared" si="25"/>
        <v>1170</v>
      </c>
      <c r="L104" s="295">
        <f t="shared" si="14"/>
        <v>11978</v>
      </c>
      <c r="M104" s="7">
        <v>3</v>
      </c>
      <c r="N104" s="5" t="s">
        <v>688</v>
      </c>
      <c r="O104" s="5" t="s">
        <v>689</v>
      </c>
      <c r="P104" s="5" t="s">
        <v>156</v>
      </c>
      <c r="Q104" s="8">
        <v>90481</v>
      </c>
      <c r="R104" s="9">
        <v>361</v>
      </c>
      <c r="S104" s="9">
        <f t="shared" si="15"/>
        <v>0</v>
      </c>
      <c r="T104" s="9">
        <v>4050</v>
      </c>
      <c r="U104" s="10" t="s">
        <v>735</v>
      </c>
      <c r="V104" s="319">
        <f t="shared" si="19"/>
        <v>0.17223555144243871</v>
      </c>
      <c r="W104" s="319">
        <f t="shared" si="20"/>
        <v>2.3954959370767564E-2</v>
      </c>
      <c r="X104" s="11" t="str">
        <f t="shared" si="16"/>
        <v>FLOW</v>
      </c>
      <c r="Y104" s="5" t="str">
        <f t="shared" si="17"/>
        <v>-</v>
      </c>
      <c r="Z104" s="5" t="s">
        <v>738</v>
      </c>
      <c r="AA104" s="5" t="s">
        <v>586</v>
      </c>
      <c r="AB104" s="12"/>
      <c r="AC104" s="5"/>
      <c r="AD104" s="5"/>
      <c r="AE104" s="13"/>
      <c r="AF104" s="14" t="s">
        <v>1064</v>
      </c>
      <c r="AG104" s="15" t="s">
        <v>586</v>
      </c>
      <c r="AH104" s="5" t="s">
        <v>465</v>
      </c>
      <c r="AI104" s="15" t="s">
        <v>586</v>
      </c>
      <c r="AJ104" s="16" t="s">
        <v>586</v>
      </c>
      <c r="AK104" s="15" t="s">
        <v>586</v>
      </c>
      <c r="AL104" s="17">
        <v>12666</v>
      </c>
      <c r="AM104" s="8">
        <v>90481</v>
      </c>
      <c r="AN104" s="18">
        <v>88</v>
      </c>
      <c r="AO104" s="6">
        <v>98</v>
      </c>
      <c r="AP104" s="6" t="str">
        <f t="shared" si="18"/>
        <v>FLOW</v>
      </c>
      <c r="AQ104" s="6"/>
      <c r="AR104" s="6"/>
      <c r="AS104" s="6"/>
      <c r="AT104" s="6"/>
      <c r="AU104" s="5" t="s">
        <v>483</v>
      </c>
      <c r="AV104" s="332"/>
      <c r="AW104" s="12"/>
      <c r="AX104" s="19"/>
      <c r="AY104" s="5"/>
      <c r="AZ104" s="5" t="s">
        <v>1011</v>
      </c>
      <c r="BA104" s="15" t="s">
        <v>586</v>
      </c>
      <c r="BB104" s="15"/>
      <c r="BC104" s="15"/>
      <c r="BD104" s="5"/>
      <c r="BE104" s="5"/>
      <c r="BF104" s="5"/>
      <c r="BG104" s="3"/>
      <c r="BH104" s="5"/>
      <c r="BI104" s="5"/>
      <c r="BJ104" s="5"/>
      <c r="BK104" s="5"/>
      <c r="BL104" s="5">
        <v>1</v>
      </c>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20">
        <f t="shared" si="21"/>
        <v>1</v>
      </c>
      <c r="ES104" s="5">
        <f t="shared" si="22"/>
        <v>1</v>
      </c>
      <c r="ET104" s="5" t="s">
        <v>582</v>
      </c>
      <c r="EU104" s="15" t="s">
        <v>1580</v>
      </c>
      <c r="EV104" s="15" t="s">
        <v>567</v>
      </c>
      <c r="EW104" s="15" t="s">
        <v>1068</v>
      </c>
      <c r="EX104" s="3" t="s">
        <v>1137</v>
      </c>
      <c r="EY104" s="22">
        <v>46177</v>
      </c>
      <c r="EZ104" s="21"/>
      <c r="FA104" s="3"/>
      <c r="FB104" s="22"/>
      <c r="FC104" s="15"/>
      <c r="FD104" s="15"/>
      <c r="FE104" s="15">
        <f t="shared" si="23"/>
        <v>1170</v>
      </c>
      <c r="FF104" s="4">
        <f t="shared" si="24"/>
        <v>11978</v>
      </c>
      <c r="FG104" t="s">
        <v>586</v>
      </c>
      <c r="FH104" s="4">
        <v>361</v>
      </c>
      <c r="FI104" t="s">
        <v>688</v>
      </c>
    </row>
    <row r="105" spans="1:165" ht="17.25" x14ac:dyDescent="0.25">
      <c r="A105" s="5">
        <v>465840588</v>
      </c>
      <c r="B105" s="12" t="s">
        <v>24</v>
      </c>
      <c r="C105" s="5"/>
      <c r="D105" s="5"/>
      <c r="E105" s="5"/>
      <c r="F105" s="5"/>
      <c r="G105" s="6"/>
      <c r="H105" s="6"/>
      <c r="I105" s="5">
        <v>4000</v>
      </c>
      <c r="J105" s="5">
        <v>18938</v>
      </c>
      <c r="K105" s="295">
        <f t="shared" si="25"/>
        <v>3827</v>
      </c>
      <c r="L105" s="295">
        <f t="shared" si="14"/>
        <v>22938</v>
      </c>
      <c r="M105" s="7">
        <v>5</v>
      </c>
      <c r="N105" s="5" t="s">
        <v>688</v>
      </c>
      <c r="O105" s="5" t="s">
        <v>689</v>
      </c>
      <c r="P105" s="5" t="s">
        <v>26</v>
      </c>
      <c r="Q105" s="8">
        <v>90402</v>
      </c>
      <c r="R105" s="9">
        <v>889</v>
      </c>
      <c r="S105" s="9">
        <f t="shared" si="15"/>
        <v>0</v>
      </c>
      <c r="T105" s="9">
        <v>5400</v>
      </c>
      <c r="U105" s="10" t="s">
        <v>688</v>
      </c>
      <c r="V105" s="319">
        <f t="shared" si="19"/>
        <v>0.53119203436407381</v>
      </c>
      <c r="W105" s="319">
        <f t="shared" si="20"/>
        <v>4.4004572441221641E-2</v>
      </c>
      <c r="X105" s="11" t="str">
        <f t="shared" si="16"/>
        <v>FLOW</v>
      </c>
      <c r="Y105" s="5" t="str">
        <f t="shared" si="17"/>
        <v>-</v>
      </c>
      <c r="Z105" s="5" t="s">
        <v>783</v>
      </c>
      <c r="AA105" s="5" t="s">
        <v>586</v>
      </c>
      <c r="AB105" s="12"/>
      <c r="AC105" s="5"/>
      <c r="AD105" s="5"/>
      <c r="AE105" s="13"/>
      <c r="AF105" s="14" t="s">
        <v>1064</v>
      </c>
      <c r="AG105" s="15" t="s">
        <v>586</v>
      </c>
      <c r="AH105" s="5" t="s">
        <v>25</v>
      </c>
      <c r="AI105" s="15" t="s">
        <v>586</v>
      </c>
      <c r="AJ105" s="16" t="s">
        <v>586</v>
      </c>
      <c r="AK105" s="15" t="s">
        <v>586</v>
      </c>
      <c r="AL105" s="17">
        <v>25227</v>
      </c>
      <c r="AM105" s="8">
        <v>90402</v>
      </c>
      <c r="AN105" s="18">
        <v>147</v>
      </c>
      <c r="AO105" s="6">
        <v>157</v>
      </c>
      <c r="AP105" s="6" t="str">
        <f t="shared" si="18"/>
        <v>FLOW</v>
      </c>
      <c r="AQ105" s="6"/>
      <c r="AR105" s="6"/>
      <c r="AS105" s="6"/>
      <c r="AT105" s="6"/>
      <c r="AU105" s="5" t="s">
        <v>483</v>
      </c>
      <c r="AV105" s="332"/>
      <c r="AW105" s="12"/>
      <c r="AX105" s="19"/>
      <c r="AY105" s="5"/>
      <c r="AZ105" s="5" t="s">
        <v>1011</v>
      </c>
      <c r="BA105" s="15" t="s">
        <v>586</v>
      </c>
      <c r="BB105" s="15"/>
      <c r="BC105" s="15"/>
      <c r="BD105" s="5"/>
      <c r="BE105" s="5"/>
      <c r="BF105" s="5"/>
      <c r="BG105" s="3"/>
      <c r="BH105" s="5"/>
      <c r="BI105" s="5"/>
      <c r="BJ105" s="5"/>
      <c r="BK105" s="5"/>
      <c r="BL105" s="5">
        <v>1</v>
      </c>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5"/>
      <c r="CM105" s="5"/>
      <c r="CN105" s="5"/>
      <c r="CO105" s="5"/>
      <c r="CP105" s="5"/>
      <c r="CQ105" s="5"/>
      <c r="CR105" s="5"/>
      <c r="CS105" s="5"/>
      <c r="CT105" s="5"/>
      <c r="CU105" s="5"/>
      <c r="CV105" s="5"/>
      <c r="CW105" s="5"/>
      <c r="CX105" s="5"/>
      <c r="CY105" s="5"/>
      <c r="CZ105" s="5"/>
      <c r="DA105" s="5"/>
      <c r="DB105" s="5"/>
      <c r="DC105" s="5"/>
      <c r="DD105" s="5"/>
      <c r="DE105" s="5"/>
      <c r="DF105" s="5"/>
      <c r="DG105" s="5"/>
      <c r="DH105" s="5"/>
      <c r="DI105" s="5"/>
      <c r="DJ105" s="5"/>
      <c r="DK105" s="5"/>
      <c r="DL105" s="5"/>
      <c r="DM105" s="5"/>
      <c r="DN105" s="5"/>
      <c r="DO105" s="5"/>
      <c r="DP105" s="5"/>
      <c r="DQ105" s="5"/>
      <c r="DR105" s="5"/>
      <c r="DS105" s="5"/>
      <c r="DT105" s="5"/>
      <c r="DU105" s="5"/>
      <c r="DV105" s="5"/>
      <c r="DW105" s="5"/>
      <c r="DX105" s="5"/>
      <c r="DY105" s="5"/>
      <c r="DZ105" s="5"/>
      <c r="EA105" s="5"/>
      <c r="EB105" s="5"/>
      <c r="EC105" s="5"/>
      <c r="ED105" s="5"/>
      <c r="EE105" s="5"/>
      <c r="EF105" s="5"/>
      <c r="EG105" s="5"/>
      <c r="EH105" s="5"/>
      <c r="EI105" s="5"/>
      <c r="EJ105" s="5"/>
      <c r="EK105" s="5"/>
      <c r="EL105" s="5"/>
      <c r="EM105" s="5"/>
      <c r="EN105" s="5"/>
      <c r="EO105" s="5"/>
      <c r="EP105" s="5"/>
      <c r="EQ105" s="5"/>
      <c r="ER105" s="20">
        <f t="shared" si="21"/>
        <v>1</v>
      </c>
      <c r="ES105" s="5">
        <f t="shared" si="22"/>
        <v>1</v>
      </c>
      <c r="ET105" s="5" t="s">
        <v>572</v>
      </c>
      <c r="EU105" s="15" t="s">
        <v>1581</v>
      </c>
      <c r="EV105" s="15" t="s">
        <v>567</v>
      </c>
      <c r="EW105" s="15" t="s">
        <v>1068</v>
      </c>
      <c r="EX105" s="3" t="s">
        <v>1130</v>
      </c>
      <c r="EY105" s="22">
        <v>46177</v>
      </c>
      <c r="EZ105" s="21"/>
      <c r="FA105" s="3"/>
      <c r="FB105" s="22"/>
      <c r="FC105" s="15"/>
      <c r="FD105" s="15"/>
      <c r="FE105" s="15">
        <f t="shared" si="23"/>
        <v>3827</v>
      </c>
      <c r="FF105" s="4">
        <f t="shared" si="24"/>
        <v>22938</v>
      </c>
      <c r="FG105" t="s">
        <v>586</v>
      </c>
      <c r="FH105" s="4">
        <v>889</v>
      </c>
      <c r="FI105" t="s">
        <v>688</v>
      </c>
    </row>
    <row r="106" spans="1:165" ht="17.25" x14ac:dyDescent="0.25">
      <c r="A106" s="5">
        <v>465104448</v>
      </c>
      <c r="B106" s="12" t="s">
        <v>421</v>
      </c>
      <c r="C106" s="5" t="s">
        <v>1043</v>
      </c>
      <c r="D106" s="5" t="s">
        <v>2150</v>
      </c>
      <c r="E106" s="5">
        <v>4000</v>
      </c>
      <c r="F106" s="5"/>
      <c r="G106" s="6"/>
      <c r="H106" s="6"/>
      <c r="I106" s="5">
        <v>3707</v>
      </c>
      <c r="J106" s="5">
        <v>21608</v>
      </c>
      <c r="K106" s="295">
        <f t="shared" ref="K106:K137" si="26">IF((J106+R106)&lt;=I106+R106,(J106+R106),((I106-(I106*(M106+1)-(I106+J106)))+R106))</f>
        <v>4609</v>
      </c>
      <c r="L106" s="295">
        <f t="shared" si="14"/>
        <v>21315</v>
      </c>
      <c r="M106" s="7">
        <v>6</v>
      </c>
      <c r="N106" s="5" t="s">
        <v>737</v>
      </c>
      <c r="O106" s="5" t="s">
        <v>738</v>
      </c>
      <c r="P106" s="5" t="s">
        <v>17</v>
      </c>
      <c r="Q106" s="8">
        <v>90262</v>
      </c>
      <c r="R106" s="9">
        <v>1536</v>
      </c>
      <c r="S106" s="9">
        <f t="shared" si="15"/>
        <v>0</v>
      </c>
      <c r="T106" s="9">
        <v>6130.56</v>
      </c>
      <c r="U106" s="10" t="s">
        <v>688</v>
      </c>
      <c r="V106" s="319">
        <f t="shared" si="19"/>
        <v>0.35492902363257439</v>
      </c>
      <c r="W106" s="319">
        <f t="shared" si="20"/>
        <v>3.7916508563944309E-2</v>
      </c>
      <c r="X106" s="11" t="str">
        <f t="shared" si="16"/>
        <v>STABLE</v>
      </c>
      <c r="Y106" s="5" t="str">
        <f t="shared" si="17"/>
        <v>PAID</v>
      </c>
      <c r="Z106" s="5" t="s">
        <v>785</v>
      </c>
      <c r="AA106" s="5" t="s">
        <v>586</v>
      </c>
      <c r="AB106" s="12"/>
      <c r="AC106" s="5"/>
      <c r="AD106" s="5"/>
      <c r="AE106" s="13"/>
      <c r="AF106" s="14" t="s">
        <v>1064</v>
      </c>
      <c r="AG106" s="15" t="s">
        <v>586</v>
      </c>
      <c r="AH106" s="5" t="s">
        <v>420</v>
      </c>
      <c r="AI106" s="15" t="s">
        <v>586</v>
      </c>
      <c r="AJ106" s="16" t="s">
        <v>586</v>
      </c>
      <c r="AK106" s="15" t="s">
        <v>586</v>
      </c>
      <c r="AL106" s="17">
        <v>29274.560000000001</v>
      </c>
      <c r="AM106" s="8">
        <v>90262</v>
      </c>
      <c r="AN106" s="18">
        <v>178</v>
      </c>
      <c r="AO106" s="6">
        <v>188</v>
      </c>
      <c r="AP106" s="6" t="str">
        <f t="shared" si="18"/>
        <v>FLOW</v>
      </c>
      <c r="AQ106" s="6"/>
      <c r="AR106" s="6"/>
      <c r="AS106" s="6"/>
      <c r="AT106" s="6"/>
      <c r="AU106" s="5" t="s">
        <v>483</v>
      </c>
      <c r="AV106" s="332"/>
      <c r="AW106" s="12"/>
      <c r="AX106" s="19"/>
      <c r="AY106" s="5"/>
      <c r="AZ106" s="5" t="s">
        <v>1011</v>
      </c>
      <c r="BA106" s="15" t="s">
        <v>586</v>
      </c>
      <c r="BB106" s="15"/>
      <c r="BC106" s="15"/>
      <c r="BD106" s="5"/>
      <c r="BE106" s="5"/>
      <c r="BF106" s="5"/>
      <c r="BG106" s="3"/>
      <c r="BH106" s="5"/>
      <c r="BI106" s="5"/>
      <c r="BJ106" s="5"/>
      <c r="BK106" s="5"/>
      <c r="BL106" s="5"/>
      <c r="BM106" s="5"/>
      <c r="BN106" s="5"/>
      <c r="BO106" s="5">
        <v>1</v>
      </c>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20">
        <f t="shared" si="21"/>
        <v>1</v>
      </c>
      <c r="ES106" s="5">
        <f t="shared" si="22"/>
        <v>1</v>
      </c>
      <c r="ET106" s="5" t="s">
        <v>570</v>
      </c>
      <c r="EU106" s="15" t="s">
        <v>1582</v>
      </c>
      <c r="EV106" s="15" t="s">
        <v>567</v>
      </c>
      <c r="EW106" s="15" t="s">
        <v>1115</v>
      </c>
      <c r="EX106" s="3" t="s">
        <v>1138</v>
      </c>
      <c r="EY106" s="22">
        <v>46178</v>
      </c>
      <c r="EZ106" s="21"/>
      <c r="FA106" s="3"/>
      <c r="FB106" s="22"/>
      <c r="FC106" s="15"/>
      <c r="FD106" s="15"/>
      <c r="FE106" s="15">
        <f t="shared" si="23"/>
        <v>4609</v>
      </c>
      <c r="FF106" s="4">
        <f t="shared" si="24"/>
        <v>25315</v>
      </c>
      <c r="FG106" t="s">
        <v>586</v>
      </c>
      <c r="FH106" s="4">
        <v>1536</v>
      </c>
      <c r="FI106" t="s">
        <v>688</v>
      </c>
    </row>
    <row r="107" spans="1:165" ht="17.25" x14ac:dyDescent="0.25">
      <c r="A107" s="5">
        <v>467069077</v>
      </c>
      <c r="B107" s="12" t="s">
        <v>458</v>
      </c>
      <c r="C107" s="5"/>
      <c r="D107" s="5"/>
      <c r="E107" s="5"/>
      <c r="F107" s="5"/>
      <c r="G107" s="6"/>
      <c r="H107" s="6"/>
      <c r="I107" s="5">
        <v>3801</v>
      </c>
      <c r="J107" s="5">
        <v>3799</v>
      </c>
      <c r="K107" s="295">
        <f t="shared" si="26"/>
        <v>3908</v>
      </c>
      <c r="L107" s="295">
        <f t="shared" si="14"/>
        <v>7600</v>
      </c>
      <c r="M107" s="334">
        <v>1</v>
      </c>
      <c r="N107" s="5" t="s">
        <v>688</v>
      </c>
      <c r="O107" s="5" t="s">
        <v>689</v>
      </c>
      <c r="P107" s="5" t="s">
        <v>41</v>
      </c>
      <c r="Q107" s="8">
        <v>90217</v>
      </c>
      <c r="R107" s="9">
        <v>109</v>
      </c>
      <c r="S107" s="9">
        <f t="shared" si="15"/>
        <v>0</v>
      </c>
      <c r="T107" s="9">
        <v>2250</v>
      </c>
      <c r="U107" s="10" t="s">
        <v>895</v>
      </c>
      <c r="V107" s="319">
        <f t="shared" si="19"/>
        <v>8.9108924288843525E-2</v>
      </c>
      <c r="W107" s="319">
        <f t="shared" si="20"/>
        <v>5.0594711398306968E-3</v>
      </c>
      <c r="X107" s="11" t="str">
        <f t="shared" si="16"/>
        <v>FLOW</v>
      </c>
      <c r="Y107" s="5" t="str">
        <f t="shared" si="17"/>
        <v>-</v>
      </c>
      <c r="Z107" s="5" t="s">
        <v>787</v>
      </c>
      <c r="AA107" s="5" t="s">
        <v>586</v>
      </c>
      <c r="AB107" s="12"/>
      <c r="AC107" s="5"/>
      <c r="AD107" s="5"/>
      <c r="AE107" s="13"/>
      <c r="AF107" s="14" t="s">
        <v>586</v>
      </c>
      <c r="AG107" s="15" t="s">
        <v>586</v>
      </c>
      <c r="AH107" s="5" t="s">
        <v>459</v>
      </c>
      <c r="AI107" s="15" t="s">
        <v>586</v>
      </c>
      <c r="AJ107" s="16" t="s">
        <v>586</v>
      </c>
      <c r="AK107" s="15" t="s">
        <v>586</v>
      </c>
      <c r="AL107" s="17">
        <v>6158</v>
      </c>
      <c r="AM107" s="8">
        <v>90217</v>
      </c>
      <c r="AN107" s="18">
        <v>27</v>
      </c>
      <c r="AO107" s="6">
        <v>37</v>
      </c>
      <c r="AP107" s="6" t="str">
        <f t="shared" si="18"/>
        <v>FLOW</v>
      </c>
      <c r="AQ107" s="6"/>
      <c r="AR107" s="6"/>
      <c r="AS107" s="6"/>
      <c r="AT107" s="6"/>
      <c r="AU107" s="5" t="s">
        <v>1060</v>
      </c>
      <c r="AV107" s="332"/>
      <c r="AW107" s="12"/>
      <c r="AX107" s="19"/>
      <c r="AY107" s="5"/>
      <c r="AZ107" s="5" t="s">
        <v>1011</v>
      </c>
      <c r="BA107" s="15" t="s">
        <v>586</v>
      </c>
      <c r="BB107" s="15"/>
      <c r="BC107" s="15"/>
      <c r="BD107" s="5"/>
      <c r="BE107" s="5"/>
      <c r="BF107" s="5"/>
      <c r="BG107" s="3"/>
      <c r="BH107" s="5"/>
      <c r="BI107" s="5"/>
      <c r="BJ107" s="5"/>
      <c r="BK107" s="5"/>
      <c r="BL107" s="5"/>
      <c r="BM107" s="5"/>
      <c r="BN107" s="5"/>
      <c r="BO107" s="5"/>
      <c r="BP107" s="5"/>
      <c r="BQ107" s="5"/>
      <c r="BR107" s="5">
        <v>1</v>
      </c>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20">
        <f t="shared" si="21"/>
        <v>1</v>
      </c>
      <c r="ES107" s="5">
        <f t="shared" si="22"/>
        <v>1</v>
      </c>
      <c r="ET107" s="5" t="s">
        <v>575</v>
      </c>
      <c r="EU107" s="15" t="s">
        <v>1583</v>
      </c>
      <c r="EV107" s="15" t="s">
        <v>567</v>
      </c>
      <c r="EW107" s="15" t="s">
        <v>1073</v>
      </c>
      <c r="EX107" s="3" t="s">
        <v>1085</v>
      </c>
      <c r="EY107" s="22">
        <v>46183</v>
      </c>
      <c r="EZ107" s="21"/>
      <c r="FA107" s="3"/>
      <c r="FB107" s="22"/>
      <c r="FC107" s="15"/>
      <c r="FD107" s="15"/>
      <c r="FE107" s="15">
        <f t="shared" si="23"/>
        <v>3908</v>
      </c>
      <c r="FF107" s="4">
        <f t="shared" si="24"/>
        <v>7600</v>
      </c>
      <c r="FG107" t="s">
        <v>586</v>
      </c>
      <c r="FH107" s="4">
        <v>109</v>
      </c>
      <c r="FI107" t="s">
        <v>688</v>
      </c>
    </row>
    <row r="108" spans="1:165" ht="17.25" x14ac:dyDescent="0.25">
      <c r="A108" s="5">
        <v>464767626</v>
      </c>
      <c r="B108" s="12" t="s">
        <v>1361</v>
      </c>
      <c r="C108" s="5"/>
      <c r="D108" s="5"/>
      <c r="E108" s="5"/>
      <c r="F108" s="5"/>
      <c r="G108" s="6"/>
      <c r="H108" s="6"/>
      <c r="I108" s="5">
        <v>5260</v>
      </c>
      <c r="J108" s="5">
        <v>5233</v>
      </c>
      <c r="K108" s="295">
        <f t="shared" si="26"/>
        <v>5313</v>
      </c>
      <c r="L108" s="295">
        <f t="shared" si="14"/>
        <v>10493</v>
      </c>
      <c r="M108" s="334">
        <v>1</v>
      </c>
      <c r="N108" s="5" t="s">
        <v>688</v>
      </c>
      <c r="O108" s="5" t="s">
        <v>689</v>
      </c>
      <c r="P108" s="5" t="s">
        <v>146</v>
      </c>
      <c r="Q108" s="8">
        <v>90124</v>
      </c>
      <c r="R108" s="9">
        <v>80</v>
      </c>
      <c r="S108" s="9">
        <f t="shared" si="15"/>
        <v>0</v>
      </c>
      <c r="T108" s="9">
        <v>0</v>
      </c>
      <c r="U108" s="10" t="s">
        <v>586</v>
      </c>
      <c r="V108" s="319">
        <f t="shared" si="19"/>
        <v>0.13822522364935971</v>
      </c>
      <c r="W108" s="319">
        <f t="shared" si="20"/>
        <v>5.0542555949111773E-3</v>
      </c>
      <c r="X108" s="11" t="str">
        <f t="shared" si="16"/>
        <v>FLOW</v>
      </c>
      <c r="Y108" s="5" t="str">
        <f t="shared" si="17"/>
        <v>-</v>
      </c>
      <c r="Z108" s="5" t="s">
        <v>586</v>
      </c>
      <c r="AA108" s="5" t="s">
        <v>586</v>
      </c>
      <c r="AB108" s="12"/>
      <c r="AC108" s="5"/>
      <c r="AD108" s="5"/>
      <c r="AE108" s="13"/>
      <c r="AF108" s="14"/>
      <c r="AG108" s="15"/>
      <c r="AH108" s="5" t="s">
        <v>151</v>
      </c>
      <c r="AI108" s="15"/>
      <c r="AK108" s="15"/>
      <c r="AL108" s="17">
        <v>5313</v>
      </c>
      <c r="AM108" s="8">
        <v>90124</v>
      </c>
      <c r="AN108" s="18">
        <v>27</v>
      </c>
      <c r="AO108" s="6">
        <v>37</v>
      </c>
      <c r="AP108" s="6" t="str">
        <f t="shared" si="18"/>
        <v>FLOW</v>
      </c>
      <c r="AQ108" s="6"/>
      <c r="AR108" s="6"/>
      <c r="AS108" s="6"/>
      <c r="AT108" s="6"/>
      <c r="AU108" s="5" t="s">
        <v>586</v>
      </c>
      <c r="AV108" s="332"/>
      <c r="AW108" s="12"/>
      <c r="AX108" s="19"/>
      <c r="AY108" s="5"/>
      <c r="AZ108" s="5" t="s">
        <v>1325</v>
      </c>
      <c r="BA108" s="15" t="s">
        <v>586</v>
      </c>
      <c r="BB108" s="15"/>
      <c r="BC108" s="15"/>
      <c r="BD108" s="5"/>
      <c r="BE108" s="5"/>
      <c r="BF108" s="5"/>
      <c r="BG108" s="3"/>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v>1</v>
      </c>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20">
        <f t="shared" si="21"/>
        <v>1</v>
      </c>
      <c r="ES108" s="5">
        <f t="shared" si="22"/>
        <v>1</v>
      </c>
      <c r="ET108" s="5" t="s">
        <v>581</v>
      </c>
      <c r="EU108" s="15" t="s">
        <v>1584</v>
      </c>
      <c r="EV108" s="15" t="s">
        <v>567</v>
      </c>
      <c r="EW108" s="15"/>
      <c r="EX108" s="3"/>
      <c r="EY108" s="22"/>
      <c r="EZ108" s="21"/>
      <c r="FA108" s="3"/>
      <c r="FB108" s="22"/>
      <c r="FC108" s="15"/>
      <c r="FD108" s="15"/>
      <c r="FE108" s="15">
        <f t="shared" si="23"/>
        <v>5313</v>
      </c>
      <c r="FF108" s="4">
        <f t="shared" si="24"/>
        <v>10493</v>
      </c>
      <c r="FH108" s="4">
        <v>80</v>
      </c>
      <c r="FI108" t="s">
        <v>688</v>
      </c>
    </row>
    <row r="109" spans="1:165" ht="17.25" x14ac:dyDescent="0.25">
      <c r="A109" s="5">
        <v>463426988</v>
      </c>
      <c r="B109" s="12" t="s">
        <v>436</v>
      </c>
      <c r="C109" s="5"/>
      <c r="D109" s="5"/>
      <c r="E109" s="5"/>
      <c r="F109" s="5"/>
      <c r="G109" s="6"/>
      <c r="H109" s="6"/>
      <c r="I109" s="5">
        <v>4760</v>
      </c>
      <c r="J109" s="5">
        <v>9219.99</v>
      </c>
      <c r="K109" s="295">
        <f t="shared" si="26"/>
        <v>4756.99</v>
      </c>
      <c r="L109" s="295">
        <f t="shared" si="14"/>
        <v>13979.99</v>
      </c>
      <c r="M109" s="7">
        <v>2</v>
      </c>
      <c r="N109" s="5" t="s">
        <v>688</v>
      </c>
      <c r="O109" s="5" t="s">
        <v>689</v>
      </c>
      <c r="P109" s="5" t="s">
        <v>146</v>
      </c>
      <c r="Q109" s="8">
        <v>88831</v>
      </c>
      <c r="R109" s="9">
        <v>297</v>
      </c>
      <c r="S109" s="9">
        <f t="shared" si="15"/>
        <v>0</v>
      </c>
      <c r="T109" s="9">
        <v>6300</v>
      </c>
      <c r="U109" s="10" t="s">
        <v>895</v>
      </c>
      <c r="V109" s="319">
        <f t="shared" si="19"/>
        <v>0.20949448603890503</v>
      </c>
      <c r="W109" s="319">
        <f t="shared" si="20"/>
        <v>1.9668194540268521E-2</v>
      </c>
      <c r="X109" s="11" t="str">
        <f t="shared" si="16"/>
        <v>FLOW</v>
      </c>
      <c r="Y109" s="5" t="str">
        <f t="shared" si="17"/>
        <v>-</v>
      </c>
      <c r="Z109" s="5" t="s">
        <v>787</v>
      </c>
      <c r="AA109" s="5" t="s">
        <v>586</v>
      </c>
      <c r="AB109" s="12"/>
      <c r="AC109" s="5"/>
      <c r="AD109" s="5"/>
      <c r="AE109" s="13"/>
      <c r="AF109" s="14" t="s">
        <v>586</v>
      </c>
      <c r="AG109" s="15" t="s">
        <v>586</v>
      </c>
      <c r="AH109" s="5" t="s">
        <v>1035</v>
      </c>
      <c r="AI109" s="15" t="s">
        <v>586</v>
      </c>
      <c r="AJ109" s="16" t="s">
        <v>586</v>
      </c>
      <c r="AK109" s="15" t="s">
        <v>586</v>
      </c>
      <c r="AL109" s="17">
        <v>15816.99</v>
      </c>
      <c r="AM109" s="8">
        <v>88831</v>
      </c>
      <c r="AN109" s="18">
        <v>57</v>
      </c>
      <c r="AO109" s="6">
        <v>67</v>
      </c>
      <c r="AP109" s="6" t="str">
        <f t="shared" si="18"/>
        <v>FLOW</v>
      </c>
      <c r="AQ109" s="6"/>
      <c r="AR109" s="6"/>
      <c r="AS109" s="6"/>
      <c r="AT109" s="6"/>
      <c r="AU109" s="5" t="s">
        <v>483</v>
      </c>
      <c r="AV109" s="332"/>
      <c r="AW109" s="12"/>
      <c r="AX109" s="19"/>
      <c r="AY109" s="5"/>
      <c r="AZ109" s="5" t="s">
        <v>1011</v>
      </c>
      <c r="BA109" s="15" t="s">
        <v>586</v>
      </c>
      <c r="BB109" s="15"/>
      <c r="BC109" s="15"/>
      <c r="BD109" s="5"/>
      <c r="BE109" s="5"/>
      <c r="BF109" s="5"/>
      <c r="BG109" s="3"/>
      <c r="BH109" s="5"/>
      <c r="BI109" s="5"/>
      <c r="BJ109" s="5"/>
      <c r="BK109" s="5"/>
      <c r="BL109" s="5"/>
      <c r="BM109" s="5"/>
      <c r="BN109" s="5"/>
      <c r="BO109" s="5">
        <v>1</v>
      </c>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20">
        <f t="shared" si="21"/>
        <v>1</v>
      </c>
      <c r="ES109" s="5">
        <f t="shared" si="22"/>
        <v>1</v>
      </c>
      <c r="ET109" s="5" t="s">
        <v>581</v>
      </c>
      <c r="EU109" s="15" t="s">
        <v>1585</v>
      </c>
      <c r="EV109" s="15" t="s">
        <v>567</v>
      </c>
      <c r="EW109" s="15" t="s">
        <v>1068</v>
      </c>
      <c r="EX109" s="3" t="s">
        <v>1139</v>
      </c>
      <c r="EY109" s="22">
        <v>46178</v>
      </c>
      <c r="EZ109" s="21"/>
      <c r="FA109" s="3"/>
      <c r="FB109" s="22"/>
      <c r="FC109" s="15"/>
      <c r="FD109" s="15"/>
      <c r="FE109" s="15">
        <f t="shared" si="23"/>
        <v>4756.99</v>
      </c>
      <c r="FF109" s="4">
        <f t="shared" si="24"/>
        <v>13979.99</v>
      </c>
      <c r="FG109" t="s">
        <v>586</v>
      </c>
      <c r="FH109" s="4">
        <v>297</v>
      </c>
      <c r="FI109" t="s">
        <v>688</v>
      </c>
    </row>
    <row r="110" spans="1:165" ht="17.25" x14ac:dyDescent="0.25">
      <c r="A110" s="5">
        <v>466690957</v>
      </c>
      <c r="B110" s="12" t="s">
        <v>1425</v>
      </c>
      <c r="C110" s="5"/>
      <c r="D110" s="5"/>
      <c r="E110" s="5"/>
      <c r="F110" s="5"/>
      <c r="G110" s="6"/>
      <c r="H110" s="6"/>
      <c r="I110" s="5">
        <v>3914</v>
      </c>
      <c r="J110" s="5">
        <v>2834</v>
      </c>
      <c r="K110" s="295">
        <f t="shared" si="26"/>
        <v>2895</v>
      </c>
      <c r="L110" s="295">
        <f t="shared" si="14"/>
        <v>6748</v>
      </c>
      <c r="M110" s="334">
        <v>1</v>
      </c>
      <c r="N110" s="5" t="s">
        <v>688</v>
      </c>
      <c r="O110" s="5" t="s">
        <v>689</v>
      </c>
      <c r="P110" s="5" t="s">
        <v>34</v>
      </c>
      <c r="Q110" s="8">
        <v>88120</v>
      </c>
      <c r="R110" s="9">
        <v>61</v>
      </c>
      <c r="S110" s="9">
        <f t="shared" si="15"/>
        <v>0</v>
      </c>
      <c r="T110" s="9">
        <v>1350</v>
      </c>
      <c r="U110" s="10" t="s">
        <v>586</v>
      </c>
      <c r="V110" s="319">
        <f t="shared" si="19"/>
        <v>7.4656960290350849E-2</v>
      </c>
      <c r="W110" s="319">
        <f t="shared" si="20"/>
        <v>4.9418690140647656E-3</v>
      </c>
      <c r="X110" s="11" t="str">
        <f t="shared" si="16"/>
        <v>FLOW</v>
      </c>
      <c r="Y110" s="5" t="str">
        <f t="shared" si="17"/>
        <v>-</v>
      </c>
      <c r="Z110" s="5" t="s">
        <v>586</v>
      </c>
      <c r="AA110" s="5" t="s">
        <v>586</v>
      </c>
      <c r="AB110" s="12"/>
      <c r="AC110" s="5"/>
      <c r="AD110" s="5"/>
      <c r="AE110" s="13"/>
      <c r="AF110" s="14"/>
      <c r="AG110" s="15"/>
      <c r="AH110" s="5" t="s">
        <v>1471</v>
      </c>
      <c r="AI110" s="15"/>
      <c r="AK110" s="15"/>
      <c r="AL110" s="17">
        <v>4245</v>
      </c>
      <c r="AM110" s="8">
        <v>88120</v>
      </c>
      <c r="AN110" s="18">
        <v>27</v>
      </c>
      <c r="AO110" s="6">
        <v>37</v>
      </c>
      <c r="AP110" s="6" t="str">
        <f t="shared" si="18"/>
        <v>FLOW</v>
      </c>
      <c r="AQ110" s="6"/>
      <c r="AR110" s="6"/>
      <c r="AS110" s="6"/>
      <c r="AT110" s="6"/>
      <c r="AU110" s="5" t="s">
        <v>586</v>
      </c>
      <c r="AV110" s="332"/>
      <c r="AW110" s="12"/>
      <c r="AX110" s="19"/>
      <c r="AY110" s="5"/>
      <c r="AZ110" s="5" t="s">
        <v>1325</v>
      </c>
      <c r="BA110" s="15" t="s">
        <v>586</v>
      </c>
      <c r="BB110" s="15"/>
      <c r="BC110" s="15"/>
      <c r="BD110" s="5"/>
      <c r="BE110" s="5"/>
      <c r="BF110" s="5"/>
      <c r="BG110" s="3"/>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v>1</v>
      </c>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20">
        <f t="shared" si="21"/>
        <v>1</v>
      </c>
      <c r="ES110" s="5">
        <f t="shared" si="22"/>
        <v>1</v>
      </c>
      <c r="ET110" s="5" t="s">
        <v>574</v>
      </c>
      <c r="EU110" s="15" t="s">
        <v>1586</v>
      </c>
      <c r="EV110" s="15" t="s">
        <v>567</v>
      </c>
      <c r="EW110" s="15"/>
      <c r="EX110" s="3"/>
      <c r="EY110" s="22"/>
      <c r="EZ110" s="21"/>
      <c r="FA110" s="3"/>
      <c r="FB110" s="22"/>
      <c r="FC110" s="15"/>
      <c r="FD110" s="15"/>
      <c r="FE110" s="15">
        <f t="shared" si="23"/>
        <v>2895</v>
      </c>
      <c r="FF110" s="4">
        <f t="shared" si="24"/>
        <v>6748</v>
      </c>
      <c r="FH110" s="4">
        <v>61</v>
      </c>
      <c r="FI110" t="s">
        <v>688</v>
      </c>
    </row>
    <row r="111" spans="1:165" ht="17.25" x14ac:dyDescent="0.25">
      <c r="A111" s="5">
        <v>464402919</v>
      </c>
      <c r="B111" s="12" t="s">
        <v>362</v>
      </c>
      <c r="C111" s="5"/>
      <c r="D111" s="5"/>
      <c r="E111" s="5"/>
      <c r="F111" s="5"/>
      <c r="G111" s="6"/>
      <c r="H111" s="6"/>
      <c r="I111" s="5">
        <v>5104</v>
      </c>
      <c r="J111" s="5">
        <v>8729</v>
      </c>
      <c r="K111" s="295">
        <f t="shared" si="26"/>
        <v>3882</v>
      </c>
      <c r="L111" s="295">
        <f t="shared" si="14"/>
        <v>13833</v>
      </c>
      <c r="M111" s="7">
        <v>2</v>
      </c>
      <c r="N111" s="5" t="s">
        <v>688</v>
      </c>
      <c r="O111" s="5" t="s">
        <v>689</v>
      </c>
      <c r="P111" s="5" t="s">
        <v>41</v>
      </c>
      <c r="Q111" s="8">
        <v>87790</v>
      </c>
      <c r="R111" s="9">
        <v>257</v>
      </c>
      <c r="S111" s="9">
        <f t="shared" si="15"/>
        <v>0</v>
      </c>
      <c r="T111" s="9">
        <v>3165</v>
      </c>
      <c r="U111" s="10" t="s">
        <v>870</v>
      </c>
      <c r="V111" s="319">
        <f t="shared" si="19"/>
        <v>0.3035752057864014</v>
      </c>
      <c r="W111" s="319">
        <f t="shared" si="20"/>
        <v>1.9437705290835106E-2</v>
      </c>
      <c r="X111" s="11" t="str">
        <f t="shared" si="16"/>
        <v>FLOW</v>
      </c>
      <c r="Y111" s="5" t="str">
        <f t="shared" si="17"/>
        <v>-</v>
      </c>
      <c r="Z111" s="5" t="s">
        <v>787</v>
      </c>
      <c r="AA111" s="5" t="s">
        <v>586</v>
      </c>
      <c r="AB111" s="12"/>
      <c r="AC111" s="5"/>
      <c r="AD111" s="5"/>
      <c r="AE111" s="13"/>
      <c r="AF111" s="14" t="s">
        <v>586</v>
      </c>
      <c r="AG111" s="15" t="s">
        <v>586</v>
      </c>
      <c r="AH111" s="5" t="s">
        <v>360</v>
      </c>
      <c r="AI111" s="15" t="s">
        <v>586</v>
      </c>
      <c r="AJ111" s="16" t="s">
        <v>586</v>
      </c>
      <c r="AK111" s="15" t="s">
        <v>586</v>
      </c>
      <c r="AL111" s="17">
        <v>12151</v>
      </c>
      <c r="AM111" s="8">
        <v>87790</v>
      </c>
      <c r="AN111" s="18">
        <v>57</v>
      </c>
      <c r="AO111" s="6">
        <v>67</v>
      </c>
      <c r="AP111" s="6" t="str">
        <f t="shared" si="18"/>
        <v>FLOW</v>
      </c>
      <c r="AQ111" s="6"/>
      <c r="AR111" s="6"/>
      <c r="AS111" s="6"/>
      <c r="AT111" s="6"/>
      <c r="AU111" s="5" t="s">
        <v>1060</v>
      </c>
      <c r="AV111" s="332"/>
      <c r="AW111" s="12"/>
      <c r="AX111" s="19"/>
      <c r="AY111" s="5"/>
      <c r="AZ111" s="5" t="s">
        <v>1011</v>
      </c>
      <c r="BA111" s="15" t="s">
        <v>586</v>
      </c>
      <c r="BB111" s="15"/>
      <c r="BC111" s="15"/>
      <c r="BD111" s="5"/>
      <c r="BE111" s="5"/>
      <c r="BF111" s="5"/>
      <c r="BG111" s="3"/>
      <c r="BH111" s="5"/>
      <c r="BI111" s="5"/>
      <c r="BJ111" s="5"/>
      <c r="BK111" s="5"/>
      <c r="BL111" s="5"/>
      <c r="BM111" s="5"/>
      <c r="BN111" s="5"/>
      <c r="BO111" s="5">
        <v>1</v>
      </c>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20">
        <f t="shared" si="21"/>
        <v>1</v>
      </c>
      <c r="ES111" s="5">
        <f t="shared" si="22"/>
        <v>1</v>
      </c>
      <c r="ET111" s="5" t="s">
        <v>575</v>
      </c>
      <c r="EU111" s="15" t="s">
        <v>1587</v>
      </c>
      <c r="EV111" s="15" t="s">
        <v>567</v>
      </c>
      <c r="EW111" s="15" t="s">
        <v>1073</v>
      </c>
      <c r="EX111" s="3" t="s">
        <v>1085</v>
      </c>
      <c r="EY111" s="22">
        <v>46183</v>
      </c>
      <c r="EZ111" s="21"/>
      <c r="FA111" s="3"/>
      <c r="FB111" s="22"/>
      <c r="FC111" s="15"/>
      <c r="FD111" s="15"/>
      <c r="FE111" s="15">
        <f t="shared" si="23"/>
        <v>3882</v>
      </c>
      <c r="FF111" s="4">
        <f t="shared" si="24"/>
        <v>13833</v>
      </c>
      <c r="FG111" t="s">
        <v>586</v>
      </c>
      <c r="FH111" s="4">
        <v>257</v>
      </c>
      <c r="FI111" t="s">
        <v>688</v>
      </c>
    </row>
    <row r="112" spans="1:165" ht="17.25" x14ac:dyDescent="0.25">
      <c r="A112" s="5">
        <v>463825579</v>
      </c>
      <c r="B112" s="12" t="s">
        <v>529</v>
      </c>
      <c r="C112" s="5"/>
      <c r="D112" s="5"/>
      <c r="E112" s="5"/>
      <c r="F112" s="5"/>
      <c r="G112" s="6"/>
      <c r="H112" s="6"/>
      <c r="I112" s="5">
        <v>3828</v>
      </c>
      <c r="J112" s="5">
        <v>3813</v>
      </c>
      <c r="K112" s="295">
        <f t="shared" si="26"/>
        <v>3877</v>
      </c>
      <c r="L112" s="295">
        <f t="shared" si="14"/>
        <v>7641</v>
      </c>
      <c r="M112" s="334">
        <v>1</v>
      </c>
      <c r="N112" s="5" t="s">
        <v>688</v>
      </c>
      <c r="O112" s="5" t="s">
        <v>689</v>
      </c>
      <c r="P112" s="5" t="s">
        <v>26</v>
      </c>
      <c r="Q112" s="8">
        <v>87468</v>
      </c>
      <c r="R112" s="9">
        <v>64</v>
      </c>
      <c r="S112" s="9">
        <f t="shared" si="15"/>
        <v>0</v>
      </c>
      <c r="T112" s="9">
        <v>900</v>
      </c>
      <c r="U112" s="10" t="s">
        <v>883</v>
      </c>
      <c r="V112" s="319">
        <f t="shared" si="19"/>
        <v>3.7721298239881476E-2</v>
      </c>
      <c r="W112" s="319">
        <f t="shared" si="20"/>
        <v>4.9053041184999651E-3</v>
      </c>
      <c r="X112" s="11" t="str">
        <f t="shared" si="16"/>
        <v>FLOW</v>
      </c>
      <c r="Y112" s="5" t="str">
        <f t="shared" si="17"/>
        <v>-</v>
      </c>
      <c r="Z112" s="5" t="s">
        <v>783</v>
      </c>
      <c r="AA112" s="5" t="s">
        <v>586</v>
      </c>
      <c r="AB112" s="12"/>
      <c r="AC112" s="5"/>
      <c r="AD112" s="5"/>
      <c r="AE112" s="13"/>
      <c r="AF112" s="14" t="s">
        <v>586</v>
      </c>
      <c r="AG112" s="15" t="s">
        <v>586</v>
      </c>
      <c r="AH112" s="5" t="s">
        <v>185</v>
      </c>
      <c r="AI112" s="15" t="s">
        <v>586</v>
      </c>
      <c r="AJ112" s="16" t="s">
        <v>586</v>
      </c>
      <c r="AK112" s="15" t="s">
        <v>586</v>
      </c>
      <c r="AL112" s="17">
        <v>4777</v>
      </c>
      <c r="AM112" s="8">
        <v>87468</v>
      </c>
      <c r="AN112" s="18">
        <v>27</v>
      </c>
      <c r="AO112" s="6">
        <v>37</v>
      </c>
      <c r="AP112" s="6" t="str">
        <f t="shared" si="18"/>
        <v>FLOW</v>
      </c>
      <c r="AQ112" s="6"/>
      <c r="AR112" s="6"/>
      <c r="AS112" s="6"/>
      <c r="AT112" s="6"/>
      <c r="AU112" s="5" t="s">
        <v>1060</v>
      </c>
      <c r="AV112" s="332"/>
      <c r="AW112" s="12"/>
      <c r="AX112" s="19"/>
      <c r="AY112" s="5"/>
      <c r="AZ112" s="5" t="s">
        <v>1011</v>
      </c>
      <c r="BA112" s="15" t="s">
        <v>586</v>
      </c>
      <c r="BB112" s="15"/>
      <c r="BC112" s="15"/>
      <c r="BD112" s="5"/>
      <c r="BE112" s="5"/>
      <c r="BF112" s="5"/>
      <c r="BG112" s="3"/>
      <c r="BH112" s="5"/>
      <c r="BI112" s="5"/>
      <c r="BJ112" s="5"/>
      <c r="BK112" s="5"/>
      <c r="BL112" s="5"/>
      <c r="BM112" s="5"/>
      <c r="BN112" s="5"/>
      <c r="BO112" s="5"/>
      <c r="BP112" s="5"/>
      <c r="BQ112" s="5"/>
      <c r="BR112" s="5">
        <v>1</v>
      </c>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20">
        <f t="shared" si="21"/>
        <v>1</v>
      </c>
      <c r="ES112" s="5">
        <f t="shared" si="22"/>
        <v>1</v>
      </c>
      <c r="ET112" s="5" t="s">
        <v>572</v>
      </c>
      <c r="EU112" s="15" t="s">
        <v>1588</v>
      </c>
      <c r="EV112" s="15" t="s">
        <v>567</v>
      </c>
      <c r="EW112" s="15" t="s">
        <v>1070</v>
      </c>
      <c r="EX112" s="3" t="s">
        <v>1140</v>
      </c>
      <c r="EY112" s="22">
        <v>46179</v>
      </c>
      <c r="EZ112" s="21"/>
      <c r="FA112" s="3"/>
      <c r="FB112" s="22"/>
      <c r="FC112" s="15"/>
      <c r="FD112" s="15"/>
      <c r="FE112" s="15">
        <f t="shared" si="23"/>
        <v>3877</v>
      </c>
      <c r="FF112" s="4">
        <f t="shared" si="24"/>
        <v>7641</v>
      </c>
      <c r="FG112" t="s">
        <v>586</v>
      </c>
      <c r="FH112" s="4">
        <v>64</v>
      </c>
      <c r="FI112" t="s">
        <v>688</v>
      </c>
    </row>
    <row r="113" spans="1:165" ht="17.25" x14ac:dyDescent="0.25">
      <c r="A113" s="5">
        <v>465789678</v>
      </c>
      <c r="B113" s="12" t="s">
        <v>416</v>
      </c>
      <c r="C113" s="5"/>
      <c r="D113" s="5"/>
      <c r="E113" s="5"/>
      <c r="F113" s="5"/>
      <c r="G113" s="6"/>
      <c r="H113" s="6"/>
      <c r="I113" s="5">
        <v>4317</v>
      </c>
      <c r="J113" s="5">
        <v>8330.75</v>
      </c>
      <c r="K113" s="295">
        <f t="shared" si="26"/>
        <v>4293.75</v>
      </c>
      <c r="L113" s="295">
        <f t="shared" si="14"/>
        <v>12647.75</v>
      </c>
      <c r="M113" s="7">
        <v>2</v>
      </c>
      <c r="N113" s="5" t="s">
        <v>688</v>
      </c>
      <c r="O113" s="5" t="s">
        <v>689</v>
      </c>
      <c r="P113" s="5" t="s">
        <v>146</v>
      </c>
      <c r="Q113" s="8">
        <v>86825</v>
      </c>
      <c r="R113" s="9">
        <v>280</v>
      </c>
      <c r="S113" s="9">
        <f t="shared" si="15"/>
        <v>0</v>
      </c>
      <c r="T113" s="9">
        <v>2700</v>
      </c>
      <c r="U113" s="10" t="s">
        <v>874</v>
      </c>
      <c r="V113" s="319">
        <f t="shared" si="19"/>
        <v>0.20476363826060642</v>
      </c>
      <c r="W113" s="319">
        <f t="shared" si="20"/>
        <v>1.922404330649001E-2</v>
      </c>
      <c r="X113" s="11" t="str">
        <f t="shared" si="16"/>
        <v>FLOW</v>
      </c>
      <c r="Y113" s="5" t="str">
        <f t="shared" si="17"/>
        <v>-</v>
      </c>
      <c r="Z113" s="5" t="s">
        <v>785</v>
      </c>
      <c r="AA113" s="5" t="s">
        <v>586</v>
      </c>
      <c r="AB113" s="12"/>
      <c r="AC113" s="5"/>
      <c r="AD113" s="5"/>
      <c r="AE113" s="13"/>
      <c r="AF113" s="14" t="s">
        <v>586</v>
      </c>
      <c r="AG113" s="15" t="s">
        <v>586</v>
      </c>
      <c r="AH113" s="5" t="s">
        <v>414</v>
      </c>
      <c r="AI113" s="15" t="s">
        <v>586</v>
      </c>
      <c r="AJ113" s="16" t="s">
        <v>586</v>
      </c>
      <c r="AK113" s="15" t="s">
        <v>586</v>
      </c>
      <c r="AL113" s="17">
        <v>11310.75</v>
      </c>
      <c r="AM113" s="8">
        <v>86825</v>
      </c>
      <c r="AN113" s="18">
        <v>57</v>
      </c>
      <c r="AO113" s="6">
        <v>67</v>
      </c>
      <c r="AP113" s="6" t="str">
        <f t="shared" si="18"/>
        <v>FLOW</v>
      </c>
      <c r="AQ113" s="6"/>
      <c r="AR113" s="6"/>
      <c r="AS113" s="6"/>
      <c r="AT113" s="6"/>
      <c r="AU113" s="5" t="s">
        <v>1060</v>
      </c>
      <c r="AV113" s="332"/>
      <c r="AW113" s="12"/>
      <c r="AX113" s="19"/>
      <c r="AY113" s="5"/>
      <c r="AZ113" s="5" t="s">
        <v>1011</v>
      </c>
      <c r="BA113" s="15" t="s">
        <v>586</v>
      </c>
      <c r="BB113" s="15"/>
      <c r="BC113" s="15"/>
      <c r="BD113" s="5"/>
      <c r="BE113" s="5"/>
      <c r="BF113" s="5"/>
      <c r="BG113" s="3"/>
      <c r="BH113" s="5"/>
      <c r="BI113" s="5"/>
      <c r="BJ113" s="5"/>
      <c r="BK113" s="5"/>
      <c r="BL113" s="5"/>
      <c r="BM113" s="5"/>
      <c r="BN113" s="5"/>
      <c r="BO113" s="5">
        <v>1</v>
      </c>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20">
        <f t="shared" si="21"/>
        <v>1</v>
      </c>
      <c r="ES113" s="5">
        <f t="shared" si="22"/>
        <v>1</v>
      </c>
      <c r="ET113" s="5" t="s">
        <v>581</v>
      </c>
      <c r="EU113" s="15" t="s">
        <v>1589</v>
      </c>
      <c r="EV113" s="15" t="s">
        <v>567</v>
      </c>
      <c r="EW113" s="15" t="s">
        <v>1096</v>
      </c>
      <c r="EX113" s="3" t="s">
        <v>1141</v>
      </c>
      <c r="EY113" s="22">
        <v>46178</v>
      </c>
      <c r="EZ113" s="21"/>
      <c r="FA113" s="3"/>
      <c r="FB113" s="22"/>
      <c r="FC113" s="15"/>
      <c r="FD113" s="15"/>
      <c r="FE113" s="15">
        <f t="shared" si="23"/>
        <v>4293.75</v>
      </c>
      <c r="FF113" s="4">
        <f t="shared" si="24"/>
        <v>12647.75</v>
      </c>
      <c r="FG113" t="s">
        <v>586</v>
      </c>
      <c r="FH113" s="4">
        <v>280</v>
      </c>
      <c r="FI113" t="s">
        <v>688</v>
      </c>
    </row>
    <row r="114" spans="1:165" ht="17.25" x14ac:dyDescent="0.25">
      <c r="A114" s="5">
        <v>466488961</v>
      </c>
      <c r="B114" s="12" t="s">
        <v>843</v>
      </c>
      <c r="C114" s="5"/>
      <c r="D114" s="5"/>
      <c r="E114" s="5"/>
      <c r="F114" s="5"/>
      <c r="G114" s="6"/>
      <c r="H114" s="6"/>
      <c r="I114" s="5">
        <v>5082</v>
      </c>
      <c r="J114" s="5">
        <v>4263</v>
      </c>
      <c r="K114" s="295">
        <f t="shared" si="26"/>
        <v>4367</v>
      </c>
      <c r="L114" s="295">
        <f t="shared" si="14"/>
        <v>9345</v>
      </c>
      <c r="M114" s="334">
        <v>1</v>
      </c>
      <c r="N114" s="5" t="s">
        <v>688</v>
      </c>
      <c r="O114" s="5" t="s">
        <v>689</v>
      </c>
      <c r="P114" s="5" t="s">
        <v>41</v>
      </c>
      <c r="Q114" s="8">
        <v>86817</v>
      </c>
      <c r="R114" s="9">
        <v>104</v>
      </c>
      <c r="S114" s="9">
        <f t="shared" si="15"/>
        <v>0</v>
      </c>
      <c r="T114" s="9">
        <v>3150</v>
      </c>
      <c r="U114" s="10" t="s">
        <v>893</v>
      </c>
      <c r="V114" s="319">
        <f t="shared" si="19"/>
        <v>8.5750684238940875E-2</v>
      </c>
      <c r="W114" s="319">
        <f t="shared" si="20"/>
        <v>4.8687953040633314E-3</v>
      </c>
      <c r="X114" s="11" t="str">
        <f t="shared" si="16"/>
        <v>FLOW</v>
      </c>
      <c r="Y114" s="5" t="str">
        <f t="shared" si="17"/>
        <v>-</v>
      </c>
      <c r="Z114" s="5" t="s">
        <v>787</v>
      </c>
      <c r="AA114" s="5" t="s">
        <v>586</v>
      </c>
      <c r="AB114" s="12"/>
      <c r="AC114" s="5"/>
      <c r="AD114" s="5"/>
      <c r="AE114" s="13"/>
      <c r="AF114" s="14" t="s">
        <v>586</v>
      </c>
      <c r="AG114" s="15" t="s">
        <v>586</v>
      </c>
      <c r="AH114" s="5" t="s">
        <v>844</v>
      </c>
      <c r="AI114" s="15" t="s">
        <v>586</v>
      </c>
      <c r="AJ114" s="16" t="s">
        <v>586</v>
      </c>
      <c r="AK114" s="15" t="s">
        <v>586</v>
      </c>
      <c r="AL114" s="17">
        <v>7517</v>
      </c>
      <c r="AM114" s="8">
        <v>86817</v>
      </c>
      <c r="AN114" s="18">
        <v>27</v>
      </c>
      <c r="AO114" s="6">
        <v>37</v>
      </c>
      <c r="AP114" s="6" t="str">
        <f t="shared" si="18"/>
        <v>FLOW</v>
      </c>
      <c r="AQ114" s="6"/>
      <c r="AR114" s="6"/>
      <c r="AS114" s="6"/>
      <c r="AT114" s="6"/>
      <c r="AU114" s="5" t="s">
        <v>1060</v>
      </c>
      <c r="AV114" s="332"/>
      <c r="AW114" s="12"/>
      <c r="AX114" s="19"/>
      <c r="AY114" s="5"/>
      <c r="AZ114" s="5" t="s">
        <v>1011</v>
      </c>
      <c r="BA114" s="15" t="s">
        <v>586</v>
      </c>
      <c r="BB114" s="15"/>
      <c r="BC114" s="15"/>
      <c r="BD114" s="5"/>
      <c r="BE114" s="5"/>
      <c r="BF114" s="5"/>
      <c r="BG114" s="3"/>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5"/>
      <c r="CQ114" s="5"/>
      <c r="CR114" s="5"/>
      <c r="CS114" s="5"/>
      <c r="CT114" s="5"/>
      <c r="CU114" s="5"/>
      <c r="CV114" s="5"/>
      <c r="CW114" s="5"/>
      <c r="CX114" s="5"/>
      <c r="CY114" s="5"/>
      <c r="CZ114" s="5"/>
      <c r="DA114" s="5"/>
      <c r="DB114" s="5"/>
      <c r="DC114" s="5"/>
      <c r="DD114" s="5"/>
      <c r="DE114" s="5"/>
      <c r="DF114" s="5"/>
      <c r="DG114" s="5"/>
      <c r="DH114" s="5"/>
      <c r="DI114" s="5"/>
      <c r="DJ114" s="5"/>
      <c r="DK114" s="5"/>
      <c r="DL114" s="5"/>
      <c r="DM114" s="5"/>
      <c r="DN114" s="5"/>
      <c r="DO114" s="5"/>
      <c r="DP114" s="5"/>
      <c r="DQ114" s="5"/>
      <c r="DR114" s="5"/>
      <c r="DS114" s="5"/>
      <c r="DT114" s="5"/>
      <c r="DU114" s="5"/>
      <c r="DV114" s="5"/>
      <c r="DW114" s="5"/>
      <c r="DX114" s="5"/>
      <c r="DY114" s="5"/>
      <c r="DZ114" s="5"/>
      <c r="EA114" s="5"/>
      <c r="EB114" s="5"/>
      <c r="EC114" s="5"/>
      <c r="ED114" s="5"/>
      <c r="EE114" s="5"/>
      <c r="EF114" s="5"/>
      <c r="EG114" s="5"/>
      <c r="EH114" s="5"/>
      <c r="EI114" s="5"/>
      <c r="EJ114" s="5"/>
      <c r="EK114" s="5"/>
      <c r="EL114" s="5"/>
      <c r="EM114" s="5"/>
      <c r="EN114" s="5"/>
      <c r="EO114" s="5"/>
      <c r="EP114" s="5"/>
      <c r="EQ114" s="5"/>
      <c r="ER114" s="20">
        <f t="shared" si="21"/>
        <v>0</v>
      </c>
      <c r="ES114" s="5" t="str">
        <f t="shared" si="22"/>
        <v/>
      </c>
      <c r="ET114" s="5" t="s">
        <v>575</v>
      </c>
      <c r="EU114" s="15" t="s">
        <v>1590</v>
      </c>
      <c r="EV114" s="15" t="s">
        <v>567</v>
      </c>
      <c r="EW114" s="15" t="e">
        <v>#N/A</v>
      </c>
      <c r="EX114" s="3" t="e">
        <v>#N/A</v>
      </c>
      <c r="EY114" s="22" t="e">
        <v>#N/A</v>
      </c>
      <c r="EZ114" s="21"/>
      <c r="FA114" s="3"/>
      <c r="FB114" s="22"/>
      <c r="FC114" s="15"/>
      <c r="FD114" s="15"/>
      <c r="FE114" s="15">
        <f t="shared" si="23"/>
        <v>4367</v>
      </c>
      <c r="FF114" s="4">
        <f t="shared" si="24"/>
        <v>9345</v>
      </c>
      <c r="FG114" t="s">
        <v>586</v>
      </c>
      <c r="FH114" s="4">
        <v>104</v>
      </c>
      <c r="FI114" t="s">
        <v>688</v>
      </c>
    </row>
    <row r="115" spans="1:165" ht="17.25" x14ac:dyDescent="0.25">
      <c r="A115" s="5">
        <v>458444699</v>
      </c>
      <c r="B115" s="12" t="s">
        <v>803</v>
      </c>
      <c r="C115" s="5"/>
      <c r="D115" s="5"/>
      <c r="E115" s="5"/>
      <c r="F115" s="5"/>
      <c r="G115" s="6"/>
      <c r="H115" s="6"/>
      <c r="I115" s="5">
        <v>6768</v>
      </c>
      <c r="J115" s="5">
        <v>6682</v>
      </c>
      <c r="K115" s="295">
        <f t="shared" si="26"/>
        <v>6767</v>
      </c>
      <c r="L115" s="295">
        <f t="shared" si="14"/>
        <v>13450</v>
      </c>
      <c r="M115" s="334">
        <v>1</v>
      </c>
      <c r="N115" s="5" t="s">
        <v>688</v>
      </c>
      <c r="O115" s="5" t="s">
        <v>689</v>
      </c>
      <c r="P115" s="5" t="s">
        <v>74</v>
      </c>
      <c r="Q115" s="8">
        <v>86690.67</v>
      </c>
      <c r="R115" s="9">
        <v>85</v>
      </c>
      <c r="S115" s="9">
        <f t="shared" si="15"/>
        <v>0</v>
      </c>
      <c r="T115" s="9">
        <v>4745</v>
      </c>
      <c r="U115" s="10" t="s">
        <v>870</v>
      </c>
      <c r="V115" s="319">
        <f t="shared" si="19"/>
        <v>0.17549872509836276</v>
      </c>
      <c r="W115" s="319">
        <f t="shared" si="20"/>
        <v>4.8617105751420104E-3</v>
      </c>
      <c r="X115" s="11" t="str">
        <f t="shared" si="16"/>
        <v>FLOW</v>
      </c>
      <c r="Y115" s="5" t="str">
        <f t="shared" si="17"/>
        <v>-</v>
      </c>
      <c r="Z115" s="5" t="s">
        <v>738</v>
      </c>
      <c r="AA115" s="5" t="s">
        <v>586</v>
      </c>
      <c r="AB115" s="12"/>
      <c r="AC115" s="5"/>
      <c r="AD115" s="5"/>
      <c r="AE115" s="13"/>
      <c r="AF115" s="14" t="s">
        <v>586</v>
      </c>
      <c r="AG115" s="15" t="s">
        <v>586</v>
      </c>
      <c r="AH115" s="5" t="s">
        <v>73</v>
      </c>
      <c r="AI115" s="15" t="s">
        <v>586</v>
      </c>
      <c r="AJ115" s="16" t="s">
        <v>586</v>
      </c>
      <c r="AK115" s="15" t="s">
        <v>586</v>
      </c>
      <c r="AL115" s="17">
        <v>11512</v>
      </c>
      <c r="AM115" s="8">
        <v>86690.67</v>
      </c>
      <c r="AN115" s="18">
        <v>27</v>
      </c>
      <c r="AO115" s="6">
        <v>37</v>
      </c>
      <c r="AP115" s="6" t="str">
        <f t="shared" si="18"/>
        <v>FLOW</v>
      </c>
      <c r="AQ115" s="6"/>
      <c r="AR115" s="6"/>
      <c r="AS115" s="6"/>
      <c r="AT115" s="6"/>
      <c r="AU115" s="5" t="s">
        <v>483</v>
      </c>
      <c r="AV115" s="332"/>
      <c r="AW115" s="12"/>
      <c r="AX115" s="19"/>
      <c r="AY115" s="5"/>
      <c r="AZ115" s="5" t="s">
        <v>1011</v>
      </c>
      <c r="BA115" s="15" t="s">
        <v>586</v>
      </c>
      <c r="BB115" s="15"/>
      <c r="BC115" s="15"/>
      <c r="BD115" s="5"/>
      <c r="BE115" s="5"/>
      <c r="BF115" s="5"/>
      <c r="BG115" s="3"/>
      <c r="BH115" s="5"/>
      <c r="BI115" s="5">
        <v>1</v>
      </c>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5"/>
      <c r="CM115" s="5"/>
      <c r="CN115" s="5"/>
      <c r="CO115" s="5"/>
      <c r="CP115" s="5"/>
      <c r="CQ115" s="5"/>
      <c r="CR115" s="5"/>
      <c r="CS115" s="5"/>
      <c r="CT115" s="5"/>
      <c r="CU115" s="5"/>
      <c r="CV115" s="5"/>
      <c r="CW115" s="5"/>
      <c r="CX115" s="5"/>
      <c r="CY115" s="5"/>
      <c r="CZ115" s="5"/>
      <c r="DA115" s="5"/>
      <c r="DB115" s="5"/>
      <c r="DC115" s="5"/>
      <c r="DD115" s="5"/>
      <c r="DE115" s="5"/>
      <c r="DF115" s="5"/>
      <c r="DG115" s="5"/>
      <c r="DH115" s="5"/>
      <c r="DI115" s="5"/>
      <c r="DJ115" s="5"/>
      <c r="DK115" s="5"/>
      <c r="DL115" s="5"/>
      <c r="DM115" s="5"/>
      <c r="DN115" s="5"/>
      <c r="DO115" s="5"/>
      <c r="DP115" s="5"/>
      <c r="DQ115" s="5"/>
      <c r="DR115" s="5"/>
      <c r="DS115" s="5"/>
      <c r="DT115" s="5"/>
      <c r="DU115" s="5"/>
      <c r="DV115" s="5"/>
      <c r="DW115" s="5"/>
      <c r="DX115" s="5"/>
      <c r="DY115" s="5"/>
      <c r="DZ115" s="5"/>
      <c r="EA115" s="5"/>
      <c r="EB115" s="5"/>
      <c r="EC115" s="5"/>
      <c r="ED115" s="5"/>
      <c r="EE115" s="5"/>
      <c r="EF115" s="5"/>
      <c r="EG115" s="5"/>
      <c r="EH115" s="5"/>
      <c r="EI115" s="5"/>
      <c r="EJ115" s="5"/>
      <c r="EK115" s="5"/>
      <c r="EL115" s="5"/>
      <c r="EM115" s="5"/>
      <c r="EN115" s="5"/>
      <c r="EO115" s="5"/>
      <c r="EP115" s="5"/>
      <c r="EQ115" s="5"/>
      <c r="ER115" s="20">
        <f t="shared" si="21"/>
        <v>1</v>
      </c>
      <c r="ES115" s="5">
        <f t="shared" si="22"/>
        <v>1</v>
      </c>
      <c r="ET115" s="5" t="s">
        <v>579</v>
      </c>
      <c r="EU115" s="15" t="s">
        <v>1591</v>
      </c>
      <c r="EV115" s="15" t="s">
        <v>567</v>
      </c>
      <c r="EW115" s="15" t="s">
        <v>1073</v>
      </c>
      <c r="EX115" s="3" t="s">
        <v>1074</v>
      </c>
      <c r="EY115" s="22">
        <v>46182</v>
      </c>
      <c r="EZ115" s="21"/>
      <c r="FA115" s="3"/>
      <c r="FB115" s="22"/>
      <c r="FC115" s="15"/>
      <c r="FD115" s="15"/>
      <c r="FE115" s="15">
        <f t="shared" si="23"/>
        <v>6767</v>
      </c>
      <c r="FF115" s="4">
        <f t="shared" si="24"/>
        <v>13450</v>
      </c>
      <c r="FG115" t="s">
        <v>586</v>
      </c>
      <c r="FH115" s="4">
        <v>85</v>
      </c>
      <c r="FI115" t="s">
        <v>688</v>
      </c>
    </row>
    <row r="116" spans="1:165" ht="17.25" x14ac:dyDescent="0.25">
      <c r="A116" s="5">
        <v>466873637</v>
      </c>
      <c r="B116" s="12" t="s">
        <v>137</v>
      </c>
      <c r="C116" s="5"/>
      <c r="D116" s="5"/>
      <c r="E116" s="5"/>
      <c r="F116" s="5"/>
      <c r="G116" s="6"/>
      <c r="H116" s="6"/>
      <c r="I116" s="5">
        <v>4587</v>
      </c>
      <c r="J116" s="5">
        <v>9106</v>
      </c>
      <c r="K116" s="295">
        <f t="shared" si="26"/>
        <v>4879</v>
      </c>
      <c r="L116" s="295">
        <f t="shared" si="14"/>
        <v>13693</v>
      </c>
      <c r="M116" s="7">
        <v>2</v>
      </c>
      <c r="N116" s="5" t="s">
        <v>688</v>
      </c>
      <c r="O116" s="5" t="s">
        <v>689</v>
      </c>
      <c r="P116" s="5" t="s">
        <v>20</v>
      </c>
      <c r="Q116" s="8">
        <v>86354</v>
      </c>
      <c r="R116" s="9">
        <v>360</v>
      </c>
      <c r="S116" s="9">
        <f t="shared" si="15"/>
        <v>0</v>
      </c>
      <c r="T116" s="9">
        <v>3600</v>
      </c>
      <c r="U116" s="10" t="s">
        <v>872</v>
      </c>
      <c r="V116" s="319">
        <f t="shared" si="19"/>
        <v>0.288788589155342</v>
      </c>
      <c r="W116" s="319">
        <f t="shared" si="20"/>
        <v>1.9119758545218985E-2</v>
      </c>
      <c r="X116" s="11" t="str">
        <f t="shared" si="16"/>
        <v>FLOW</v>
      </c>
      <c r="Y116" s="5" t="str">
        <f t="shared" si="17"/>
        <v>-</v>
      </c>
      <c r="Z116" s="5" t="s">
        <v>787</v>
      </c>
      <c r="AA116" s="5" t="s">
        <v>586</v>
      </c>
      <c r="AB116" s="12"/>
      <c r="AC116" s="5"/>
      <c r="AD116" s="5"/>
      <c r="AE116" s="13"/>
      <c r="AF116" s="14" t="s">
        <v>586</v>
      </c>
      <c r="AG116" s="15" t="s">
        <v>586</v>
      </c>
      <c r="AH116" s="5" t="s">
        <v>130</v>
      </c>
      <c r="AI116" s="15" t="s">
        <v>586</v>
      </c>
      <c r="AJ116" s="16" t="s">
        <v>586</v>
      </c>
      <c r="AK116" s="15" t="s">
        <v>586</v>
      </c>
      <c r="AL116" s="17">
        <v>13066</v>
      </c>
      <c r="AM116" s="8">
        <v>86354</v>
      </c>
      <c r="AN116" s="18">
        <v>57</v>
      </c>
      <c r="AO116" s="6">
        <v>67</v>
      </c>
      <c r="AP116" s="6" t="str">
        <f t="shared" si="18"/>
        <v>FLOW</v>
      </c>
      <c r="AQ116" s="6"/>
      <c r="AR116" s="6"/>
      <c r="AS116" s="6"/>
      <c r="AT116" s="6"/>
      <c r="AU116" s="5" t="s">
        <v>1060</v>
      </c>
      <c r="AV116" s="332"/>
      <c r="AW116" s="12"/>
      <c r="AX116" s="19"/>
      <c r="AY116" s="5"/>
      <c r="AZ116" s="5" t="s">
        <v>1011</v>
      </c>
      <c r="BA116" s="15" t="s">
        <v>586</v>
      </c>
      <c r="BB116" s="15"/>
      <c r="BC116" s="15"/>
      <c r="BD116" s="5"/>
      <c r="BE116" s="5"/>
      <c r="BF116" s="5"/>
      <c r="BG116" s="3"/>
      <c r="BH116" s="5"/>
      <c r="BI116" s="5"/>
      <c r="BJ116" s="5"/>
      <c r="BK116" s="5"/>
      <c r="BL116" s="5">
        <v>1</v>
      </c>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5"/>
      <c r="CM116" s="5"/>
      <c r="CN116" s="5"/>
      <c r="CO116" s="5"/>
      <c r="CP116" s="5"/>
      <c r="CQ116" s="5"/>
      <c r="CR116" s="5"/>
      <c r="CS116" s="5"/>
      <c r="CT116" s="5"/>
      <c r="CU116" s="5"/>
      <c r="CV116" s="5"/>
      <c r="CW116" s="5"/>
      <c r="CX116" s="5"/>
      <c r="CY116" s="5"/>
      <c r="CZ116" s="5"/>
      <c r="DA116" s="5"/>
      <c r="DB116" s="5"/>
      <c r="DC116" s="5"/>
      <c r="DD116" s="5"/>
      <c r="DE116" s="5"/>
      <c r="DF116" s="5"/>
      <c r="DG116" s="5"/>
      <c r="DH116" s="5"/>
      <c r="DI116" s="5"/>
      <c r="DJ116" s="5"/>
      <c r="DK116" s="5"/>
      <c r="DL116" s="5"/>
      <c r="DM116" s="5"/>
      <c r="DN116" s="5"/>
      <c r="DO116" s="5"/>
      <c r="DP116" s="5"/>
      <c r="DQ116" s="5"/>
      <c r="DR116" s="5"/>
      <c r="DS116" s="5"/>
      <c r="DT116" s="5"/>
      <c r="DU116" s="5"/>
      <c r="DV116" s="5"/>
      <c r="DW116" s="5"/>
      <c r="DX116" s="5"/>
      <c r="DY116" s="5"/>
      <c r="DZ116" s="5"/>
      <c r="EA116" s="5"/>
      <c r="EB116" s="5"/>
      <c r="EC116" s="5"/>
      <c r="ED116" s="5"/>
      <c r="EE116" s="5"/>
      <c r="EF116" s="5"/>
      <c r="EG116" s="5"/>
      <c r="EH116" s="5"/>
      <c r="EI116" s="5"/>
      <c r="EJ116" s="5"/>
      <c r="EK116" s="5"/>
      <c r="EL116" s="5"/>
      <c r="EM116" s="5"/>
      <c r="EN116" s="5"/>
      <c r="EO116" s="5"/>
      <c r="EP116" s="5"/>
      <c r="EQ116" s="5"/>
      <c r="ER116" s="20">
        <f t="shared" si="21"/>
        <v>1</v>
      </c>
      <c r="ES116" s="5">
        <f t="shared" si="22"/>
        <v>1</v>
      </c>
      <c r="ET116" s="5" t="s">
        <v>571</v>
      </c>
      <c r="EU116" s="15" t="s">
        <v>1592</v>
      </c>
      <c r="EV116" s="15" t="s">
        <v>567</v>
      </c>
      <c r="EW116" s="15" t="s">
        <v>1075</v>
      </c>
      <c r="EX116" s="3" t="s">
        <v>1142</v>
      </c>
      <c r="EY116" s="22">
        <v>46177</v>
      </c>
      <c r="EZ116" s="21"/>
      <c r="FA116" s="3"/>
      <c r="FB116" s="22"/>
      <c r="FC116" s="15"/>
      <c r="FD116" s="15"/>
      <c r="FE116" s="15">
        <f t="shared" si="23"/>
        <v>4879</v>
      </c>
      <c r="FF116" s="4">
        <f t="shared" si="24"/>
        <v>13693</v>
      </c>
      <c r="FG116" t="s">
        <v>586</v>
      </c>
      <c r="FH116" s="4">
        <v>360</v>
      </c>
      <c r="FI116" t="s">
        <v>688</v>
      </c>
    </row>
    <row r="117" spans="1:165" ht="17.25" x14ac:dyDescent="0.25">
      <c r="A117" s="5">
        <v>466406613</v>
      </c>
      <c r="B117" s="12" t="s">
        <v>308</v>
      </c>
      <c r="C117" s="5"/>
      <c r="D117" s="5"/>
      <c r="E117" s="5"/>
      <c r="F117" s="5"/>
      <c r="G117" s="6"/>
      <c r="H117" s="6"/>
      <c r="I117" s="5">
        <v>2970</v>
      </c>
      <c r="J117" s="5">
        <v>2193</v>
      </c>
      <c r="K117" s="295">
        <f t="shared" si="26"/>
        <v>2240</v>
      </c>
      <c r="L117" s="295">
        <f t="shared" si="14"/>
        <v>5163</v>
      </c>
      <c r="M117" s="334">
        <v>1</v>
      </c>
      <c r="N117" s="5" t="s">
        <v>688</v>
      </c>
      <c r="O117" s="5" t="s">
        <v>689</v>
      </c>
      <c r="P117" s="5" t="s">
        <v>26</v>
      </c>
      <c r="Q117" s="8">
        <v>86123</v>
      </c>
      <c r="R117" s="9">
        <v>47</v>
      </c>
      <c r="S117" s="9">
        <f t="shared" si="15"/>
        <v>0</v>
      </c>
      <c r="T117" s="9">
        <v>1704</v>
      </c>
      <c r="U117" s="10" t="s">
        <v>734</v>
      </c>
      <c r="V117" s="319">
        <f t="shared" si="19"/>
        <v>3.7141255868584078E-2</v>
      </c>
      <c r="W117" s="319">
        <f t="shared" si="20"/>
        <v>4.8298750011155226E-3</v>
      </c>
      <c r="X117" s="11" t="str">
        <f t="shared" si="16"/>
        <v>FLOW</v>
      </c>
      <c r="Y117" s="5" t="str">
        <f t="shared" si="17"/>
        <v>-</v>
      </c>
      <c r="Z117" s="5" t="s">
        <v>738</v>
      </c>
      <c r="AA117" s="5" t="s">
        <v>586</v>
      </c>
      <c r="AB117" s="12"/>
      <c r="AC117" s="5"/>
      <c r="AD117" s="5"/>
      <c r="AE117" s="13"/>
      <c r="AF117" s="14" t="s">
        <v>586</v>
      </c>
      <c r="AG117" s="15" t="s">
        <v>586</v>
      </c>
      <c r="AH117" s="5" t="s">
        <v>306</v>
      </c>
      <c r="AI117" s="15" t="s">
        <v>586</v>
      </c>
      <c r="AJ117" s="16" t="s">
        <v>586</v>
      </c>
      <c r="AK117" s="15" t="s">
        <v>586</v>
      </c>
      <c r="AL117" s="17">
        <v>3944</v>
      </c>
      <c r="AM117" s="8">
        <v>86123</v>
      </c>
      <c r="AN117" s="18">
        <v>27</v>
      </c>
      <c r="AO117" s="6">
        <v>37</v>
      </c>
      <c r="AP117" s="6" t="str">
        <f t="shared" si="18"/>
        <v>FLOW</v>
      </c>
      <c r="AQ117" s="6"/>
      <c r="AR117" s="6"/>
      <c r="AS117" s="6"/>
      <c r="AT117" s="6"/>
      <c r="AU117" s="5" t="s">
        <v>1060</v>
      </c>
      <c r="AV117" s="332"/>
      <c r="AW117" s="12"/>
      <c r="AX117" s="19"/>
      <c r="AY117" s="5"/>
      <c r="AZ117" s="5" t="s">
        <v>1011</v>
      </c>
      <c r="BA117" s="15" t="s">
        <v>586</v>
      </c>
      <c r="BB117" s="15"/>
      <c r="BC117" s="15"/>
      <c r="BD117" s="5"/>
      <c r="BE117" s="5"/>
      <c r="BF117" s="5"/>
      <c r="BG117" s="3"/>
      <c r="BH117" s="5"/>
      <c r="BI117" s="5"/>
      <c r="BJ117" s="5"/>
      <c r="BK117" s="5"/>
      <c r="BL117" s="5">
        <v>1</v>
      </c>
      <c r="BM117" s="5"/>
      <c r="BN117" s="5"/>
      <c r="BO117" s="5"/>
      <c r="BP117" s="5"/>
      <c r="BQ117" s="5"/>
      <c r="BR117" s="5"/>
      <c r="BS117" s="5"/>
      <c r="BT117" s="5"/>
      <c r="BU117" s="5"/>
      <c r="BV117" s="5"/>
      <c r="BW117" s="5"/>
      <c r="BX117" s="5">
        <v>1</v>
      </c>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c r="EM117" s="5"/>
      <c r="EN117" s="5"/>
      <c r="EO117" s="5"/>
      <c r="EP117" s="5"/>
      <c r="EQ117" s="5"/>
      <c r="ER117" s="20">
        <f t="shared" si="21"/>
        <v>2</v>
      </c>
      <c r="ES117" s="5">
        <f t="shared" si="22"/>
        <v>1</v>
      </c>
      <c r="ET117" s="5" t="s">
        <v>572</v>
      </c>
      <c r="EU117" s="15" t="s">
        <v>1593</v>
      </c>
      <c r="EV117" s="15" t="s">
        <v>567</v>
      </c>
      <c r="EW117" s="15" t="s">
        <v>1070</v>
      </c>
      <c r="EX117" s="3" t="s">
        <v>1140</v>
      </c>
      <c r="EY117" s="22">
        <v>46181</v>
      </c>
      <c r="EZ117" s="21"/>
      <c r="FA117" s="3"/>
      <c r="FB117" s="22"/>
      <c r="FC117" s="15"/>
      <c r="FD117" s="15"/>
      <c r="FE117" s="15">
        <f t="shared" si="23"/>
        <v>2240</v>
      </c>
      <c r="FF117" s="4">
        <f t="shared" si="24"/>
        <v>5163</v>
      </c>
      <c r="FG117" t="s">
        <v>586</v>
      </c>
      <c r="FH117" s="4">
        <v>47</v>
      </c>
      <c r="FI117" t="s">
        <v>688</v>
      </c>
    </row>
    <row r="118" spans="1:165" ht="17.25" x14ac:dyDescent="0.25">
      <c r="A118" s="5">
        <v>465651022</v>
      </c>
      <c r="B118" s="12" t="s">
        <v>100</v>
      </c>
      <c r="C118" s="5"/>
      <c r="D118" s="5"/>
      <c r="E118" s="5"/>
      <c r="F118" s="5"/>
      <c r="G118" s="6"/>
      <c r="H118" s="6"/>
      <c r="I118" s="5">
        <v>4575</v>
      </c>
      <c r="J118" s="5">
        <v>4521</v>
      </c>
      <c r="K118" s="295">
        <f t="shared" si="26"/>
        <v>4650</v>
      </c>
      <c r="L118" s="295">
        <f t="shared" si="14"/>
        <v>9096</v>
      </c>
      <c r="M118" s="334">
        <v>1</v>
      </c>
      <c r="N118" s="5" t="s">
        <v>688</v>
      </c>
      <c r="O118" s="5" t="s">
        <v>689</v>
      </c>
      <c r="P118" s="5" t="s">
        <v>96</v>
      </c>
      <c r="Q118" s="8">
        <v>84844</v>
      </c>
      <c r="R118" s="9">
        <v>129</v>
      </c>
      <c r="S118" s="9">
        <f t="shared" si="15"/>
        <v>0</v>
      </c>
      <c r="T118" s="9">
        <v>3600</v>
      </c>
      <c r="U118" s="10" t="s">
        <v>893</v>
      </c>
      <c r="V118" s="319">
        <f t="shared" si="19"/>
        <v>0.11792409559929802</v>
      </c>
      <c r="W118" s="319">
        <f t="shared" si="20"/>
        <v>4.7581472381900925E-3</v>
      </c>
      <c r="X118" s="11" t="str">
        <f t="shared" si="16"/>
        <v>FLOW</v>
      </c>
      <c r="Y118" s="5" t="str">
        <f t="shared" si="17"/>
        <v>-</v>
      </c>
      <c r="Z118" s="5" t="s">
        <v>783</v>
      </c>
      <c r="AA118" s="5" t="s">
        <v>586</v>
      </c>
      <c r="AB118" s="12"/>
      <c r="AC118" s="5"/>
      <c r="AD118" s="5"/>
      <c r="AE118" s="13"/>
      <c r="AF118" s="14" t="s">
        <v>586</v>
      </c>
      <c r="AG118" s="15" t="s">
        <v>586</v>
      </c>
      <c r="AH118" s="5" t="s">
        <v>95</v>
      </c>
      <c r="AI118" s="15" t="s">
        <v>586</v>
      </c>
      <c r="AJ118" s="16" t="s">
        <v>586</v>
      </c>
      <c r="AK118" s="15" t="s">
        <v>586</v>
      </c>
      <c r="AL118" s="17">
        <v>8250</v>
      </c>
      <c r="AM118" s="8">
        <v>84844</v>
      </c>
      <c r="AN118" s="18">
        <v>27</v>
      </c>
      <c r="AO118" s="6">
        <v>37</v>
      </c>
      <c r="AP118" s="6" t="str">
        <f t="shared" si="18"/>
        <v>FLOW</v>
      </c>
      <c r="AQ118" s="6"/>
      <c r="AR118" s="6"/>
      <c r="AS118" s="6"/>
      <c r="AT118" s="6"/>
      <c r="AU118" s="5" t="s">
        <v>1060</v>
      </c>
      <c r="AV118" s="332"/>
      <c r="AW118" s="12"/>
      <c r="AX118" s="19"/>
      <c r="AY118" s="5"/>
      <c r="AZ118" s="5" t="s">
        <v>1011</v>
      </c>
      <c r="BA118" s="15" t="s">
        <v>586</v>
      </c>
      <c r="BB118" s="15"/>
      <c r="BC118" s="15"/>
      <c r="BD118" s="5"/>
      <c r="BE118" s="5"/>
      <c r="BF118" s="5"/>
      <c r="BG118" s="3"/>
      <c r="BH118" s="5"/>
      <c r="BI118" s="5">
        <v>1</v>
      </c>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5"/>
      <c r="CM118" s="5"/>
      <c r="CN118" s="5"/>
      <c r="CO118" s="5"/>
      <c r="CP118" s="5"/>
      <c r="CQ118" s="5"/>
      <c r="CR118" s="5"/>
      <c r="CS118" s="5"/>
      <c r="CT118" s="5"/>
      <c r="CU118" s="5"/>
      <c r="CV118" s="5"/>
      <c r="CW118" s="5"/>
      <c r="CX118" s="5"/>
      <c r="CY118" s="5"/>
      <c r="CZ118" s="5"/>
      <c r="DA118" s="5"/>
      <c r="DB118" s="5"/>
      <c r="DC118" s="5"/>
      <c r="DD118" s="5"/>
      <c r="DE118" s="5"/>
      <c r="DF118" s="5"/>
      <c r="DG118" s="5"/>
      <c r="DH118" s="5"/>
      <c r="DI118" s="5"/>
      <c r="DJ118" s="5"/>
      <c r="DK118" s="5"/>
      <c r="DL118" s="5"/>
      <c r="DM118" s="5"/>
      <c r="DN118" s="5"/>
      <c r="DO118" s="5"/>
      <c r="DP118" s="5"/>
      <c r="DQ118" s="5"/>
      <c r="DR118" s="5"/>
      <c r="DS118" s="5"/>
      <c r="DT118" s="5"/>
      <c r="DU118" s="5"/>
      <c r="DV118" s="5"/>
      <c r="DW118" s="5"/>
      <c r="DX118" s="5"/>
      <c r="DY118" s="5"/>
      <c r="DZ118" s="5"/>
      <c r="EA118" s="5"/>
      <c r="EB118" s="5"/>
      <c r="EC118" s="5"/>
      <c r="ED118" s="5"/>
      <c r="EE118" s="5"/>
      <c r="EF118" s="5"/>
      <c r="EG118" s="5"/>
      <c r="EH118" s="5"/>
      <c r="EI118" s="5"/>
      <c r="EJ118" s="5"/>
      <c r="EK118" s="5"/>
      <c r="EL118" s="5"/>
      <c r="EM118" s="5"/>
      <c r="EN118" s="5"/>
      <c r="EO118" s="5"/>
      <c r="EP118" s="5"/>
      <c r="EQ118" s="5"/>
      <c r="ER118" s="20">
        <f t="shared" si="21"/>
        <v>1</v>
      </c>
      <c r="ES118" s="5">
        <f t="shared" si="22"/>
        <v>1</v>
      </c>
      <c r="ET118" s="5" t="s">
        <v>580</v>
      </c>
      <c r="EU118" s="15" t="s">
        <v>1594</v>
      </c>
      <c r="EV118" s="15" t="s">
        <v>567</v>
      </c>
      <c r="EW118" s="15" t="s">
        <v>1070</v>
      </c>
      <c r="EX118" s="3" t="s">
        <v>1143</v>
      </c>
      <c r="EY118" s="22">
        <v>46176</v>
      </c>
      <c r="EZ118" s="21"/>
      <c r="FA118" s="3"/>
      <c r="FB118" s="22"/>
      <c r="FC118" s="15"/>
      <c r="FD118" s="15"/>
      <c r="FE118" s="15">
        <f t="shared" si="23"/>
        <v>4650</v>
      </c>
      <c r="FF118" s="4">
        <f t="shared" si="24"/>
        <v>9096</v>
      </c>
      <c r="FG118" t="s">
        <v>586</v>
      </c>
      <c r="FH118" s="4">
        <v>129</v>
      </c>
      <c r="FI118" t="s">
        <v>688</v>
      </c>
    </row>
    <row r="119" spans="1:165" ht="17.25" x14ac:dyDescent="0.25">
      <c r="A119" s="328">
        <v>466209921</v>
      </c>
      <c r="B119" s="12" t="s">
        <v>907</v>
      </c>
      <c r="C119" s="5"/>
      <c r="D119" s="5"/>
      <c r="E119" s="5"/>
      <c r="F119" s="5"/>
      <c r="G119" s="6"/>
      <c r="H119" s="6" t="s">
        <v>1057</v>
      </c>
      <c r="I119" s="5">
        <v>4115</v>
      </c>
      <c r="J119" s="5">
        <v>4115</v>
      </c>
      <c r="K119" s="295">
        <f t="shared" si="26"/>
        <v>4163</v>
      </c>
      <c r="L119" s="295">
        <f t="shared" si="14"/>
        <v>8230</v>
      </c>
      <c r="M119" s="334">
        <v>1</v>
      </c>
      <c r="N119" s="5" t="s">
        <v>739</v>
      </c>
      <c r="O119" s="5" t="s">
        <v>689</v>
      </c>
      <c r="P119" s="5" t="s">
        <v>53</v>
      </c>
      <c r="Q119" s="8">
        <v>84496</v>
      </c>
      <c r="R119" s="9">
        <v>48</v>
      </c>
      <c r="S119" s="9">
        <f t="shared" si="15"/>
        <v>0</v>
      </c>
      <c r="T119" s="9">
        <v>3535</v>
      </c>
      <c r="U119" s="10" t="s">
        <v>586</v>
      </c>
      <c r="V119" s="319">
        <f t="shared" si="19"/>
        <v>0.12405371166309259</v>
      </c>
      <c r="W119" s="319">
        <f t="shared" si="20"/>
        <v>4.7386310055880215E-3</v>
      </c>
      <c r="X119" s="11" t="str">
        <f t="shared" si="16"/>
        <v>RB</v>
      </c>
      <c r="Y119" s="5" t="str">
        <f t="shared" si="17"/>
        <v>PAID</v>
      </c>
      <c r="Z119" s="5" t="s">
        <v>586</v>
      </c>
      <c r="AA119" s="5" t="s">
        <v>586</v>
      </c>
      <c r="AB119" s="12"/>
      <c r="AC119" s="5"/>
      <c r="AD119" s="5"/>
      <c r="AE119" s="13"/>
      <c r="AF119" s="14" t="s">
        <v>586</v>
      </c>
      <c r="AG119" s="15" t="s">
        <v>586</v>
      </c>
      <c r="AH119" s="5" t="s">
        <v>1036</v>
      </c>
      <c r="AI119" s="15" t="s">
        <v>586</v>
      </c>
      <c r="AJ119" s="16" t="s">
        <v>586</v>
      </c>
      <c r="AK119" s="15" t="s">
        <v>586</v>
      </c>
      <c r="AL119" s="17">
        <v>7698</v>
      </c>
      <c r="AM119" s="8">
        <v>84496</v>
      </c>
      <c r="AN119" s="18">
        <v>27</v>
      </c>
      <c r="AO119" s="6">
        <v>6</v>
      </c>
      <c r="AP119" s="6" t="str">
        <f t="shared" si="18"/>
        <v>STABLE</v>
      </c>
      <c r="AQ119" s="6"/>
      <c r="AR119" s="6"/>
      <c r="AS119" s="6"/>
      <c r="AT119" s="6"/>
      <c r="AU119" s="5" t="s">
        <v>1060</v>
      </c>
      <c r="AV119" s="332"/>
      <c r="AW119" s="12"/>
      <c r="AX119" s="19"/>
      <c r="AY119" s="5"/>
      <c r="AZ119" s="5" t="s">
        <v>1011</v>
      </c>
      <c r="BA119" s="15" t="s">
        <v>586</v>
      </c>
      <c r="BB119" s="15"/>
      <c r="BC119" s="15"/>
      <c r="BD119" s="5"/>
      <c r="BE119" s="5"/>
      <c r="BF119" s="5"/>
      <c r="BG119" s="3"/>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5"/>
      <c r="CM119" s="5"/>
      <c r="CN119" s="5"/>
      <c r="CO119" s="5"/>
      <c r="CP119" s="5"/>
      <c r="CQ119" s="5"/>
      <c r="CR119" s="5"/>
      <c r="CS119" s="5"/>
      <c r="CT119" s="5"/>
      <c r="CU119" s="5"/>
      <c r="CV119" s="5"/>
      <c r="CW119" s="5"/>
      <c r="CX119" s="5"/>
      <c r="CY119" s="5"/>
      <c r="CZ119" s="5"/>
      <c r="DA119" s="5"/>
      <c r="DB119" s="5"/>
      <c r="DC119" s="5"/>
      <c r="DD119" s="5"/>
      <c r="DE119" s="5"/>
      <c r="DF119" s="5"/>
      <c r="DG119" s="5"/>
      <c r="DH119" s="5"/>
      <c r="DI119" s="5"/>
      <c r="DJ119" s="5"/>
      <c r="DK119" s="5"/>
      <c r="DL119" s="5"/>
      <c r="DM119" s="5"/>
      <c r="DN119" s="5"/>
      <c r="DO119" s="5"/>
      <c r="DP119" s="5"/>
      <c r="DQ119" s="5"/>
      <c r="DR119" s="5"/>
      <c r="DS119" s="5"/>
      <c r="DT119" s="5"/>
      <c r="DU119" s="5"/>
      <c r="DV119" s="5"/>
      <c r="DW119" s="5"/>
      <c r="DX119" s="5"/>
      <c r="DY119" s="5"/>
      <c r="DZ119" s="5"/>
      <c r="EA119" s="5"/>
      <c r="EB119" s="5"/>
      <c r="EC119" s="5"/>
      <c r="ED119" s="5"/>
      <c r="EE119" s="5"/>
      <c r="EF119" s="5"/>
      <c r="EG119" s="5"/>
      <c r="EH119" s="5"/>
      <c r="EI119" s="5"/>
      <c r="EJ119" s="5"/>
      <c r="EK119" s="5"/>
      <c r="EL119" s="5"/>
      <c r="EM119" s="5"/>
      <c r="EN119" s="5"/>
      <c r="EO119" s="5">
        <v>1</v>
      </c>
      <c r="EP119" s="5"/>
      <c r="EQ119" s="5"/>
      <c r="ER119" s="20">
        <f t="shared" si="21"/>
        <v>1</v>
      </c>
      <c r="ES119" s="5">
        <f t="shared" si="22"/>
        <v>1</v>
      </c>
      <c r="ET119" s="5" t="s">
        <v>577</v>
      </c>
      <c r="EU119" s="15" t="s">
        <v>1595</v>
      </c>
      <c r="EV119" s="15" t="s">
        <v>1596</v>
      </c>
      <c r="EW119" s="15" t="e">
        <v>#N/A</v>
      </c>
      <c r="EX119" s="3" t="e">
        <v>#N/A</v>
      </c>
      <c r="EY119" s="22" t="e">
        <v>#N/A</v>
      </c>
      <c r="EZ119" s="21"/>
      <c r="FA119" s="3"/>
      <c r="FB119" s="22"/>
      <c r="FC119" s="15"/>
      <c r="FD119" s="15"/>
      <c r="FE119" s="15">
        <f t="shared" si="23"/>
        <v>4163</v>
      </c>
      <c r="FF119" s="4">
        <f t="shared" si="24"/>
        <v>8230</v>
      </c>
      <c r="FG119" t="s">
        <v>586</v>
      </c>
      <c r="FH119" s="4">
        <v>48</v>
      </c>
      <c r="FI119" t="s">
        <v>1477</v>
      </c>
    </row>
    <row r="120" spans="1:165" ht="17.25" x14ac:dyDescent="0.25">
      <c r="A120" s="5">
        <v>466948686</v>
      </c>
      <c r="B120" s="12" t="s">
        <v>815</v>
      </c>
      <c r="C120" s="5" t="s">
        <v>1043</v>
      </c>
      <c r="D120" s="5" t="s">
        <v>1065</v>
      </c>
      <c r="E120" s="5">
        <v>3470</v>
      </c>
      <c r="F120" s="5"/>
      <c r="G120" s="6"/>
      <c r="H120" s="6"/>
      <c r="I120" s="5">
        <v>3470</v>
      </c>
      <c r="J120" s="5">
        <v>6490.8</v>
      </c>
      <c r="K120" s="295">
        <f t="shared" si="26"/>
        <v>3301.7999999999993</v>
      </c>
      <c r="L120" s="295">
        <f t="shared" si="14"/>
        <v>6490.7999999999993</v>
      </c>
      <c r="M120" s="7">
        <v>2</v>
      </c>
      <c r="N120" s="5" t="s">
        <v>737</v>
      </c>
      <c r="O120" s="5" t="s">
        <v>738</v>
      </c>
      <c r="P120" s="5" t="s">
        <v>26</v>
      </c>
      <c r="Q120" s="8">
        <v>84494</v>
      </c>
      <c r="R120" s="9">
        <v>281</v>
      </c>
      <c r="S120" s="9">
        <f t="shared" si="15"/>
        <v>0</v>
      </c>
      <c r="T120" s="9">
        <v>2700</v>
      </c>
      <c r="U120" s="10" t="s">
        <v>895</v>
      </c>
      <c r="V120" s="319">
        <f t="shared" si="19"/>
        <v>0.37284077319694303</v>
      </c>
      <c r="W120" s="319">
        <f t="shared" si="20"/>
        <v>1.8707933373320669E-2</v>
      </c>
      <c r="X120" s="11" t="str">
        <f t="shared" si="16"/>
        <v>STABLE</v>
      </c>
      <c r="Y120" s="5" t="str">
        <f t="shared" si="17"/>
        <v>PAID</v>
      </c>
      <c r="Z120" s="5" t="s">
        <v>783</v>
      </c>
      <c r="AA120" s="5" t="s">
        <v>586</v>
      </c>
      <c r="AB120" s="12"/>
      <c r="AC120" s="5"/>
      <c r="AD120" s="5"/>
      <c r="AE120" s="13"/>
      <c r="AF120" s="14" t="s">
        <v>586</v>
      </c>
      <c r="AG120" s="15" t="s">
        <v>586</v>
      </c>
      <c r="AH120" s="5" t="s">
        <v>158</v>
      </c>
      <c r="AI120" s="15" t="s">
        <v>586</v>
      </c>
      <c r="AJ120" s="16" t="s">
        <v>586</v>
      </c>
      <c r="AK120" s="15" t="s">
        <v>586</v>
      </c>
      <c r="AL120" s="17">
        <v>9471.7999999999993</v>
      </c>
      <c r="AM120" s="8">
        <v>84494</v>
      </c>
      <c r="AN120" s="18">
        <v>57</v>
      </c>
      <c r="AO120" s="6">
        <v>37</v>
      </c>
      <c r="AP120" s="6" t="str">
        <f t="shared" si="18"/>
        <v>STABLE</v>
      </c>
      <c r="AQ120" s="6"/>
      <c r="AR120" s="6"/>
      <c r="AS120" s="6"/>
      <c r="AT120" s="6"/>
      <c r="AU120" s="5" t="s">
        <v>483</v>
      </c>
      <c r="AV120" s="332"/>
      <c r="AW120" s="12"/>
      <c r="AX120" s="19"/>
      <c r="AY120" s="5"/>
      <c r="AZ120" s="5" t="s">
        <v>1011</v>
      </c>
      <c r="BA120" s="15" t="s">
        <v>586</v>
      </c>
      <c r="BB120" s="15"/>
      <c r="BC120" s="15"/>
      <c r="BD120" s="5"/>
      <c r="BE120" s="5"/>
      <c r="BF120" s="5"/>
      <c r="BG120" s="3"/>
      <c r="BH120" s="5"/>
      <c r="BI120" s="5"/>
      <c r="BJ120" s="5"/>
      <c r="BK120" s="5"/>
      <c r="BL120" s="5"/>
      <c r="BM120" s="5"/>
      <c r="BN120" s="5"/>
      <c r="BO120" s="5"/>
      <c r="BP120" s="5"/>
      <c r="BQ120" s="5"/>
      <c r="BR120" s="5">
        <v>1</v>
      </c>
      <c r="BS120" s="5"/>
      <c r="BT120" s="5"/>
      <c r="BU120" s="5"/>
      <c r="BV120" s="5"/>
      <c r="BW120" s="5"/>
      <c r="BX120" s="5"/>
      <c r="BY120" s="5"/>
      <c r="BZ120" s="5"/>
      <c r="CA120" s="5"/>
      <c r="CB120" s="5"/>
      <c r="CC120" s="5"/>
      <c r="CD120" s="5"/>
      <c r="CE120" s="5"/>
      <c r="CF120" s="5"/>
      <c r="CG120" s="5"/>
      <c r="CH120" s="5"/>
      <c r="CI120" s="5"/>
      <c r="CJ120" s="5"/>
      <c r="CK120" s="5"/>
      <c r="CL120" s="5"/>
      <c r="CM120" s="5"/>
      <c r="CN120" s="5"/>
      <c r="CO120" s="5"/>
      <c r="CP120" s="5"/>
      <c r="CQ120" s="5"/>
      <c r="CR120" s="5"/>
      <c r="CS120" s="5"/>
      <c r="CT120" s="5"/>
      <c r="CU120" s="5"/>
      <c r="CV120" s="5"/>
      <c r="CW120" s="5"/>
      <c r="CX120" s="5"/>
      <c r="CY120" s="5"/>
      <c r="CZ120" s="5"/>
      <c r="DA120" s="5"/>
      <c r="DB120" s="5"/>
      <c r="DC120" s="5"/>
      <c r="DD120" s="5"/>
      <c r="DE120" s="5"/>
      <c r="DF120" s="5"/>
      <c r="DG120" s="5"/>
      <c r="DH120" s="5"/>
      <c r="DI120" s="5"/>
      <c r="DJ120" s="5"/>
      <c r="DK120" s="5"/>
      <c r="DL120" s="5"/>
      <c r="DM120" s="5"/>
      <c r="DN120" s="5"/>
      <c r="DO120" s="5"/>
      <c r="DP120" s="5"/>
      <c r="DQ120" s="5"/>
      <c r="DR120" s="5"/>
      <c r="DS120" s="5"/>
      <c r="DT120" s="5"/>
      <c r="DU120" s="5"/>
      <c r="DV120" s="5"/>
      <c r="DW120" s="5"/>
      <c r="DX120" s="5"/>
      <c r="DY120" s="5"/>
      <c r="DZ120" s="5"/>
      <c r="EA120" s="5"/>
      <c r="EB120" s="5"/>
      <c r="EC120" s="5"/>
      <c r="ED120" s="5"/>
      <c r="EE120" s="5"/>
      <c r="EF120" s="5"/>
      <c r="EG120" s="5"/>
      <c r="EH120" s="5"/>
      <c r="EI120" s="5"/>
      <c r="EJ120" s="5"/>
      <c r="EK120" s="5"/>
      <c r="EL120" s="5"/>
      <c r="EM120" s="5"/>
      <c r="EN120" s="5"/>
      <c r="EO120" s="5"/>
      <c r="EP120" s="5"/>
      <c r="EQ120" s="5"/>
      <c r="ER120" s="20">
        <f t="shared" si="21"/>
        <v>1</v>
      </c>
      <c r="ES120" s="5">
        <f t="shared" si="22"/>
        <v>1</v>
      </c>
      <c r="ET120" s="5" t="s">
        <v>572</v>
      </c>
      <c r="EU120" s="15" t="s">
        <v>1597</v>
      </c>
      <c r="EV120" s="15" t="s">
        <v>567</v>
      </c>
      <c r="EW120" s="15" t="s">
        <v>1068</v>
      </c>
      <c r="EX120" s="3" t="s">
        <v>1144</v>
      </c>
      <c r="EY120" s="22">
        <v>46179</v>
      </c>
      <c r="EZ120" s="21"/>
      <c r="FA120" s="3"/>
      <c r="FB120" s="22"/>
      <c r="FC120" s="15"/>
      <c r="FD120" s="15"/>
      <c r="FE120" s="15">
        <f t="shared" si="23"/>
        <v>3301.7999999999993</v>
      </c>
      <c r="FF120" s="4">
        <f t="shared" si="24"/>
        <v>9960.7999999999993</v>
      </c>
      <c r="FG120" t="s">
        <v>586</v>
      </c>
      <c r="FH120" s="4">
        <v>281</v>
      </c>
      <c r="FI120" t="s">
        <v>1477</v>
      </c>
    </row>
    <row r="121" spans="1:165" ht="17.25" x14ac:dyDescent="0.25">
      <c r="A121" s="5">
        <v>464441982</v>
      </c>
      <c r="B121" s="12" t="s">
        <v>1427</v>
      </c>
      <c r="C121" s="5"/>
      <c r="D121" s="5"/>
      <c r="E121" s="5"/>
      <c r="F121" s="5"/>
      <c r="G121" s="6"/>
      <c r="H121" s="6"/>
      <c r="I121" s="5">
        <v>12645</v>
      </c>
      <c r="J121" s="5">
        <v>12645</v>
      </c>
      <c r="K121" s="295">
        <f t="shared" si="26"/>
        <v>12650</v>
      </c>
      <c r="L121" s="295">
        <f t="shared" si="14"/>
        <v>25290</v>
      </c>
      <c r="M121" s="334">
        <v>1</v>
      </c>
      <c r="N121" s="5" t="s">
        <v>688</v>
      </c>
      <c r="O121" s="5" t="s">
        <v>689</v>
      </c>
      <c r="P121" s="5" t="s">
        <v>146</v>
      </c>
      <c r="Q121" s="8">
        <v>84432</v>
      </c>
      <c r="R121" s="9">
        <v>5</v>
      </c>
      <c r="S121" s="9">
        <f t="shared" si="15"/>
        <v>0</v>
      </c>
      <c r="T121" s="9">
        <v>2250</v>
      </c>
      <c r="U121" s="10" t="s">
        <v>586</v>
      </c>
      <c r="V121" s="319">
        <f t="shared" si="19"/>
        <v>0.12949527410193443</v>
      </c>
      <c r="W121" s="319">
        <f t="shared" si="20"/>
        <v>4.7350418133853414E-3</v>
      </c>
      <c r="X121" s="11" t="str">
        <f t="shared" si="16"/>
        <v>FLOW</v>
      </c>
      <c r="Y121" s="5" t="str">
        <f t="shared" si="17"/>
        <v>-</v>
      </c>
      <c r="Z121" s="5" t="s">
        <v>586</v>
      </c>
      <c r="AA121" s="5" t="s">
        <v>586</v>
      </c>
      <c r="AB121" s="12"/>
      <c r="AC121" s="5"/>
      <c r="AD121" s="5"/>
      <c r="AE121" s="13"/>
      <c r="AF121" s="14"/>
      <c r="AG121" s="15"/>
      <c r="AH121" s="5" t="s">
        <v>1472</v>
      </c>
      <c r="AI121" s="15"/>
      <c r="AK121" s="15"/>
      <c r="AL121" s="17">
        <v>14900</v>
      </c>
      <c r="AM121" s="8">
        <v>84432</v>
      </c>
      <c r="AN121" s="18">
        <v>27</v>
      </c>
      <c r="AO121" s="6">
        <v>37</v>
      </c>
      <c r="AP121" s="6" t="str">
        <f t="shared" si="18"/>
        <v>FLOW</v>
      </c>
      <c r="AQ121" s="6"/>
      <c r="AR121" s="6"/>
      <c r="AS121" s="6"/>
      <c r="AT121" s="6"/>
      <c r="AU121" s="5" t="s">
        <v>586</v>
      </c>
      <c r="AV121" s="332"/>
      <c r="AW121" s="12"/>
      <c r="AX121" s="19"/>
      <c r="AY121" s="5"/>
      <c r="AZ121" s="5" t="s">
        <v>1325</v>
      </c>
      <c r="BA121" s="15" t="s">
        <v>586</v>
      </c>
      <c r="BB121" s="15"/>
      <c r="BC121" s="15"/>
      <c r="BD121" s="5"/>
      <c r="BE121" s="5"/>
      <c r="BF121" s="5"/>
      <c r="BG121" s="3"/>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v>1</v>
      </c>
      <c r="CK121" s="5"/>
      <c r="CL121" s="5"/>
      <c r="CM121" s="5"/>
      <c r="CN121" s="5"/>
      <c r="CO121" s="5"/>
      <c r="CP121" s="5"/>
      <c r="CQ121" s="5"/>
      <c r="CR121" s="5"/>
      <c r="CS121" s="5"/>
      <c r="CT121" s="5"/>
      <c r="CU121" s="5"/>
      <c r="CV121" s="5"/>
      <c r="CW121" s="5"/>
      <c r="CX121" s="5"/>
      <c r="CY121" s="5"/>
      <c r="CZ121" s="5"/>
      <c r="DA121" s="5"/>
      <c r="DB121" s="5"/>
      <c r="DC121" s="5"/>
      <c r="DD121" s="5"/>
      <c r="DE121" s="5"/>
      <c r="DF121" s="5"/>
      <c r="DG121" s="5"/>
      <c r="DH121" s="5"/>
      <c r="DI121" s="5"/>
      <c r="DJ121" s="5"/>
      <c r="DK121" s="5"/>
      <c r="DL121" s="5"/>
      <c r="DM121" s="5"/>
      <c r="DN121" s="5"/>
      <c r="DO121" s="5"/>
      <c r="DP121" s="5"/>
      <c r="DQ121" s="5"/>
      <c r="DR121" s="5"/>
      <c r="DS121" s="5"/>
      <c r="DT121" s="5"/>
      <c r="DU121" s="5"/>
      <c r="DV121" s="5"/>
      <c r="DW121" s="5"/>
      <c r="DX121" s="5"/>
      <c r="DY121" s="5"/>
      <c r="DZ121" s="5"/>
      <c r="EA121" s="5"/>
      <c r="EB121" s="5"/>
      <c r="EC121" s="5"/>
      <c r="ED121" s="5"/>
      <c r="EE121" s="5"/>
      <c r="EF121" s="5"/>
      <c r="EG121" s="5"/>
      <c r="EH121" s="5"/>
      <c r="EI121" s="5"/>
      <c r="EJ121" s="5"/>
      <c r="EK121" s="5"/>
      <c r="EL121" s="5"/>
      <c r="EM121" s="5"/>
      <c r="EN121" s="5"/>
      <c r="EO121" s="5"/>
      <c r="EP121" s="5"/>
      <c r="EQ121" s="5"/>
      <c r="ER121" s="20">
        <f t="shared" si="21"/>
        <v>1</v>
      </c>
      <c r="ES121" s="5">
        <f t="shared" si="22"/>
        <v>1</v>
      </c>
      <c r="ET121" s="5" t="s">
        <v>581</v>
      </c>
      <c r="EU121" s="15" t="s">
        <v>1598</v>
      </c>
      <c r="EV121" s="15" t="s">
        <v>567</v>
      </c>
      <c r="EW121" s="15"/>
      <c r="EX121" s="3"/>
      <c r="EY121" s="22"/>
      <c r="EZ121" s="21"/>
      <c r="FA121" s="3"/>
      <c r="FB121" s="22"/>
      <c r="FC121" s="15"/>
      <c r="FD121" s="15"/>
      <c r="FE121" s="15">
        <f t="shared" si="23"/>
        <v>12650</v>
      </c>
      <c r="FF121" s="4">
        <f t="shared" si="24"/>
        <v>25290</v>
      </c>
      <c r="FH121" s="4">
        <v>5</v>
      </c>
      <c r="FI121" t="s">
        <v>688</v>
      </c>
    </row>
    <row r="122" spans="1:165" ht="17.25" x14ac:dyDescent="0.25">
      <c r="A122" s="5">
        <v>465493945</v>
      </c>
      <c r="B122" s="12" t="s">
        <v>214</v>
      </c>
      <c r="C122" s="5"/>
      <c r="D122" s="5"/>
      <c r="E122" s="5"/>
      <c r="F122" s="5"/>
      <c r="G122" s="6"/>
      <c r="H122" s="6"/>
      <c r="I122" s="5">
        <v>3958</v>
      </c>
      <c r="J122" s="5">
        <v>18853.77</v>
      </c>
      <c r="K122" s="295">
        <f t="shared" si="26"/>
        <v>3701.7700000000004</v>
      </c>
      <c r="L122" s="295">
        <f t="shared" si="14"/>
        <v>22811.77</v>
      </c>
      <c r="M122" s="7">
        <v>5</v>
      </c>
      <c r="N122" s="5" t="s">
        <v>688</v>
      </c>
      <c r="O122" s="5" t="s">
        <v>689</v>
      </c>
      <c r="P122" s="5" t="s">
        <v>106</v>
      </c>
      <c r="Q122" s="8">
        <v>84252</v>
      </c>
      <c r="R122" s="9">
        <v>680</v>
      </c>
      <c r="S122" s="9">
        <f t="shared" si="15"/>
        <v>0</v>
      </c>
      <c r="T122" s="9">
        <v>2700</v>
      </c>
      <c r="U122" s="10" t="s">
        <v>688</v>
      </c>
      <c r="V122" s="319">
        <f t="shared" si="19"/>
        <v>0.23244928828752398</v>
      </c>
      <c r="W122" s="319">
        <f t="shared" si="20"/>
        <v>4.1010964771994042E-2</v>
      </c>
      <c r="X122" s="11" t="str">
        <f t="shared" si="16"/>
        <v>FLOW</v>
      </c>
      <c r="Y122" s="5" t="str">
        <f t="shared" si="17"/>
        <v>-</v>
      </c>
      <c r="Z122" s="5" t="s">
        <v>788</v>
      </c>
      <c r="AA122" s="5" t="s">
        <v>586</v>
      </c>
      <c r="AB122" s="12"/>
      <c r="AC122" s="5"/>
      <c r="AD122" s="5"/>
      <c r="AE122" s="13"/>
      <c r="AF122" s="14" t="s">
        <v>1064</v>
      </c>
      <c r="AG122" s="15" t="s">
        <v>586</v>
      </c>
      <c r="AH122" s="5" t="s">
        <v>213</v>
      </c>
      <c r="AI122" s="15" t="s">
        <v>586</v>
      </c>
      <c r="AJ122" s="16" t="s">
        <v>586</v>
      </c>
      <c r="AK122" s="15" t="s">
        <v>586</v>
      </c>
      <c r="AL122" s="17">
        <v>22233.77</v>
      </c>
      <c r="AM122" s="8">
        <v>84252</v>
      </c>
      <c r="AN122" s="18">
        <v>147</v>
      </c>
      <c r="AO122" s="6">
        <v>157</v>
      </c>
      <c r="AP122" s="6" t="str">
        <f t="shared" si="18"/>
        <v>FLOW</v>
      </c>
      <c r="AQ122" s="6"/>
      <c r="AR122" s="6"/>
      <c r="AS122" s="6"/>
      <c r="AT122" s="6"/>
      <c r="AU122" s="5" t="s">
        <v>483</v>
      </c>
      <c r="AV122" s="332"/>
      <c r="AW122" s="12"/>
      <c r="AX122" s="19"/>
      <c r="AY122" s="5"/>
      <c r="AZ122" s="5" t="s">
        <v>1011</v>
      </c>
      <c r="BA122" s="15" t="s">
        <v>586</v>
      </c>
      <c r="BB122" s="15"/>
      <c r="BC122" s="15"/>
      <c r="BD122" s="5"/>
      <c r="BE122" s="5"/>
      <c r="BF122" s="5"/>
      <c r="BG122" s="3"/>
      <c r="BH122" s="5"/>
      <c r="BI122" s="5"/>
      <c r="BJ122" s="5"/>
      <c r="BK122" s="5"/>
      <c r="BL122" s="5">
        <v>1</v>
      </c>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5"/>
      <c r="CM122" s="5"/>
      <c r="CN122" s="5"/>
      <c r="CO122" s="5"/>
      <c r="CP122" s="5"/>
      <c r="CQ122" s="5"/>
      <c r="CR122" s="5"/>
      <c r="CS122" s="5"/>
      <c r="CT122" s="5"/>
      <c r="CU122" s="5"/>
      <c r="CV122" s="5"/>
      <c r="CW122" s="5"/>
      <c r="CX122" s="5"/>
      <c r="CY122" s="5"/>
      <c r="CZ122" s="5"/>
      <c r="DA122" s="5"/>
      <c r="DB122" s="5"/>
      <c r="DC122" s="5"/>
      <c r="DD122" s="5"/>
      <c r="DE122" s="5"/>
      <c r="DF122" s="5"/>
      <c r="DG122" s="5"/>
      <c r="DH122" s="5"/>
      <c r="DI122" s="5"/>
      <c r="DJ122" s="5"/>
      <c r="DK122" s="5"/>
      <c r="DL122" s="5"/>
      <c r="DM122" s="5"/>
      <c r="DN122" s="5"/>
      <c r="DO122" s="5"/>
      <c r="DP122" s="5"/>
      <c r="DQ122" s="5"/>
      <c r="DR122" s="5"/>
      <c r="DS122" s="5"/>
      <c r="DT122" s="5"/>
      <c r="DU122" s="5"/>
      <c r="DV122" s="5"/>
      <c r="DW122" s="5"/>
      <c r="DX122" s="5"/>
      <c r="DY122" s="5"/>
      <c r="DZ122" s="5"/>
      <c r="EA122" s="5"/>
      <c r="EB122" s="5"/>
      <c r="EC122" s="5"/>
      <c r="ED122" s="5"/>
      <c r="EE122" s="5"/>
      <c r="EF122" s="5"/>
      <c r="EG122" s="5"/>
      <c r="EH122" s="5"/>
      <c r="EI122" s="5"/>
      <c r="EJ122" s="5"/>
      <c r="EK122" s="5"/>
      <c r="EL122" s="5"/>
      <c r="EM122" s="5"/>
      <c r="EN122" s="5"/>
      <c r="EO122" s="5"/>
      <c r="EP122" s="5"/>
      <c r="EQ122" s="5"/>
      <c r="ER122" s="20">
        <f t="shared" si="21"/>
        <v>1</v>
      </c>
      <c r="ES122" s="5">
        <f t="shared" si="22"/>
        <v>1</v>
      </c>
      <c r="ET122" s="5" t="s">
        <v>568</v>
      </c>
      <c r="EU122" s="15" t="s">
        <v>1599</v>
      </c>
      <c r="EV122" s="15" t="s">
        <v>567</v>
      </c>
      <c r="EW122" s="15" t="s">
        <v>1098</v>
      </c>
      <c r="EX122" s="3" t="s">
        <v>1145</v>
      </c>
      <c r="EY122" s="22">
        <v>46177</v>
      </c>
      <c r="EZ122" s="21"/>
      <c r="FA122" s="3"/>
      <c r="FB122" s="22"/>
      <c r="FC122" s="15"/>
      <c r="FD122" s="15"/>
      <c r="FE122" s="15">
        <f t="shared" si="23"/>
        <v>3701.7700000000004</v>
      </c>
      <c r="FF122" s="4">
        <f t="shared" si="24"/>
        <v>22811.77</v>
      </c>
      <c r="FG122" t="s">
        <v>586</v>
      </c>
      <c r="FH122" s="4">
        <v>680</v>
      </c>
      <c r="FI122" t="s">
        <v>688</v>
      </c>
    </row>
    <row r="123" spans="1:165" ht="17.25" x14ac:dyDescent="0.25">
      <c r="A123" s="5">
        <v>466116116</v>
      </c>
      <c r="B123" s="12" t="s">
        <v>172</v>
      </c>
      <c r="C123" s="5" t="s">
        <v>1043</v>
      </c>
      <c r="D123" s="5" t="s">
        <v>1059</v>
      </c>
      <c r="E123" s="5">
        <v>4348</v>
      </c>
      <c r="F123" s="5"/>
      <c r="G123" s="6"/>
      <c r="H123" s="6"/>
      <c r="I123" s="5">
        <v>3988</v>
      </c>
      <c r="J123" s="5">
        <v>7579</v>
      </c>
      <c r="K123" s="295">
        <f t="shared" si="26"/>
        <v>3779</v>
      </c>
      <c r="L123" s="295">
        <f t="shared" si="14"/>
        <v>7219</v>
      </c>
      <c r="M123" s="7">
        <v>2</v>
      </c>
      <c r="N123" s="5" t="s">
        <v>737</v>
      </c>
      <c r="O123" s="5" t="s">
        <v>738</v>
      </c>
      <c r="P123" s="5" t="s">
        <v>168</v>
      </c>
      <c r="Q123" s="8">
        <v>84161</v>
      </c>
      <c r="R123" s="9">
        <v>188</v>
      </c>
      <c r="S123" s="9">
        <f t="shared" si="15"/>
        <v>0</v>
      </c>
      <c r="T123" s="9">
        <v>4038</v>
      </c>
      <c r="U123" s="10" t="s">
        <v>889</v>
      </c>
      <c r="V123" s="319">
        <f t="shared" si="19"/>
        <v>0.21666576561965004</v>
      </c>
      <c r="W123" s="319">
        <f t="shared" si="20"/>
        <v>1.8634203382867906E-2</v>
      </c>
      <c r="X123" s="11" t="str">
        <f t="shared" si="16"/>
        <v>STABLE</v>
      </c>
      <c r="Y123" s="5" t="str">
        <f t="shared" si="17"/>
        <v>PAID</v>
      </c>
      <c r="Z123" s="5" t="s">
        <v>773</v>
      </c>
      <c r="AA123" s="5" t="s">
        <v>586</v>
      </c>
      <c r="AB123" s="12"/>
      <c r="AC123" s="5"/>
      <c r="AD123" s="5"/>
      <c r="AE123" s="13"/>
      <c r="AF123" s="14" t="s">
        <v>586</v>
      </c>
      <c r="AG123" s="15" t="s">
        <v>586</v>
      </c>
      <c r="AH123" s="5" t="s">
        <v>167</v>
      </c>
      <c r="AI123" s="15" t="s">
        <v>586</v>
      </c>
      <c r="AJ123" s="16" t="s">
        <v>586</v>
      </c>
      <c r="AK123" s="15" t="s">
        <v>586</v>
      </c>
      <c r="AL123" s="17">
        <v>11805</v>
      </c>
      <c r="AM123" s="8">
        <v>84161</v>
      </c>
      <c r="AN123" s="18">
        <v>57</v>
      </c>
      <c r="AO123" s="6">
        <v>37</v>
      </c>
      <c r="AP123" s="6" t="str">
        <f t="shared" si="18"/>
        <v>STABLE</v>
      </c>
      <c r="AQ123" s="6"/>
      <c r="AR123" s="6"/>
      <c r="AS123" s="6"/>
      <c r="AT123" s="6"/>
      <c r="AU123" s="5" t="s">
        <v>1060</v>
      </c>
      <c r="AV123" s="332"/>
      <c r="AW123" s="12"/>
      <c r="AX123" s="19"/>
      <c r="AY123" s="5"/>
      <c r="AZ123" s="5" t="s">
        <v>1011</v>
      </c>
      <c r="BA123" s="15" t="s">
        <v>586</v>
      </c>
      <c r="BB123" s="15"/>
      <c r="BC123" s="15"/>
      <c r="BD123" s="5"/>
      <c r="BE123" s="5"/>
      <c r="BF123" s="5"/>
      <c r="BG123" s="3"/>
      <c r="BH123" s="5"/>
      <c r="BI123" s="5">
        <v>1</v>
      </c>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5"/>
      <c r="CQ123" s="5"/>
      <c r="CR123" s="5"/>
      <c r="CS123" s="5"/>
      <c r="CT123" s="5"/>
      <c r="CU123" s="5"/>
      <c r="CV123" s="5"/>
      <c r="CW123" s="5"/>
      <c r="CX123" s="5"/>
      <c r="CY123" s="5"/>
      <c r="CZ123" s="5"/>
      <c r="DA123" s="5"/>
      <c r="DB123" s="5"/>
      <c r="DC123" s="5"/>
      <c r="DD123" s="5"/>
      <c r="DE123" s="5"/>
      <c r="DF123" s="5"/>
      <c r="DG123" s="5"/>
      <c r="DH123" s="5"/>
      <c r="DI123" s="5"/>
      <c r="DJ123" s="5"/>
      <c r="DK123" s="5"/>
      <c r="DL123" s="5"/>
      <c r="DM123" s="5"/>
      <c r="DN123" s="5"/>
      <c r="DO123" s="5"/>
      <c r="DP123" s="5"/>
      <c r="DQ123" s="5"/>
      <c r="DR123" s="5"/>
      <c r="DS123" s="5"/>
      <c r="DT123" s="5"/>
      <c r="DU123" s="5"/>
      <c r="DV123" s="5"/>
      <c r="DW123" s="5"/>
      <c r="DX123" s="5"/>
      <c r="DY123" s="5"/>
      <c r="DZ123" s="5"/>
      <c r="EA123" s="5"/>
      <c r="EB123" s="5"/>
      <c r="EC123" s="5"/>
      <c r="ED123" s="5"/>
      <c r="EE123" s="5"/>
      <c r="EF123" s="5"/>
      <c r="EG123" s="5"/>
      <c r="EH123" s="5"/>
      <c r="EI123" s="5"/>
      <c r="EJ123" s="5"/>
      <c r="EK123" s="5"/>
      <c r="EL123" s="5"/>
      <c r="EM123" s="5"/>
      <c r="EN123" s="5"/>
      <c r="EO123" s="5"/>
      <c r="EP123" s="5"/>
      <c r="EQ123" s="5"/>
      <c r="ER123" s="20">
        <f t="shared" si="21"/>
        <v>1</v>
      </c>
      <c r="ES123" s="5">
        <f t="shared" si="22"/>
        <v>1</v>
      </c>
      <c r="ET123" s="5" t="s">
        <v>583</v>
      </c>
      <c r="EU123" s="15" t="s">
        <v>1600</v>
      </c>
      <c r="EV123" s="15" t="s">
        <v>567</v>
      </c>
      <c r="EW123" s="15" t="s">
        <v>1068</v>
      </c>
      <c r="EX123" s="3" t="s">
        <v>1089</v>
      </c>
      <c r="EY123" s="22">
        <v>46176</v>
      </c>
      <c r="EZ123" s="21"/>
      <c r="FA123" s="3"/>
      <c r="FB123" s="22"/>
      <c r="FC123" s="15"/>
      <c r="FD123" s="15"/>
      <c r="FE123" s="15">
        <f t="shared" si="23"/>
        <v>3779</v>
      </c>
      <c r="FF123" s="4">
        <f t="shared" si="24"/>
        <v>11567</v>
      </c>
      <c r="FG123" t="s">
        <v>586</v>
      </c>
      <c r="FH123" s="4">
        <v>188</v>
      </c>
      <c r="FI123" t="s">
        <v>1477</v>
      </c>
    </row>
    <row r="124" spans="1:165" ht="17.25" x14ac:dyDescent="0.25">
      <c r="A124" s="5">
        <v>466014661</v>
      </c>
      <c r="B124" s="12" t="s">
        <v>1371</v>
      </c>
      <c r="C124" s="5"/>
      <c r="D124" s="5"/>
      <c r="E124" s="5"/>
      <c r="F124" s="5"/>
      <c r="G124" s="6"/>
      <c r="H124" s="6"/>
      <c r="I124" s="5">
        <v>4040</v>
      </c>
      <c r="J124" s="5">
        <v>3981</v>
      </c>
      <c r="K124" s="295">
        <f t="shared" si="26"/>
        <v>4040</v>
      </c>
      <c r="L124" s="295">
        <f t="shared" si="14"/>
        <v>8021</v>
      </c>
      <c r="M124" s="334">
        <v>1</v>
      </c>
      <c r="N124" s="5" t="s">
        <v>688</v>
      </c>
      <c r="O124" s="5" t="s">
        <v>689</v>
      </c>
      <c r="P124" s="5" t="s">
        <v>26</v>
      </c>
      <c r="Q124" s="8">
        <v>84123</v>
      </c>
      <c r="R124" s="9">
        <v>59</v>
      </c>
      <c r="S124" s="9">
        <f t="shared" si="15"/>
        <v>0</v>
      </c>
      <c r="T124" s="9">
        <v>3539</v>
      </c>
      <c r="U124" s="10" t="s">
        <v>586</v>
      </c>
      <c r="V124" s="319">
        <f t="shared" si="19"/>
        <v>3.6278739331338884E-2</v>
      </c>
      <c r="W124" s="319">
        <f t="shared" si="20"/>
        <v>4.7177127447817777E-3</v>
      </c>
      <c r="X124" s="11" t="str">
        <f t="shared" si="16"/>
        <v>FLOW</v>
      </c>
      <c r="Y124" s="5" t="str">
        <f t="shared" si="17"/>
        <v>-</v>
      </c>
      <c r="Z124" s="5" t="s">
        <v>586</v>
      </c>
      <c r="AA124" s="5" t="s">
        <v>586</v>
      </c>
      <c r="AB124" s="12"/>
      <c r="AC124" s="5"/>
      <c r="AD124" s="5"/>
      <c r="AE124" s="13"/>
      <c r="AF124" s="14"/>
      <c r="AG124" s="15"/>
      <c r="AH124" s="5" t="s">
        <v>185</v>
      </c>
      <c r="AI124" s="15"/>
      <c r="AK124" s="15"/>
      <c r="AL124" s="17">
        <v>7579</v>
      </c>
      <c r="AM124" s="8">
        <v>84123</v>
      </c>
      <c r="AN124" s="18">
        <v>27</v>
      </c>
      <c r="AO124" s="6">
        <v>37</v>
      </c>
      <c r="AP124" s="6" t="str">
        <f t="shared" si="18"/>
        <v>FLOW</v>
      </c>
      <c r="AQ124" s="6"/>
      <c r="AR124" s="6"/>
      <c r="AS124" s="6"/>
      <c r="AT124" s="6"/>
      <c r="AU124" s="5" t="s">
        <v>586</v>
      </c>
      <c r="AV124" s="332"/>
      <c r="AW124" s="12"/>
      <c r="AX124" s="19"/>
      <c r="AY124" s="5"/>
      <c r="AZ124" s="5" t="s">
        <v>1325</v>
      </c>
      <c r="BA124" s="15" t="s">
        <v>586</v>
      </c>
      <c r="BB124" s="15"/>
      <c r="BC124" s="15"/>
      <c r="BD124" s="5"/>
      <c r="BE124" s="5"/>
      <c r="BF124" s="5"/>
      <c r="BG124" s="3"/>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v>1</v>
      </c>
      <c r="CK124" s="5"/>
      <c r="CL124" s="5"/>
      <c r="CM124" s="5"/>
      <c r="CN124" s="5"/>
      <c r="CO124" s="5"/>
      <c r="CP124" s="5"/>
      <c r="CQ124" s="5"/>
      <c r="CR124" s="5"/>
      <c r="CS124" s="5"/>
      <c r="CT124" s="5"/>
      <c r="CU124" s="5"/>
      <c r="CV124" s="5"/>
      <c r="CW124" s="5"/>
      <c r="CX124" s="5"/>
      <c r="CY124" s="5"/>
      <c r="CZ124" s="5"/>
      <c r="DA124" s="5"/>
      <c r="DB124" s="5"/>
      <c r="DC124" s="5"/>
      <c r="DD124" s="5"/>
      <c r="DE124" s="5"/>
      <c r="DF124" s="5"/>
      <c r="DG124" s="5"/>
      <c r="DH124" s="5"/>
      <c r="DI124" s="5"/>
      <c r="DJ124" s="5"/>
      <c r="DK124" s="5"/>
      <c r="DL124" s="5"/>
      <c r="DM124" s="5"/>
      <c r="DN124" s="5"/>
      <c r="DO124" s="5"/>
      <c r="DP124" s="5"/>
      <c r="DQ124" s="5"/>
      <c r="DR124" s="5"/>
      <c r="DS124" s="5"/>
      <c r="DT124" s="5"/>
      <c r="DU124" s="5"/>
      <c r="DV124" s="5"/>
      <c r="DW124" s="5"/>
      <c r="DX124" s="5"/>
      <c r="DY124" s="5"/>
      <c r="DZ124" s="5"/>
      <c r="EA124" s="5"/>
      <c r="EB124" s="5"/>
      <c r="EC124" s="5"/>
      <c r="ED124" s="5"/>
      <c r="EE124" s="5"/>
      <c r="EF124" s="5"/>
      <c r="EG124" s="5"/>
      <c r="EH124" s="5"/>
      <c r="EI124" s="5"/>
      <c r="EJ124" s="5"/>
      <c r="EK124" s="5"/>
      <c r="EL124" s="5"/>
      <c r="EM124" s="5"/>
      <c r="EN124" s="5"/>
      <c r="EO124" s="5"/>
      <c r="EP124" s="5"/>
      <c r="EQ124" s="5"/>
      <c r="ER124" s="20">
        <f t="shared" si="21"/>
        <v>1</v>
      </c>
      <c r="ES124" s="5">
        <f t="shared" si="22"/>
        <v>1</v>
      </c>
      <c r="ET124" s="5" t="s">
        <v>572</v>
      </c>
      <c r="EU124" s="15" t="s">
        <v>1601</v>
      </c>
      <c r="EV124" s="15" t="s">
        <v>567</v>
      </c>
      <c r="EW124" s="15"/>
      <c r="EX124" s="3"/>
      <c r="EY124" s="22"/>
      <c r="EZ124" s="21"/>
      <c r="FA124" s="3"/>
      <c r="FB124" s="22"/>
      <c r="FC124" s="15"/>
      <c r="FD124" s="15"/>
      <c r="FE124" s="15">
        <f t="shared" si="23"/>
        <v>4040</v>
      </c>
      <c r="FF124" s="4">
        <f t="shared" si="24"/>
        <v>8021</v>
      </c>
      <c r="FH124" s="4">
        <v>59</v>
      </c>
      <c r="FI124" t="s">
        <v>688</v>
      </c>
    </row>
    <row r="125" spans="1:165" ht="17.25" x14ac:dyDescent="0.25">
      <c r="A125" s="5">
        <v>466023937</v>
      </c>
      <c r="B125" s="12" t="s">
        <v>1364</v>
      </c>
      <c r="C125" s="5"/>
      <c r="D125" s="5"/>
      <c r="E125" s="5"/>
      <c r="F125" s="5"/>
      <c r="G125" s="6"/>
      <c r="H125" s="6"/>
      <c r="I125" s="5">
        <v>4034</v>
      </c>
      <c r="J125" s="5">
        <v>4034</v>
      </c>
      <c r="K125" s="295">
        <f t="shared" si="26"/>
        <v>4137</v>
      </c>
      <c r="L125" s="295">
        <f t="shared" si="14"/>
        <v>8068</v>
      </c>
      <c r="M125" s="334">
        <v>1</v>
      </c>
      <c r="N125" s="5" t="s">
        <v>688</v>
      </c>
      <c r="O125" s="5" t="s">
        <v>689</v>
      </c>
      <c r="P125" s="5" t="s">
        <v>34</v>
      </c>
      <c r="Q125" s="8">
        <v>83593</v>
      </c>
      <c r="R125" s="9">
        <v>103</v>
      </c>
      <c r="S125" s="9">
        <f t="shared" si="15"/>
        <v>0</v>
      </c>
      <c r="T125" s="9">
        <v>1257</v>
      </c>
      <c r="U125" s="10" t="s">
        <v>586</v>
      </c>
      <c r="V125" s="319">
        <f t="shared" si="19"/>
        <v>7.0821598746610287E-2</v>
      </c>
      <c r="W125" s="319">
        <f t="shared" si="20"/>
        <v>4.6879897468533362E-3</v>
      </c>
      <c r="X125" s="11" t="str">
        <f t="shared" si="16"/>
        <v>FLOW</v>
      </c>
      <c r="Y125" s="5" t="str">
        <f t="shared" si="17"/>
        <v>-</v>
      </c>
      <c r="Z125" s="5" t="s">
        <v>586</v>
      </c>
      <c r="AA125" s="5" t="s">
        <v>586</v>
      </c>
      <c r="AB125" s="12"/>
      <c r="AC125" s="5"/>
      <c r="AD125" s="5"/>
      <c r="AE125" s="13"/>
      <c r="AF125" s="14"/>
      <c r="AG125" s="15"/>
      <c r="AH125" s="5" t="s">
        <v>154</v>
      </c>
      <c r="AI125" s="15"/>
      <c r="AK125" s="15"/>
      <c r="AL125" s="17">
        <v>5394</v>
      </c>
      <c r="AM125" s="8">
        <v>83593</v>
      </c>
      <c r="AN125" s="18">
        <v>27</v>
      </c>
      <c r="AO125" s="6">
        <v>37</v>
      </c>
      <c r="AP125" s="6" t="str">
        <f t="shared" si="18"/>
        <v>FLOW</v>
      </c>
      <c r="AQ125" s="6"/>
      <c r="AR125" s="6"/>
      <c r="AS125" s="6"/>
      <c r="AT125" s="6"/>
      <c r="AU125" s="5" t="s">
        <v>586</v>
      </c>
      <c r="AV125" s="332"/>
      <c r="AW125" s="12"/>
      <c r="AX125" s="19"/>
      <c r="AY125" s="5"/>
      <c r="AZ125" s="5" t="s">
        <v>1325</v>
      </c>
      <c r="BA125" s="15" t="s">
        <v>586</v>
      </c>
      <c r="BB125" s="15"/>
      <c r="BC125" s="15"/>
      <c r="BD125" s="5"/>
      <c r="BE125" s="5"/>
      <c r="BF125" s="5"/>
      <c r="BG125" s="3"/>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v>1</v>
      </c>
      <c r="CH125" s="5"/>
      <c r="CI125" s="5"/>
      <c r="CJ125" s="5">
        <v>1</v>
      </c>
      <c r="CK125" s="5"/>
      <c r="CL125" s="5"/>
      <c r="CM125" s="5"/>
      <c r="CN125" s="5"/>
      <c r="CO125" s="5"/>
      <c r="CP125" s="5"/>
      <c r="CQ125" s="5"/>
      <c r="CR125" s="5"/>
      <c r="CS125" s="5"/>
      <c r="CT125" s="5"/>
      <c r="CU125" s="5"/>
      <c r="CV125" s="5"/>
      <c r="CW125" s="5"/>
      <c r="CX125" s="5"/>
      <c r="CY125" s="5"/>
      <c r="CZ125" s="5"/>
      <c r="DA125" s="5"/>
      <c r="DB125" s="5"/>
      <c r="DC125" s="5"/>
      <c r="DD125" s="5"/>
      <c r="DE125" s="5"/>
      <c r="DF125" s="5"/>
      <c r="DG125" s="5"/>
      <c r="DH125" s="5"/>
      <c r="DI125" s="5"/>
      <c r="DJ125" s="5"/>
      <c r="DK125" s="5"/>
      <c r="DL125" s="5"/>
      <c r="DM125" s="5"/>
      <c r="DN125" s="5"/>
      <c r="DO125" s="5"/>
      <c r="DP125" s="5"/>
      <c r="DQ125" s="5"/>
      <c r="DR125" s="5"/>
      <c r="DS125" s="5"/>
      <c r="DT125" s="5"/>
      <c r="DU125" s="5"/>
      <c r="DV125" s="5"/>
      <c r="DW125" s="5"/>
      <c r="DX125" s="5"/>
      <c r="DY125" s="5"/>
      <c r="DZ125" s="5"/>
      <c r="EA125" s="5"/>
      <c r="EB125" s="5"/>
      <c r="EC125" s="5"/>
      <c r="ED125" s="5"/>
      <c r="EE125" s="5"/>
      <c r="EF125" s="5"/>
      <c r="EG125" s="5"/>
      <c r="EH125" s="5"/>
      <c r="EI125" s="5"/>
      <c r="EJ125" s="5"/>
      <c r="EK125" s="5"/>
      <c r="EL125" s="5"/>
      <c r="EM125" s="5"/>
      <c r="EN125" s="5"/>
      <c r="EO125" s="5"/>
      <c r="EP125" s="5"/>
      <c r="EQ125" s="5"/>
      <c r="ER125" s="20">
        <f t="shared" si="21"/>
        <v>2</v>
      </c>
      <c r="ES125" s="5">
        <f t="shared" si="22"/>
        <v>1</v>
      </c>
      <c r="ET125" s="5" t="s">
        <v>574</v>
      </c>
      <c r="EU125" s="15" t="s">
        <v>1602</v>
      </c>
      <c r="EV125" s="15" t="s">
        <v>567</v>
      </c>
      <c r="EW125" s="15"/>
      <c r="EX125" s="3"/>
      <c r="EY125" s="22"/>
      <c r="EZ125" s="21"/>
      <c r="FA125" s="3"/>
      <c r="FB125" s="22"/>
      <c r="FC125" s="15"/>
      <c r="FD125" s="15"/>
      <c r="FE125" s="15">
        <f t="shared" si="23"/>
        <v>4137</v>
      </c>
      <c r="FF125" s="4">
        <f t="shared" si="24"/>
        <v>8068</v>
      </c>
      <c r="FH125" s="4">
        <v>103</v>
      </c>
      <c r="FI125" t="s">
        <v>688</v>
      </c>
    </row>
    <row r="126" spans="1:165" ht="17.25" x14ac:dyDescent="0.25">
      <c r="A126" s="5">
        <v>466061980</v>
      </c>
      <c r="B126" s="12" t="s">
        <v>1367</v>
      </c>
      <c r="C126" s="5"/>
      <c r="D126" s="5"/>
      <c r="E126" s="5"/>
      <c r="F126" s="5"/>
      <c r="G126" s="6"/>
      <c r="H126" s="6"/>
      <c r="I126" s="5">
        <v>4062</v>
      </c>
      <c r="J126" s="5">
        <v>3855</v>
      </c>
      <c r="K126" s="295">
        <f t="shared" si="26"/>
        <v>3938</v>
      </c>
      <c r="L126" s="295">
        <f t="shared" si="14"/>
        <v>7917</v>
      </c>
      <c r="M126" s="334">
        <v>1</v>
      </c>
      <c r="N126" s="5" t="s">
        <v>688</v>
      </c>
      <c r="O126" s="5" t="s">
        <v>689</v>
      </c>
      <c r="P126" s="5" t="s">
        <v>53</v>
      </c>
      <c r="Q126" s="8">
        <v>83446</v>
      </c>
      <c r="R126" s="9">
        <v>83</v>
      </c>
      <c r="S126" s="9">
        <f t="shared" si="15"/>
        <v>0</v>
      </c>
      <c r="T126" s="9">
        <v>0</v>
      </c>
      <c r="U126" s="10" t="s">
        <v>586</v>
      </c>
      <c r="V126" s="319">
        <f t="shared" si="19"/>
        <v>0.12251214286402225</v>
      </c>
      <c r="W126" s="319">
        <f t="shared" si="20"/>
        <v>4.6797458210128054E-3</v>
      </c>
      <c r="X126" s="11" t="str">
        <f t="shared" si="16"/>
        <v>FLOW</v>
      </c>
      <c r="Y126" s="5" t="str">
        <f t="shared" si="17"/>
        <v>-</v>
      </c>
      <c r="Z126" s="5" t="s">
        <v>586</v>
      </c>
      <c r="AA126" s="5" t="s">
        <v>586</v>
      </c>
      <c r="AB126" s="12"/>
      <c r="AC126" s="5"/>
      <c r="AD126" s="5"/>
      <c r="AE126" s="13"/>
      <c r="AF126" s="14"/>
      <c r="AG126" s="15"/>
      <c r="AH126" s="5" t="s">
        <v>1454</v>
      </c>
      <c r="AI126" s="15"/>
      <c r="AK126" s="15"/>
      <c r="AL126" s="17">
        <v>3938</v>
      </c>
      <c r="AM126" s="8">
        <v>83446</v>
      </c>
      <c r="AN126" s="18">
        <v>27</v>
      </c>
      <c r="AO126" s="6">
        <v>37</v>
      </c>
      <c r="AP126" s="6" t="str">
        <f t="shared" si="18"/>
        <v>FLOW</v>
      </c>
      <c r="AQ126" s="6"/>
      <c r="AR126" s="6"/>
      <c r="AS126" s="6"/>
      <c r="AT126" s="6"/>
      <c r="AU126" s="5" t="s">
        <v>586</v>
      </c>
      <c r="AV126" s="332"/>
      <c r="AW126" s="12"/>
      <c r="AX126" s="19"/>
      <c r="AY126" s="5"/>
      <c r="AZ126" s="5" t="s">
        <v>1325</v>
      </c>
      <c r="BA126" s="15" t="s">
        <v>586</v>
      </c>
      <c r="BB126" s="15"/>
      <c r="BC126" s="15"/>
      <c r="BD126" s="5"/>
      <c r="BE126" s="5"/>
      <c r="BF126" s="5"/>
      <c r="BG126" s="3"/>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v>1</v>
      </c>
      <c r="CK126" s="5"/>
      <c r="CL126" s="5"/>
      <c r="CM126" s="5"/>
      <c r="CN126" s="5"/>
      <c r="CO126" s="5"/>
      <c r="CP126" s="5"/>
      <c r="CQ126" s="5"/>
      <c r="CR126" s="5"/>
      <c r="CS126" s="5"/>
      <c r="CT126" s="5"/>
      <c r="CU126" s="5"/>
      <c r="CV126" s="5"/>
      <c r="CW126" s="5"/>
      <c r="CX126" s="5"/>
      <c r="CY126" s="5"/>
      <c r="CZ126" s="5"/>
      <c r="DA126" s="5"/>
      <c r="DB126" s="5"/>
      <c r="DC126" s="5"/>
      <c r="DD126" s="5"/>
      <c r="DE126" s="5"/>
      <c r="DF126" s="5"/>
      <c r="DG126" s="5"/>
      <c r="DH126" s="5"/>
      <c r="DI126" s="5"/>
      <c r="DJ126" s="5"/>
      <c r="DK126" s="5"/>
      <c r="DL126" s="5"/>
      <c r="DM126" s="5"/>
      <c r="DN126" s="5"/>
      <c r="DO126" s="5"/>
      <c r="DP126" s="5"/>
      <c r="DQ126" s="5"/>
      <c r="DR126" s="5"/>
      <c r="DS126" s="5"/>
      <c r="DT126" s="5"/>
      <c r="DU126" s="5"/>
      <c r="DV126" s="5"/>
      <c r="DW126" s="5"/>
      <c r="DX126" s="5"/>
      <c r="DY126" s="5"/>
      <c r="DZ126" s="5"/>
      <c r="EA126" s="5"/>
      <c r="EB126" s="5"/>
      <c r="EC126" s="5"/>
      <c r="ED126" s="5"/>
      <c r="EE126" s="5"/>
      <c r="EF126" s="5"/>
      <c r="EG126" s="5"/>
      <c r="EH126" s="5"/>
      <c r="EI126" s="5"/>
      <c r="EJ126" s="5"/>
      <c r="EK126" s="5"/>
      <c r="EL126" s="5"/>
      <c r="EM126" s="5"/>
      <c r="EN126" s="5"/>
      <c r="EO126" s="5"/>
      <c r="EP126" s="5"/>
      <c r="EQ126" s="5"/>
      <c r="ER126" s="20">
        <f t="shared" si="21"/>
        <v>1</v>
      </c>
      <c r="ES126" s="5">
        <f t="shared" si="22"/>
        <v>1</v>
      </c>
      <c r="ET126" s="5" t="s">
        <v>577</v>
      </c>
      <c r="EU126" s="15" t="s">
        <v>1603</v>
      </c>
      <c r="EV126" s="15" t="s">
        <v>567</v>
      </c>
      <c r="EW126" s="15"/>
      <c r="EX126" s="3"/>
      <c r="EY126" s="22"/>
      <c r="EZ126" s="21"/>
      <c r="FA126" s="3"/>
      <c r="FB126" s="22"/>
      <c r="FC126" s="15"/>
      <c r="FD126" s="15"/>
      <c r="FE126" s="15">
        <f t="shared" si="23"/>
        <v>3938</v>
      </c>
      <c r="FF126" s="4">
        <f t="shared" si="24"/>
        <v>7917</v>
      </c>
      <c r="FH126" s="4">
        <v>83</v>
      </c>
      <c r="FI126" t="s">
        <v>688</v>
      </c>
    </row>
    <row r="127" spans="1:165" ht="17.25" x14ac:dyDescent="0.25">
      <c r="A127" s="5">
        <v>467134166</v>
      </c>
      <c r="B127" s="12" t="s">
        <v>138</v>
      </c>
      <c r="C127" s="5"/>
      <c r="D127" s="5"/>
      <c r="E127" s="5"/>
      <c r="F127" s="5"/>
      <c r="G127" s="6"/>
      <c r="H127" s="6"/>
      <c r="I127" s="5">
        <v>3461</v>
      </c>
      <c r="J127" s="5">
        <v>13691</v>
      </c>
      <c r="K127" s="295">
        <f t="shared" si="26"/>
        <v>4015</v>
      </c>
      <c r="L127" s="295">
        <f t="shared" si="14"/>
        <v>17152</v>
      </c>
      <c r="M127" s="7">
        <v>4</v>
      </c>
      <c r="N127" s="5" t="s">
        <v>688</v>
      </c>
      <c r="O127" s="5" t="s">
        <v>689</v>
      </c>
      <c r="P127" s="5" t="s">
        <v>20</v>
      </c>
      <c r="Q127" s="8">
        <v>82519</v>
      </c>
      <c r="R127" s="9">
        <v>707</v>
      </c>
      <c r="S127" s="9">
        <f t="shared" si="15"/>
        <v>0</v>
      </c>
      <c r="T127" s="9">
        <v>3150</v>
      </c>
      <c r="U127" s="10" t="s">
        <v>688</v>
      </c>
      <c r="V127" s="319">
        <f t="shared" si="19"/>
        <v>0.39489766130846132</v>
      </c>
      <c r="W127" s="319">
        <f t="shared" si="20"/>
        <v>2.7092548568126835E-2</v>
      </c>
      <c r="X127" s="11" t="str">
        <f t="shared" si="16"/>
        <v>FLOW</v>
      </c>
      <c r="Y127" s="5" t="str">
        <f t="shared" si="17"/>
        <v>-</v>
      </c>
      <c r="Z127" s="5" t="s">
        <v>788</v>
      </c>
      <c r="AA127" s="5" t="s">
        <v>586</v>
      </c>
      <c r="AB127" s="12"/>
      <c r="AC127" s="5"/>
      <c r="AD127" s="5"/>
      <c r="AE127" s="13"/>
      <c r="AF127" s="14" t="s">
        <v>1064</v>
      </c>
      <c r="AG127" s="15" t="s">
        <v>586</v>
      </c>
      <c r="AH127" s="5" t="s">
        <v>130</v>
      </c>
      <c r="AI127" s="15" t="s">
        <v>586</v>
      </c>
      <c r="AJ127" s="16" t="s">
        <v>586</v>
      </c>
      <c r="AK127" s="15" t="s">
        <v>586</v>
      </c>
      <c r="AL127" s="17">
        <v>17548</v>
      </c>
      <c r="AM127" s="8">
        <v>82519</v>
      </c>
      <c r="AN127" s="18">
        <v>111</v>
      </c>
      <c r="AO127" s="6">
        <v>121</v>
      </c>
      <c r="AP127" s="6" t="str">
        <f t="shared" si="18"/>
        <v>FLOW</v>
      </c>
      <c r="AQ127" s="6"/>
      <c r="AR127" s="6"/>
      <c r="AS127" s="6"/>
      <c r="AT127" s="6"/>
      <c r="AU127" s="5" t="s">
        <v>483</v>
      </c>
      <c r="AV127" s="332"/>
      <c r="AW127" s="12"/>
      <c r="AX127" s="19"/>
      <c r="AY127" s="5"/>
      <c r="AZ127" s="5" t="s">
        <v>1011</v>
      </c>
      <c r="BA127" s="15" t="s">
        <v>586</v>
      </c>
      <c r="BB127" s="15"/>
      <c r="BC127" s="15"/>
      <c r="BD127" s="5"/>
      <c r="BE127" s="5"/>
      <c r="BF127" s="5"/>
      <c r="BG127" s="3"/>
      <c r="BH127" s="5"/>
      <c r="BI127" s="5"/>
      <c r="BJ127" s="5"/>
      <c r="BK127" s="5"/>
      <c r="BL127" s="5">
        <v>1</v>
      </c>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5"/>
      <c r="CQ127" s="5"/>
      <c r="CR127" s="5"/>
      <c r="CS127" s="5"/>
      <c r="CT127" s="5"/>
      <c r="CU127" s="5"/>
      <c r="CV127" s="5"/>
      <c r="CW127" s="5"/>
      <c r="CX127" s="5"/>
      <c r="CY127" s="5"/>
      <c r="CZ127" s="5"/>
      <c r="DA127" s="5"/>
      <c r="DB127" s="5"/>
      <c r="DC127" s="5"/>
      <c r="DD127" s="5"/>
      <c r="DE127" s="5"/>
      <c r="DF127" s="5"/>
      <c r="DG127" s="5"/>
      <c r="DH127" s="5"/>
      <c r="DI127" s="5"/>
      <c r="DJ127" s="5"/>
      <c r="DK127" s="5"/>
      <c r="DL127" s="5"/>
      <c r="DM127" s="5"/>
      <c r="DN127" s="5"/>
      <c r="DO127" s="5"/>
      <c r="DP127" s="5"/>
      <c r="DQ127" s="5"/>
      <c r="DR127" s="5"/>
      <c r="DS127" s="5"/>
      <c r="DT127" s="5"/>
      <c r="DU127" s="5"/>
      <c r="DV127" s="5"/>
      <c r="DW127" s="5"/>
      <c r="DX127" s="5"/>
      <c r="DY127" s="5"/>
      <c r="DZ127" s="5"/>
      <c r="EA127" s="5"/>
      <c r="EB127" s="5"/>
      <c r="EC127" s="5"/>
      <c r="ED127" s="5"/>
      <c r="EE127" s="5"/>
      <c r="EF127" s="5"/>
      <c r="EG127" s="5"/>
      <c r="EH127" s="5"/>
      <c r="EI127" s="5"/>
      <c r="EJ127" s="5"/>
      <c r="EK127" s="5"/>
      <c r="EL127" s="5"/>
      <c r="EM127" s="5"/>
      <c r="EN127" s="5"/>
      <c r="EO127" s="5"/>
      <c r="EP127" s="5"/>
      <c r="EQ127" s="5"/>
      <c r="ER127" s="20">
        <f t="shared" si="21"/>
        <v>1</v>
      </c>
      <c r="ES127" s="5">
        <f t="shared" si="22"/>
        <v>1</v>
      </c>
      <c r="ET127" s="5" t="s">
        <v>571</v>
      </c>
      <c r="EU127" s="15" t="s">
        <v>1604</v>
      </c>
      <c r="EV127" s="15" t="s">
        <v>567</v>
      </c>
      <c r="EW127" s="15" t="s">
        <v>1068</v>
      </c>
      <c r="EX127" s="3" t="s">
        <v>1146</v>
      </c>
      <c r="EY127" s="22">
        <v>46177</v>
      </c>
      <c r="EZ127" s="21"/>
      <c r="FA127" s="3"/>
      <c r="FB127" s="22"/>
      <c r="FC127" s="15"/>
      <c r="FD127" s="15"/>
      <c r="FE127" s="15">
        <f t="shared" si="23"/>
        <v>4015</v>
      </c>
      <c r="FF127" s="4">
        <f t="shared" si="24"/>
        <v>17152</v>
      </c>
      <c r="FG127" t="s">
        <v>586</v>
      </c>
      <c r="FH127" s="4">
        <v>707</v>
      </c>
      <c r="FI127" t="s">
        <v>688</v>
      </c>
    </row>
    <row r="128" spans="1:165" ht="17.25" x14ac:dyDescent="0.25">
      <c r="A128" s="5">
        <v>460590733</v>
      </c>
      <c r="B128" s="12" t="s">
        <v>261</v>
      </c>
      <c r="C128" s="5"/>
      <c r="D128" s="5"/>
      <c r="E128" s="5"/>
      <c r="F128" s="5"/>
      <c r="G128" s="6"/>
      <c r="H128" s="6"/>
      <c r="I128" s="5">
        <v>4220</v>
      </c>
      <c r="J128" s="5">
        <v>20766</v>
      </c>
      <c r="K128" s="295">
        <f t="shared" si="26"/>
        <v>4748</v>
      </c>
      <c r="L128" s="295">
        <f t="shared" si="14"/>
        <v>24986</v>
      </c>
      <c r="M128" s="7">
        <v>5</v>
      </c>
      <c r="N128" s="5" t="s">
        <v>688</v>
      </c>
      <c r="O128" s="5" t="s">
        <v>689</v>
      </c>
      <c r="P128" s="5" t="s">
        <v>106</v>
      </c>
      <c r="Q128" s="8">
        <v>82340.210000000006</v>
      </c>
      <c r="R128" s="9">
        <v>862</v>
      </c>
      <c r="S128" s="9">
        <f t="shared" si="15"/>
        <v>0</v>
      </c>
      <c r="T128" s="9">
        <v>5400</v>
      </c>
      <c r="U128" s="10" t="s">
        <v>688</v>
      </c>
      <c r="V128" s="319">
        <f t="shared" si="19"/>
        <v>0.2271747045998346</v>
      </c>
      <c r="W128" s="319">
        <f t="shared" si="20"/>
        <v>4.0080371405172482E-2</v>
      </c>
      <c r="X128" s="11" t="str">
        <f t="shared" si="16"/>
        <v>FLOW</v>
      </c>
      <c r="Y128" s="5" t="str">
        <f t="shared" si="17"/>
        <v>-</v>
      </c>
      <c r="Z128" s="5" t="s">
        <v>773</v>
      </c>
      <c r="AA128" s="5" t="s">
        <v>586</v>
      </c>
      <c r="AB128" s="12"/>
      <c r="AC128" s="5"/>
      <c r="AD128" s="5"/>
      <c r="AE128" s="13"/>
      <c r="AF128" s="14" t="s">
        <v>1064</v>
      </c>
      <c r="AG128" s="15" t="s">
        <v>586</v>
      </c>
      <c r="AH128" s="5" t="s">
        <v>260</v>
      </c>
      <c r="AI128" s="15" t="s">
        <v>586</v>
      </c>
      <c r="AJ128" s="16" t="s">
        <v>586</v>
      </c>
      <c r="AK128" s="15" t="s">
        <v>586</v>
      </c>
      <c r="AL128" s="17">
        <v>27028</v>
      </c>
      <c r="AM128" s="8">
        <v>82340.210000000006</v>
      </c>
      <c r="AN128" s="18">
        <v>147</v>
      </c>
      <c r="AO128" s="6">
        <v>157</v>
      </c>
      <c r="AP128" s="6" t="str">
        <f t="shared" si="18"/>
        <v>FLOW</v>
      </c>
      <c r="AQ128" s="6"/>
      <c r="AR128" s="6"/>
      <c r="AS128" s="6"/>
      <c r="AT128" s="6"/>
      <c r="AU128" s="5" t="s">
        <v>483</v>
      </c>
      <c r="AV128" s="332"/>
      <c r="AW128" s="12"/>
      <c r="AX128" s="19"/>
      <c r="AY128" s="5"/>
      <c r="AZ128" s="5" t="s">
        <v>1011</v>
      </c>
      <c r="BA128" s="15" t="s">
        <v>586</v>
      </c>
      <c r="BB128" s="15"/>
      <c r="BC128" s="15"/>
      <c r="BD128" s="5"/>
      <c r="BE128" s="5"/>
      <c r="BF128" s="5"/>
      <c r="BG128" s="3"/>
      <c r="BH128" s="5"/>
      <c r="BI128" s="5"/>
      <c r="BJ128" s="5"/>
      <c r="BK128" s="5"/>
      <c r="BL128" s="5">
        <v>1</v>
      </c>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20">
        <f t="shared" si="21"/>
        <v>1</v>
      </c>
      <c r="ES128" s="5">
        <f t="shared" si="22"/>
        <v>1</v>
      </c>
      <c r="ET128" s="5" t="s">
        <v>568</v>
      </c>
      <c r="EU128" s="15" t="s">
        <v>1605</v>
      </c>
      <c r="EV128" s="15" t="s">
        <v>567</v>
      </c>
      <c r="EW128" s="15" t="s">
        <v>1075</v>
      </c>
      <c r="EX128" s="3" t="s">
        <v>1147</v>
      </c>
      <c r="EY128" s="22">
        <v>46177</v>
      </c>
      <c r="EZ128" s="21"/>
      <c r="FA128" s="3"/>
      <c r="FB128" s="22"/>
      <c r="FC128" s="15"/>
      <c r="FD128" s="15"/>
      <c r="FE128" s="15">
        <f t="shared" si="23"/>
        <v>4748</v>
      </c>
      <c r="FF128" s="4">
        <f t="shared" si="24"/>
        <v>24986</v>
      </c>
      <c r="FG128" t="s">
        <v>586</v>
      </c>
      <c r="FH128" s="4">
        <v>862</v>
      </c>
      <c r="FI128" t="s">
        <v>688</v>
      </c>
    </row>
    <row r="129" spans="1:165" ht="17.25" x14ac:dyDescent="0.25">
      <c r="A129" s="5">
        <v>459845098</v>
      </c>
      <c r="B129" s="12" t="s">
        <v>224</v>
      </c>
      <c r="C129" s="5"/>
      <c r="D129" s="5"/>
      <c r="E129" s="5"/>
      <c r="F129" s="5"/>
      <c r="G129" s="6"/>
      <c r="H129" s="6"/>
      <c r="I129" s="5">
        <v>5173</v>
      </c>
      <c r="J129" s="5">
        <v>4899</v>
      </c>
      <c r="K129" s="295">
        <f t="shared" si="26"/>
        <v>5011</v>
      </c>
      <c r="L129" s="295">
        <f t="shared" ref="L129:L189" si="27">FF129-E129</f>
        <v>10072</v>
      </c>
      <c r="M129" s="334">
        <v>1</v>
      </c>
      <c r="N129" s="5" t="s">
        <v>688</v>
      </c>
      <c r="O129" s="5" t="s">
        <v>689</v>
      </c>
      <c r="P129" s="5" t="s">
        <v>34</v>
      </c>
      <c r="Q129" s="8">
        <v>82290</v>
      </c>
      <c r="R129" s="9">
        <v>112</v>
      </c>
      <c r="S129" s="9">
        <f t="shared" ref="S129:S189" si="28">IF(H129="CBC COLL",T129,)</f>
        <v>0</v>
      </c>
      <c r="T129" s="9">
        <v>0</v>
      </c>
      <c r="U129" s="10" t="s">
        <v>874</v>
      </c>
      <c r="V129" s="319">
        <f t="shared" si="19"/>
        <v>6.9717672064150832E-2</v>
      </c>
      <c r="W129" s="319">
        <f t="shared" si="20"/>
        <v>4.6149160368519019E-3</v>
      </c>
      <c r="X129" s="11" t="str">
        <f t="shared" ref="X129:X189" si="29">N129</f>
        <v>FLOW</v>
      </c>
      <c r="Y129" s="5" t="str">
        <f t="shared" ref="Y129:Y189" si="30">IF(OR(N129="STABLE", N129="RB" ),"PAID",AA129)</f>
        <v>-</v>
      </c>
      <c r="Z129" s="5" t="s">
        <v>787</v>
      </c>
      <c r="AA129" s="5" t="s">
        <v>586</v>
      </c>
      <c r="AB129" s="12"/>
      <c r="AC129" s="5"/>
      <c r="AD129" s="5"/>
      <c r="AE129" s="13"/>
      <c r="AF129" s="14" t="s">
        <v>586</v>
      </c>
      <c r="AG129" s="15" t="s">
        <v>586</v>
      </c>
      <c r="AH129" s="5" t="s">
        <v>222</v>
      </c>
      <c r="AI129" s="15" t="s">
        <v>586</v>
      </c>
      <c r="AJ129" s="16" t="s">
        <v>586</v>
      </c>
      <c r="AK129" s="15" t="s">
        <v>586</v>
      </c>
      <c r="AL129" s="17">
        <v>5011</v>
      </c>
      <c r="AM129" s="8">
        <v>82290</v>
      </c>
      <c r="AN129" s="18">
        <v>27</v>
      </c>
      <c r="AO129" s="6">
        <v>37</v>
      </c>
      <c r="AP129" s="6" t="str">
        <f t="shared" ref="AP129:AP189" si="31">IF(AO129=0,"RB",IF(AO129&lt;AN129,"STABLE",IF(AO129&gt;AN129,"FLOW","SAME")))</f>
        <v>FLOW</v>
      </c>
      <c r="AQ129" s="6"/>
      <c r="AR129" s="6"/>
      <c r="AS129" s="6"/>
      <c r="AT129" s="6"/>
      <c r="AU129" s="5" t="s">
        <v>1060</v>
      </c>
      <c r="AV129" s="332"/>
      <c r="AW129" s="12"/>
      <c r="AX129" s="19"/>
      <c r="AY129" s="5"/>
      <c r="AZ129" s="5" t="s">
        <v>1011</v>
      </c>
      <c r="BA129" s="15" t="s">
        <v>586</v>
      </c>
      <c r="BB129" s="15"/>
      <c r="BC129" s="15"/>
      <c r="BD129" s="5"/>
      <c r="BE129" s="5"/>
      <c r="BF129" s="5"/>
      <c r="BG129" s="3"/>
      <c r="BH129" s="5"/>
      <c r="BI129" s="5"/>
      <c r="BJ129" s="5"/>
      <c r="BK129" s="5"/>
      <c r="BL129" s="5"/>
      <c r="BM129" s="5"/>
      <c r="BN129" s="5"/>
      <c r="BO129" s="5"/>
      <c r="BP129" s="5"/>
      <c r="BQ129" s="5"/>
      <c r="BR129" s="5">
        <v>1</v>
      </c>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5"/>
      <c r="CQ129" s="5"/>
      <c r="CR129" s="5"/>
      <c r="CS129" s="5"/>
      <c r="CT129" s="5"/>
      <c r="CU129" s="5"/>
      <c r="CV129" s="5"/>
      <c r="CW129" s="5"/>
      <c r="CX129" s="5"/>
      <c r="CY129" s="5"/>
      <c r="CZ129" s="5"/>
      <c r="DA129" s="5"/>
      <c r="DB129" s="5"/>
      <c r="DC129" s="5"/>
      <c r="DD129" s="5"/>
      <c r="DE129" s="5"/>
      <c r="DF129" s="5"/>
      <c r="DG129" s="5"/>
      <c r="DH129" s="5"/>
      <c r="DI129" s="5"/>
      <c r="DJ129" s="5"/>
      <c r="DK129" s="5"/>
      <c r="DL129" s="5"/>
      <c r="DM129" s="5"/>
      <c r="DN129" s="5"/>
      <c r="DO129" s="5"/>
      <c r="DP129" s="5"/>
      <c r="DQ129" s="5"/>
      <c r="DR129" s="5"/>
      <c r="DS129" s="5"/>
      <c r="DT129" s="5"/>
      <c r="DU129" s="5"/>
      <c r="DV129" s="5"/>
      <c r="DW129" s="5"/>
      <c r="DX129" s="5"/>
      <c r="DY129" s="5"/>
      <c r="DZ129" s="5"/>
      <c r="EA129" s="5"/>
      <c r="EB129" s="5"/>
      <c r="EC129" s="5"/>
      <c r="ED129" s="5"/>
      <c r="EE129" s="5"/>
      <c r="EF129" s="5"/>
      <c r="EG129" s="5"/>
      <c r="EH129" s="5"/>
      <c r="EI129" s="5"/>
      <c r="EJ129" s="5"/>
      <c r="EK129" s="5"/>
      <c r="EL129" s="5"/>
      <c r="EM129" s="5"/>
      <c r="EN129" s="5"/>
      <c r="EO129" s="5"/>
      <c r="EP129" s="5"/>
      <c r="EQ129" s="5"/>
      <c r="ER129" s="20">
        <f t="shared" si="21"/>
        <v>1</v>
      </c>
      <c r="ES129" s="5">
        <f t="shared" si="22"/>
        <v>1</v>
      </c>
      <c r="ET129" s="5" t="s">
        <v>574</v>
      </c>
      <c r="EU129" s="15" t="s">
        <v>1606</v>
      </c>
      <c r="EV129" s="15" t="s">
        <v>567</v>
      </c>
      <c r="EW129" s="15" t="s">
        <v>1073</v>
      </c>
      <c r="EX129" s="3" t="s">
        <v>1148</v>
      </c>
      <c r="EY129" s="22">
        <v>46195</v>
      </c>
      <c r="EZ129" s="21"/>
      <c r="FA129" s="3"/>
      <c r="FB129" s="22"/>
      <c r="FC129" s="15"/>
      <c r="FD129" s="15"/>
      <c r="FE129" s="15">
        <f t="shared" si="23"/>
        <v>5011</v>
      </c>
      <c r="FF129" s="4">
        <f t="shared" si="24"/>
        <v>10072</v>
      </c>
      <c r="FG129" t="s">
        <v>586</v>
      </c>
      <c r="FH129" s="4">
        <v>112</v>
      </c>
      <c r="FI129" t="s">
        <v>688</v>
      </c>
    </row>
    <row r="130" spans="1:165" ht="17.25" x14ac:dyDescent="0.25">
      <c r="A130" s="5">
        <v>467739627</v>
      </c>
      <c r="B130" s="12" t="s">
        <v>552</v>
      </c>
      <c r="C130" s="5"/>
      <c r="D130" s="5"/>
      <c r="E130" s="5"/>
      <c r="F130" s="5"/>
      <c r="G130" s="6"/>
      <c r="H130" s="6"/>
      <c r="I130" s="5">
        <v>3242</v>
      </c>
      <c r="J130" s="5">
        <v>6484</v>
      </c>
      <c r="K130" s="295">
        <f t="shared" si="26"/>
        <v>3305</v>
      </c>
      <c r="L130" s="295">
        <f t="shared" si="27"/>
        <v>9726</v>
      </c>
      <c r="M130" s="7">
        <v>2</v>
      </c>
      <c r="N130" s="5" t="s">
        <v>688</v>
      </c>
      <c r="O130" s="5" t="s">
        <v>689</v>
      </c>
      <c r="P130" s="5" t="s">
        <v>30</v>
      </c>
      <c r="Q130" s="8">
        <v>81582</v>
      </c>
      <c r="R130" s="9">
        <v>63</v>
      </c>
      <c r="S130" s="9">
        <f t="shared" si="28"/>
        <v>0</v>
      </c>
      <c r="T130" s="9">
        <v>900</v>
      </c>
      <c r="U130" s="10" t="s">
        <v>688</v>
      </c>
      <c r="V130" s="319">
        <f t="shared" ref="V130:V193" si="32">Q130/SUMIFS($Q:$Q,$M:$M,M130,$P:$P,P130)</f>
        <v>9.1251931603801517E-2</v>
      </c>
      <c r="W130" s="319">
        <f t="shared" ref="W130:W193" si="33">Q130/SUMIFS($Q:$Q,$M:$M,M130)</f>
        <v>1.8063183426778786E-2</v>
      </c>
      <c r="X130" s="11" t="str">
        <f t="shared" si="29"/>
        <v>FLOW</v>
      </c>
      <c r="Y130" s="5" t="str">
        <f t="shared" si="30"/>
        <v>-</v>
      </c>
      <c r="Z130" s="5" t="s">
        <v>788</v>
      </c>
      <c r="AA130" s="5" t="s">
        <v>586</v>
      </c>
      <c r="AB130" s="12"/>
      <c r="AC130" s="5"/>
      <c r="AD130" s="5"/>
      <c r="AE130" s="13"/>
      <c r="AF130" s="14" t="s">
        <v>586</v>
      </c>
      <c r="AG130" s="15" t="s">
        <v>586</v>
      </c>
      <c r="AH130" s="5" t="s">
        <v>29</v>
      </c>
      <c r="AI130" s="15" t="s">
        <v>586</v>
      </c>
      <c r="AJ130" s="16" t="s">
        <v>586</v>
      </c>
      <c r="AK130" s="15" t="s">
        <v>586</v>
      </c>
      <c r="AL130" s="17">
        <v>7447</v>
      </c>
      <c r="AM130" s="8">
        <v>81582</v>
      </c>
      <c r="AN130" s="18">
        <v>52</v>
      </c>
      <c r="AO130" s="6">
        <v>62</v>
      </c>
      <c r="AP130" s="6" t="str">
        <f t="shared" si="31"/>
        <v>FLOW</v>
      </c>
      <c r="AQ130" s="6"/>
      <c r="AR130" s="6"/>
      <c r="AS130" s="6"/>
      <c r="AT130" s="6"/>
      <c r="AU130" s="5" t="s">
        <v>1060</v>
      </c>
      <c r="AV130" s="332"/>
      <c r="AW130" s="12"/>
      <c r="AX130" s="19"/>
      <c r="AY130" s="5"/>
      <c r="AZ130" s="5" t="s">
        <v>1011</v>
      </c>
      <c r="BA130" s="15" t="s">
        <v>586</v>
      </c>
      <c r="BB130" s="15"/>
      <c r="BC130" s="15"/>
      <c r="BD130" s="5"/>
      <c r="BE130" s="5"/>
      <c r="BF130" s="5"/>
      <c r="BG130" s="3"/>
      <c r="BH130" s="5"/>
      <c r="BI130" s="5"/>
      <c r="BJ130" s="5"/>
      <c r="BK130" s="5"/>
      <c r="BL130" s="5"/>
      <c r="BM130" s="5"/>
      <c r="BN130" s="5"/>
      <c r="BO130" s="5">
        <v>1</v>
      </c>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5"/>
      <c r="CQ130" s="5"/>
      <c r="CR130" s="5"/>
      <c r="CS130" s="5"/>
      <c r="CT130" s="5"/>
      <c r="CU130" s="5"/>
      <c r="CV130" s="5"/>
      <c r="CW130" s="5"/>
      <c r="CX130" s="5"/>
      <c r="CY130" s="5"/>
      <c r="CZ130" s="5"/>
      <c r="DA130" s="5"/>
      <c r="DB130" s="5"/>
      <c r="DC130" s="5"/>
      <c r="DD130" s="5"/>
      <c r="DE130" s="5"/>
      <c r="DF130" s="5"/>
      <c r="DG130" s="5"/>
      <c r="DH130" s="5"/>
      <c r="DI130" s="5"/>
      <c r="DJ130" s="5"/>
      <c r="DK130" s="5"/>
      <c r="DL130" s="5"/>
      <c r="DM130" s="5"/>
      <c r="DN130" s="5"/>
      <c r="DO130" s="5"/>
      <c r="DP130" s="5"/>
      <c r="DQ130" s="5"/>
      <c r="DR130" s="5"/>
      <c r="DS130" s="5"/>
      <c r="DT130" s="5"/>
      <c r="DU130" s="5"/>
      <c r="DV130" s="5"/>
      <c r="DW130" s="5"/>
      <c r="DX130" s="5"/>
      <c r="DY130" s="5"/>
      <c r="DZ130" s="5"/>
      <c r="EA130" s="5"/>
      <c r="EB130" s="5"/>
      <c r="EC130" s="5"/>
      <c r="ED130" s="5"/>
      <c r="EE130" s="5"/>
      <c r="EF130" s="5"/>
      <c r="EG130" s="5"/>
      <c r="EH130" s="5"/>
      <c r="EI130" s="5"/>
      <c r="EJ130" s="5"/>
      <c r="EK130" s="5"/>
      <c r="EL130" s="5"/>
      <c r="EM130" s="5"/>
      <c r="EN130" s="5"/>
      <c r="EO130" s="5"/>
      <c r="EP130" s="5"/>
      <c r="EQ130" s="5"/>
      <c r="ER130" s="20">
        <f t="shared" si="21"/>
        <v>1</v>
      </c>
      <c r="ES130" s="5">
        <f t="shared" si="22"/>
        <v>1</v>
      </c>
      <c r="ET130" s="5" t="s">
        <v>573</v>
      </c>
      <c r="EU130" s="15" t="s">
        <v>1607</v>
      </c>
      <c r="EV130" s="15" t="s">
        <v>567</v>
      </c>
      <c r="EW130" s="15" t="s">
        <v>1070</v>
      </c>
      <c r="EX130" s="3" t="s">
        <v>1078</v>
      </c>
      <c r="EY130" s="22">
        <v>46178</v>
      </c>
      <c r="EZ130" s="21"/>
      <c r="FA130" s="3"/>
      <c r="FB130" s="22"/>
      <c r="FC130" s="15"/>
      <c r="FD130" s="15"/>
      <c r="FE130" s="15">
        <f t="shared" si="23"/>
        <v>3305</v>
      </c>
      <c r="FF130" s="4">
        <f t="shared" si="24"/>
        <v>9726</v>
      </c>
      <c r="FG130" t="s">
        <v>586</v>
      </c>
      <c r="FH130" s="4">
        <v>63</v>
      </c>
      <c r="FI130" t="s">
        <v>688</v>
      </c>
    </row>
    <row r="131" spans="1:165" ht="17.25" x14ac:dyDescent="0.25">
      <c r="A131" s="5">
        <v>463603128</v>
      </c>
      <c r="B131" s="12" t="s">
        <v>192</v>
      </c>
      <c r="C131" s="5"/>
      <c r="D131" s="5"/>
      <c r="E131" s="5"/>
      <c r="F131" s="5"/>
      <c r="G131" s="6"/>
      <c r="H131" s="6"/>
      <c r="I131" s="5">
        <v>5812</v>
      </c>
      <c r="J131" s="5">
        <v>5513</v>
      </c>
      <c r="K131" s="295">
        <f t="shared" si="26"/>
        <v>5617</v>
      </c>
      <c r="L131" s="295">
        <f t="shared" si="27"/>
        <v>11325</v>
      </c>
      <c r="M131" s="334">
        <v>1</v>
      </c>
      <c r="N131" s="5" t="s">
        <v>688</v>
      </c>
      <c r="O131" s="5" t="s">
        <v>689</v>
      </c>
      <c r="P131" s="5" t="s">
        <v>26</v>
      </c>
      <c r="Q131" s="8">
        <v>81580</v>
      </c>
      <c r="R131" s="9">
        <v>104</v>
      </c>
      <c r="S131" s="9">
        <f t="shared" si="28"/>
        <v>0</v>
      </c>
      <c r="T131" s="9">
        <v>2974</v>
      </c>
      <c r="U131" s="10" t="s">
        <v>891</v>
      </c>
      <c r="V131" s="319">
        <f t="shared" si="32"/>
        <v>3.5182049554231612E-2</v>
      </c>
      <c r="W131" s="319">
        <f t="shared" si="33"/>
        <v>4.5750984358534225E-3</v>
      </c>
      <c r="X131" s="11" t="str">
        <f t="shared" si="29"/>
        <v>FLOW</v>
      </c>
      <c r="Y131" s="5" t="str">
        <f t="shared" si="30"/>
        <v>-</v>
      </c>
      <c r="Z131" s="5" t="s">
        <v>785</v>
      </c>
      <c r="AA131" s="5" t="s">
        <v>586</v>
      </c>
      <c r="AB131" s="12"/>
      <c r="AC131" s="5"/>
      <c r="AD131" s="5"/>
      <c r="AE131" s="13"/>
      <c r="AF131" s="14" t="s">
        <v>586</v>
      </c>
      <c r="AG131" s="15" t="s">
        <v>586</v>
      </c>
      <c r="AH131" s="5" t="s">
        <v>185</v>
      </c>
      <c r="AI131" s="15" t="s">
        <v>586</v>
      </c>
      <c r="AJ131" s="16" t="s">
        <v>586</v>
      </c>
      <c r="AK131" s="15" t="s">
        <v>586</v>
      </c>
      <c r="AL131" s="17">
        <v>8591</v>
      </c>
      <c r="AM131" s="8">
        <v>81580</v>
      </c>
      <c r="AN131" s="18">
        <v>27</v>
      </c>
      <c r="AO131" s="6">
        <v>37</v>
      </c>
      <c r="AP131" s="6" t="str">
        <f t="shared" si="31"/>
        <v>FLOW</v>
      </c>
      <c r="AQ131" s="6"/>
      <c r="AR131" s="6"/>
      <c r="AS131" s="6"/>
      <c r="AT131" s="6"/>
      <c r="AU131" s="5" t="s">
        <v>1060</v>
      </c>
      <c r="AV131" s="332"/>
      <c r="AW131" s="12"/>
      <c r="AX131" s="19"/>
      <c r="AY131" s="5"/>
      <c r="AZ131" s="5" t="s">
        <v>1011</v>
      </c>
      <c r="BA131" s="15" t="s">
        <v>586</v>
      </c>
      <c r="BB131" s="15"/>
      <c r="BC131" s="15"/>
      <c r="BD131" s="5"/>
      <c r="BE131" s="5"/>
      <c r="BF131" s="5"/>
      <c r="BG131" s="3"/>
      <c r="BH131" s="5"/>
      <c r="BI131" s="5"/>
      <c r="BJ131" s="5"/>
      <c r="BK131" s="5"/>
      <c r="BL131" s="5"/>
      <c r="BM131" s="5"/>
      <c r="BN131" s="5"/>
      <c r="BO131" s="5"/>
      <c r="BP131" s="5"/>
      <c r="BQ131" s="5"/>
      <c r="BR131" s="5">
        <v>1</v>
      </c>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5"/>
      <c r="CQ131" s="5"/>
      <c r="CR131" s="5"/>
      <c r="CS131" s="5"/>
      <c r="CT131" s="5"/>
      <c r="CU131" s="5"/>
      <c r="CV131" s="5"/>
      <c r="CW131" s="5"/>
      <c r="CX131" s="5"/>
      <c r="CY131" s="5"/>
      <c r="CZ131" s="5"/>
      <c r="DA131" s="5"/>
      <c r="DB131" s="5"/>
      <c r="DC131" s="5"/>
      <c r="DD131" s="5"/>
      <c r="DE131" s="5"/>
      <c r="DF131" s="5"/>
      <c r="DG131" s="5"/>
      <c r="DH131" s="5"/>
      <c r="DI131" s="5"/>
      <c r="DJ131" s="5"/>
      <c r="DK131" s="5"/>
      <c r="DL131" s="5"/>
      <c r="DM131" s="5"/>
      <c r="DN131" s="5"/>
      <c r="DO131" s="5"/>
      <c r="DP131" s="5"/>
      <c r="DQ131" s="5"/>
      <c r="DR131" s="5"/>
      <c r="DS131" s="5"/>
      <c r="DT131" s="5"/>
      <c r="DU131" s="5"/>
      <c r="DV131" s="5"/>
      <c r="DW131" s="5"/>
      <c r="DX131" s="5"/>
      <c r="DY131" s="5"/>
      <c r="DZ131" s="5"/>
      <c r="EA131" s="5"/>
      <c r="EB131" s="5"/>
      <c r="EC131" s="5"/>
      <c r="ED131" s="5"/>
      <c r="EE131" s="5"/>
      <c r="EF131" s="5"/>
      <c r="EG131" s="5"/>
      <c r="EH131" s="5"/>
      <c r="EI131" s="5"/>
      <c r="EJ131" s="5"/>
      <c r="EK131" s="5"/>
      <c r="EL131" s="5"/>
      <c r="EM131" s="5"/>
      <c r="EN131" s="5"/>
      <c r="EO131" s="5"/>
      <c r="EP131" s="5"/>
      <c r="EQ131" s="5"/>
      <c r="ER131" s="20">
        <f t="shared" ref="ER131:ER194" si="34">BC131+BF131+BI131+BL131+BO131+BR131+BU131+BX131+CA131+CD131+CG131+CJ131+CM131+CP131+CS131+CV131+CY131+DB131+DE131+DH131+DK131+DN131+DQ131+DT131+DW131+DZ131+EC131+EF131+EI131+EL131+EO131</f>
        <v>1</v>
      </c>
      <c r="ES131" s="5">
        <f t="shared" ref="ES131:ES194" si="35">IF(ER131&gt;0,1,"")</f>
        <v>1</v>
      </c>
      <c r="ET131" s="5" t="s">
        <v>572</v>
      </c>
      <c r="EU131" s="15" t="s">
        <v>1608</v>
      </c>
      <c r="EV131" s="15" t="s">
        <v>567</v>
      </c>
      <c r="EW131" s="15" t="s">
        <v>1073</v>
      </c>
      <c r="EX131" s="3" t="s">
        <v>1149</v>
      </c>
      <c r="EY131" s="22">
        <v>46197</v>
      </c>
      <c r="EZ131" s="21"/>
      <c r="FA131" s="3"/>
      <c r="FB131" s="22"/>
      <c r="FC131" s="15"/>
      <c r="FD131" s="15"/>
      <c r="FE131" s="15">
        <f t="shared" ref="FE131:FE194" si="36">IF((J131+R131)&lt;=I131+R131,(J131+R131),((I131-(I131*(M131+1)-(I131+J131)))+R131))</f>
        <v>5617</v>
      </c>
      <c r="FF131" s="4">
        <f t="shared" ref="FF131:FF194" si="37">I131+J131+FD131</f>
        <v>11325</v>
      </c>
      <c r="FG131" t="s">
        <v>586</v>
      </c>
      <c r="FH131" s="4">
        <v>104</v>
      </c>
      <c r="FI131" t="s">
        <v>688</v>
      </c>
    </row>
    <row r="132" spans="1:165" ht="17.25" x14ac:dyDescent="0.25">
      <c r="A132" s="5">
        <v>463952496</v>
      </c>
      <c r="B132" s="12" t="s">
        <v>1331</v>
      </c>
      <c r="C132" s="5"/>
      <c r="D132" s="5"/>
      <c r="E132" s="5"/>
      <c r="F132" s="5"/>
      <c r="G132" s="6"/>
      <c r="H132" s="6"/>
      <c r="I132" s="5">
        <v>5489</v>
      </c>
      <c r="J132" s="5">
        <v>5489</v>
      </c>
      <c r="K132" s="295">
        <f t="shared" si="26"/>
        <v>5552</v>
      </c>
      <c r="L132" s="295">
        <f t="shared" si="27"/>
        <v>10978</v>
      </c>
      <c r="M132" s="334">
        <v>1</v>
      </c>
      <c r="N132" s="5" t="s">
        <v>688</v>
      </c>
      <c r="O132" s="5" t="s">
        <v>689</v>
      </c>
      <c r="P132" s="5" t="s">
        <v>26</v>
      </c>
      <c r="Q132" s="8">
        <v>81389</v>
      </c>
      <c r="R132" s="9">
        <v>63</v>
      </c>
      <c r="S132" s="9">
        <f t="shared" si="28"/>
        <v>0</v>
      </c>
      <c r="T132" s="9">
        <v>3540</v>
      </c>
      <c r="U132" s="10" t="s">
        <v>586</v>
      </c>
      <c r="V132" s="319">
        <f t="shared" si="32"/>
        <v>3.5099679224924699E-2</v>
      </c>
      <c r="W132" s="319">
        <f t="shared" si="33"/>
        <v>4.56438694037355E-3</v>
      </c>
      <c r="X132" s="11" t="str">
        <f t="shared" si="29"/>
        <v>FLOW</v>
      </c>
      <c r="Y132" s="5" t="str">
        <f t="shared" si="30"/>
        <v>-</v>
      </c>
      <c r="Z132" s="5" t="s">
        <v>586</v>
      </c>
      <c r="AA132" s="5" t="s">
        <v>586</v>
      </c>
      <c r="AB132" s="12"/>
      <c r="AC132" s="5"/>
      <c r="AD132" s="5"/>
      <c r="AE132" s="13"/>
      <c r="AF132" s="14"/>
      <c r="AG132" s="15"/>
      <c r="AH132" s="5" t="s">
        <v>1448</v>
      </c>
      <c r="AI132" s="15"/>
      <c r="AK132" s="15"/>
      <c r="AL132" s="17">
        <v>9092</v>
      </c>
      <c r="AM132" s="8">
        <v>81389</v>
      </c>
      <c r="AN132" s="18">
        <v>27</v>
      </c>
      <c r="AO132" s="6">
        <v>37</v>
      </c>
      <c r="AP132" s="6" t="str">
        <f t="shared" si="31"/>
        <v>FLOW</v>
      </c>
      <c r="AQ132" s="6"/>
      <c r="AR132" s="6"/>
      <c r="AS132" s="6"/>
      <c r="AT132" s="6"/>
      <c r="AU132" s="5" t="s">
        <v>586</v>
      </c>
      <c r="AV132" s="332"/>
      <c r="AW132" s="12"/>
      <c r="AX132" s="19"/>
      <c r="AY132" s="5"/>
      <c r="AZ132" s="5" t="s">
        <v>1325</v>
      </c>
      <c r="BA132" s="15" t="s">
        <v>586</v>
      </c>
      <c r="BB132" s="15"/>
      <c r="BC132" s="15"/>
      <c r="BD132" s="5"/>
      <c r="BE132" s="5"/>
      <c r="BF132" s="5"/>
      <c r="BG132" s="3"/>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v>1</v>
      </c>
      <c r="CH132" s="5"/>
      <c r="CI132" s="5"/>
      <c r="CJ132" s="5"/>
      <c r="CK132" s="5"/>
      <c r="CL132" s="5"/>
      <c r="CM132" s="5"/>
      <c r="CN132" s="5"/>
      <c r="CO132" s="5"/>
      <c r="CP132" s="5"/>
      <c r="CQ132" s="5"/>
      <c r="CR132" s="5"/>
      <c r="CS132" s="5"/>
      <c r="CT132" s="5"/>
      <c r="CU132" s="5"/>
      <c r="CV132" s="5"/>
      <c r="CW132" s="5"/>
      <c r="CX132" s="5"/>
      <c r="CY132" s="5"/>
      <c r="CZ132" s="5"/>
      <c r="DA132" s="5"/>
      <c r="DB132" s="5"/>
      <c r="DC132" s="5"/>
      <c r="DD132" s="5"/>
      <c r="DE132" s="5"/>
      <c r="DF132" s="5"/>
      <c r="DG132" s="5"/>
      <c r="DH132" s="5"/>
      <c r="DI132" s="5"/>
      <c r="DJ132" s="5"/>
      <c r="DK132" s="5"/>
      <c r="DL132" s="5"/>
      <c r="DM132" s="5"/>
      <c r="DN132" s="5"/>
      <c r="DO132" s="5"/>
      <c r="DP132" s="5"/>
      <c r="DQ132" s="5"/>
      <c r="DR132" s="5"/>
      <c r="DS132" s="5"/>
      <c r="DT132" s="5"/>
      <c r="DU132" s="5"/>
      <c r="DV132" s="5"/>
      <c r="DW132" s="5"/>
      <c r="DX132" s="5"/>
      <c r="DY132" s="5"/>
      <c r="DZ132" s="5"/>
      <c r="EA132" s="5"/>
      <c r="EB132" s="5"/>
      <c r="EC132" s="5"/>
      <c r="ED132" s="5"/>
      <c r="EE132" s="5"/>
      <c r="EF132" s="5"/>
      <c r="EG132" s="5"/>
      <c r="EH132" s="5"/>
      <c r="EI132" s="5"/>
      <c r="EJ132" s="5"/>
      <c r="EK132" s="5"/>
      <c r="EL132" s="5"/>
      <c r="EM132" s="5"/>
      <c r="EN132" s="5"/>
      <c r="EO132" s="5"/>
      <c r="EP132" s="5"/>
      <c r="EQ132" s="5"/>
      <c r="ER132" s="20">
        <f t="shared" si="34"/>
        <v>1</v>
      </c>
      <c r="ES132" s="5">
        <f t="shared" si="35"/>
        <v>1</v>
      </c>
      <c r="ET132" s="5" t="s">
        <v>572</v>
      </c>
      <c r="EU132" s="15" t="s">
        <v>1609</v>
      </c>
      <c r="EV132" s="15" t="s">
        <v>567</v>
      </c>
      <c r="EW132" s="15"/>
      <c r="EX132" s="3"/>
      <c r="EY132" s="22"/>
      <c r="EZ132" s="21"/>
      <c r="FA132" s="3"/>
      <c r="FB132" s="22"/>
      <c r="FC132" s="15"/>
      <c r="FD132" s="15"/>
      <c r="FE132" s="15">
        <f t="shared" si="36"/>
        <v>5552</v>
      </c>
      <c r="FF132" s="4">
        <f t="shared" si="37"/>
        <v>10978</v>
      </c>
      <c r="FH132" s="4">
        <v>63</v>
      </c>
      <c r="FI132" t="s">
        <v>688</v>
      </c>
    </row>
    <row r="133" spans="1:165" ht="17.25" x14ac:dyDescent="0.25">
      <c r="A133" s="5">
        <v>464847649</v>
      </c>
      <c r="B133" s="12" t="s">
        <v>202</v>
      </c>
      <c r="C133" s="5" t="s">
        <v>1043</v>
      </c>
      <c r="D133" s="5" t="s">
        <v>1325</v>
      </c>
      <c r="E133" s="5">
        <v>5103</v>
      </c>
      <c r="F133" s="5"/>
      <c r="G133" s="6"/>
      <c r="H133" s="6"/>
      <c r="I133" s="5">
        <v>4748</v>
      </c>
      <c r="J133" s="5">
        <v>4492</v>
      </c>
      <c r="K133" s="295">
        <f t="shared" si="26"/>
        <v>4564</v>
      </c>
      <c r="L133" s="295">
        <f t="shared" si="27"/>
        <v>4137</v>
      </c>
      <c r="M133" s="334">
        <v>1</v>
      </c>
      <c r="N133" s="5" t="s">
        <v>737</v>
      </c>
      <c r="O133" s="5" t="s">
        <v>738</v>
      </c>
      <c r="P133" s="5" t="s">
        <v>26</v>
      </c>
      <c r="Q133" s="8">
        <v>81347</v>
      </c>
      <c r="R133" s="9">
        <v>72</v>
      </c>
      <c r="S133" s="9">
        <f t="shared" si="28"/>
        <v>0</v>
      </c>
      <c r="T133" s="9">
        <v>0</v>
      </c>
      <c r="U133" s="10" t="s">
        <v>869</v>
      </c>
      <c r="V133" s="319">
        <f t="shared" si="32"/>
        <v>3.5081566377642551E-2</v>
      </c>
      <c r="W133" s="319">
        <f t="shared" si="33"/>
        <v>4.5620315329905408E-3</v>
      </c>
      <c r="X133" s="11" t="str">
        <f t="shared" si="29"/>
        <v>STABLE</v>
      </c>
      <c r="Y133" s="5" t="str">
        <f t="shared" si="30"/>
        <v>PAID</v>
      </c>
      <c r="Z133" s="5" t="s">
        <v>783</v>
      </c>
      <c r="AA133" s="5" t="s">
        <v>586</v>
      </c>
      <c r="AB133" s="12"/>
      <c r="AC133" s="5"/>
      <c r="AD133" s="5"/>
      <c r="AE133" s="13"/>
      <c r="AF133" s="14" t="s">
        <v>586</v>
      </c>
      <c r="AG133" s="15" t="s">
        <v>586</v>
      </c>
      <c r="AH133" s="5" t="s">
        <v>185</v>
      </c>
      <c r="AI133" s="15" t="s">
        <v>586</v>
      </c>
      <c r="AJ133" s="16" t="s">
        <v>586</v>
      </c>
      <c r="AK133" s="15" t="s">
        <v>586</v>
      </c>
      <c r="AL133" s="17">
        <v>4564</v>
      </c>
      <c r="AM133" s="8">
        <v>81347</v>
      </c>
      <c r="AN133" s="18">
        <v>27</v>
      </c>
      <c r="AO133" s="6">
        <v>6</v>
      </c>
      <c r="AP133" s="6" t="str">
        <f t="shared" si="31"/>
        <v>STABLE</v>
      </c>
      <c r="AQ133" s="6"/>
      <c r="AR133" s="6"/>
      <c r="AS133" s="6"/>
      <c r="AT133" s="6"/>
      <c r="AU133" s="5" t="s">
        <v>1060</v>
      </c>
      <c r="AV133" s="332"/>
      <c r="AW133" s="12"/>
      <c r="AX133" s="19"/>
      <c r="AY133" s="5"/>
      <c r="AZ133" s="5" t="s">
        <v>1011</v>
      </c>
      <c r="BA133" s="15" t="s">
        <v>586</v>
      </c>
      <c r="BB133" s="15"/>
      <c r="BC133" s="15"/>
      <c r="BD133" s="5"/>
      <c r="BE133" s="5"/>
      <c r="BF133" s="5"/>
      <c r="BG133" s="3"/>
      <c r="BH133" s="5"/>
      <c r="BI133" s="5"/>
      <c r="BJ133" s="5"/>
      <c r="BK133" s="5"/>
      <c r="BL133" s="5"/>
      <c r="BM133" s="5"/>
      <c r="BN133" s="5"/>
      <c r="BO133" s="5">
        <v>1</v>
      </c>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5"/>
      <c r="CQ133" s="5"/>
      <c r="CR133" s="5"/>
      <c r="CS133" s="5"/>
      <c r="CT133" s="5"/>
      <c r="CU133" s="5"/>
      <c r="CV133" s="5"/>
      <c r="CW133" s="5"/>
      <c r="CX133" s="5"/>
      <c r="CY133" s="5"/>
      <c r="CZ133" s="5"/>
      <c r="DA133" s="5"/>
      <c r="DB133" s="5"/>
      <c r="DC133" s="5"/>
      <c r="DD133" s="5"/>
      <c r="DE133" s="5"/>
      <c r="DF133" s="5"/>
      <c r="DG133" s="5"/>
      <c r="DH133" s="5"/>
      <c r="DI133" s="5"/>
      <c r="DJ133" s="5"/>
      <c r="DK133" s="5"/>
      <c r="DL133" s="5"/>
      <c r="DM133" s="5"/>
      <c r="DN133" s="5"/>
      <c r="DO133" s="5"/>
      <c r="DP133" s="5"/>
      <c r="DQ133" s="5"/>
      <c r="DR133" s="5"/>
      <c r="DS133" s="5"/>
      <c r="DT133" s="5"/>
      <c r="DU133" s="5"/>
      <c r="DV133" s="5"/>
      <c r="DW133" s="5"/>
      <c r="DX133" s="5"/>
      <c r="DY133" s="5"/>
      <c r="DZ133" s="5"/>
      <c r="EA133" s="5"/>
      <c r="EB133" s="5"/>
      <c r="EC133" s="5"/>
      <c r="ED133" s="5"/>
      <c r="EE133" s="5"/>
      <c r="EF133" s="5"/>
      <c r="EG133" s="5"/>
      <c r="EH133" s="5"/>
      <c r="EI133" s="5"/>
      <c r="EJ133" s="5"/>
      <c r="EK133" s="5"/>
      <c r="EL133" s="5"/>
      <c r="EM133" s="5"/>
      <c r="EN133" s="5"/>
      <c r="EO133" s="5"/>
      <c r="EP133" s="5"/>
      <c r="EQ133" s="5"/>
      <c r="ER133" s="20">
        <f t="shared" si="34"/>
        <v>1</v>
      </c>
      <c r="ES133" s="5">
        <f t="shared" si="35"/>
        <v>1</v>
      </c>
      <c r="ET133" s="5" t="s">
        <v>572</v>
      </c>
      <c r="EU133" s="15" t="s">
        <v>1610</v>
      </c>
      <c r="EV133" s="15" t="s">
        <v>567</v>
      </c>
      <c r="EW133" s="15" t="s">
        <v>1070</v>
      </c>
      <c r="EX133" s="3" t="s">
        <v>1140</v>
      </c>
      <c r="EY133" s="22">
        <v>46178</v>
      </c>
      <c r="EZ133" s="21"/>
      <c r="FA133" s="3"/>
      <c r="FB133" s="22"/>
      <c r="FC133" s="15"/>
      <c r="FD133" s="15"/>
      <c r="FE133" s="15">
        <f t="shared" si="36"/>
        <v>4564</v>
      </c>
      <c r="FF133" s="4">
        <f t="shared" si="37"/>
        <v>9240</v>
      </c>
      <c r="FG133" t="s">
        <v>586</v>
      </c>
      <c r="FH133" s="4">
        <v>72</v>
      </c>
      <c r="FI133" t="s">
        <v>1477</v>
      </c>
    </row>
    <row r="134" spans="1:165" ht="17.25" x14ac:dyDescent="0.25">
      <c r="A134" s="5">
        <v>465788821</v>
      </c>
      <c r="B134" s="12" t="s">
        <v>39</v>
      </c>
      <c r="C134" s="5"/>
      <c r="D134" s="5"/>
      <c r="E134" s="5"/>
      <c r="F134" s="5"/>
      <c r="G134" s="6"/>
      <c r="H134" s="6"/>
      <c r="I134" s="5">
        <v>3838</v>
      </c>
      <c r="J134" s="5">
        <v>19190</v>
      </c>
      <c r="K134" s="295">
        <f t="shared" si="26"/>
        <v>1378</v>
      </c>
      <c r="L134" s="295">
        <f t="shared" si="27"/>
        <v>23028</v>
      </c>
      <c r="M134" s="7">
        <v>6</v>
      </c>
      <c r="N134" s="5" t="s">
        <v>688</v>
      </c>
      <c r="O134" s="5" t="s">
        <v>689</v>
      </c>
      <c r="P134" s="5" t="s">
        <v>41</v>
      </c>
      <c r="Q134" s="8">
        <v>81230</v>
      </c>
      <c r="R134" s="9">
        <v>1378</v>
      </c>
      <c r="S134" s="9">
        <f t="shared" si="28"/>
        <v>0</v>
      </c>
      <c r="T134" s="9">
        <v>5772</v>
      </c>
      <c r="U134" s="10" t="s">
        <v>688</v>
      </c>
      <c r="V134" s="319">
        <f t="shared" si="32"/>
        <v>0.25912324852956403</v>
      </c>
      <c r="W134" s="319">
        <f t="shared" si="33"/>
        <v>3.4122421291896882E-2</v>
      </c>
      <c r="X134" s="11" t="str">
        <f t="shared" si="29"/>
        <v>FLOW</v>
      </c>
      <c r="Y134" s="5" t="str">
        <f t="shared" si="30"/>
        <v>-</v>
      </c>
      <c r="Z134" s="5" t="s">
        <v>783</v>
      </c>
      <c r="AA134" s="5" t="s">
        <v>586</v>
      </c>
      <c r="AB134" s="12"/>
      <c r="AC134" s="5"/>
      <c r="AD134" s="5"/>
      <c r="AE134" s="13"/>
      <c r="AF134" s="14" t="s">
        <v>1064</v>
      </c>
      <c r="AG134" s="15" t="s">
        <v>586</v>
      </c>
      <c r="AH134" s="5" t="s">
        <v>40</v>
      </c>
      <c r="AI134" s="15" t="s">
        <v>586</v>
      </c>
      <c r="AJ134" s="16" t="s">
        <v>586</v>
      </c>
      <c r="AK134" s="15" t="s">
        <v>586</v>
      </c>
      <c r="AL134" s="17">
        <v>26340</v>
      </c>
      <c r="AM134" s="8">
        <v>81230</v>
      </c>
      <c r="AN134" s="18">
        <v>178</v>
      </c>
      <c r="AO134" s="6">
        <v>188</v>
      </c>
      <c r="AP134" s="6" t="str">
        <f t="shared" si="31"/>
        <v>FLOW</v>
      </c>
      <c r="AQ134" s="6"/>
      <c r="AR134" s="6"/>
      <c r="AS134" s="6"/>
      <c r="AT134" s="6"/>
      <c r="AU134" s="5" t="s">
        <v>483</v>
      </c>
      <c r="AV134" s="332"/>
      <c r="AW134" s="12"/>
      <c r="AX134" s="19"/>
      <c r="AY134" s="5"/>
      <c r="AZ134" s="5" t="s">
        <v>1011</v>
      </c>
      <c r="BA134" s="15" t="s">
        <v>586</v>
      </c>
      <c r="BB134" s="15"/>
      <c r="BC134" s="15"/>
      <c r="BD134" s="5"/>
      <c r="BE134" s="5"/>
      <c r="BF134" s="5"/>
      <c r="BG134" s="3"/>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5"/>
      <c r="CQ134" s="5"/>
      <c r="CR134" s="5"/>
      <c r="CS134" s="5"/>
      <c r="CT134" s="5"/>
      <c r="CU134" s="5"/>
      <c r="CV134" s="5"/>
      <c r="CW134" s="5"/>
      <c r="CX134" s="5"/>
      <c r="CY134" s="5"/>
      <c r="CZ134" s="5"/>
      <c r="DA134" s="5"/>
      <c r="DB134" s="5"/>
      <c r="DC134" s="5"/>
      <c r="DD134" s="5"/>
      <c r="DE134" s="5"/>
      <c r="DF134" s="5"/>
      <c r="DG134" s="5"/>
      <c r="DH134" s="5"/>
      <c r="DI134" s="5"/>
      <c r="DJ134" s="5"/>
      <c r="DK134" s="5"/>
      <c r="DL134" s="5"/>
      <c r="DM134" s="5"/>
      <c r="DN134" s="5"/>
      <c r="DO134" s="5"/>
      <c r="DP134" s="5"/>
      <c r="DQ134" s="5"/>
      <c r="DR134" s="5"/>
      <c r="DS134" s="5"/>
      <c r="DT134" s="5"/>
      <c r="DU134" s="5"/>
      <c r="DV134" s="5"/>
      <c r="DW134" s="5"/>
      <c r="DX134" s="5"/>
      <c r="DY134" s="5"/>
      <c r="DZ134" s="5"/>
      <c r="EA134" s="5"/>
      <c r="EB134" s="5"/>
      <c r="EC134" s="5"/>
      <c r="ED134" s="5"/>
      <c r="EE134" s="5"/>
      <c r="EF134" s="5"/>
      <c r="EG134" s="5"/>
      <c r="EH134" s="5"/>
      <c r="EI134" s="5"/>
      <c r="EJ134" s="5"/>
      <c r="EK134" s="5"/>
      <c r="EL134" s="5"/>
      <c r="EM134" s="5"/>
      <c r="EN134" s="5"/>
      <c r="EO134" s="5"/>
      <c r="EP134" s="5"/>
      <c r="EQ134" s="5"/>
      <c r="ER134" s="20">
        <f t="shared" si="34"/>
        <v>0</v>
      </c>
      <c r="ES134" s="5" t="str">
        <f t="shared" si="35"/>
        <v/>
      </c>
      <c r="ET134" s="5" t="s">
        <v>575</v>
      </c>
      <c r="EU134" s="15" t="s">
        <v>1611</v>
      </c>
      <c r="EV134" s="15" t="s">
        <v>567</v>
      </c>
      <c r="EW134" s="15" t="e">
        <v>#N/A</v>
      </c>
      <c r="EX134" s="3" t="e">
        <v>#N/A</v>
      </c>
      <c r="EY134" s="22" t="e">
        <v>#N/A</v>
      </c>
      <c r="EZ134" s="21"/>
      <c r="FA134" s="3"/>
      <c r="FB134" s="22"/>
      <c r="FC134" s="15"/>
      <c r="FD134" s="15"/>
      <c r="FE134" s="15">
        <f t="shared" si="36"/>
        <v>1378</v>
      </c>
      <c r="FF134" s="4">
        <f t="shared" si="37"/>
        <v>23028</v>
      </c>
      <c r="FG134" t="s">
        <v>586</v>
      </c>
      <c r="FH134" s="4">
        <v>1378</v>
      </c>
      <c r="FI134" t="s">
        <v>688</v>
      </c>
    </row>
    <row r="135" spans="1:165" ht="17.25" x14ac:dyDescent="0.25">
      <c r="A135" s="5">
        <v>466372391</v>
      </c>
      <c r="B135" s="12" t="s">
        <v>195</v>
      </c>
      <c r="C135" s="5"/>
      <c r="D135" s="5"/>
      <c r="E135" s="5"/>
      <c r="F135" s="5"/>
      <c r="G135" s="6"/>
      <c r="H135" s="6"/>
      <c r="I135" s="5">
        <v>3723</v>
      </c>
      <c r="J135" s="5">
        <v>3405</v>
      </c>
      <c r="K135" s="295">
        <f t="shared" si="26"/>
        <v>3506</v>
      </c>
      <c r="L135" s="295">
        <f t="shared" si="27"/>
        <v>7128</v>
      </c>
      <c r="M135" s="334">
        <v>1</v>
      </c>
      <c r="N135" s="5" t="s">
        <v>688</v>
      </c>
      <c r="O135" s="5" t="s">
        <v>689</v>
      </c>
      <c r="P135" s="5" t="s">
        <v>26</v>
      </c>
      <c r="Q135" s="8">
        <v>80985</v>
      </c>
      <c r="R135" s="9">
        <v>101</v>
      </c>
      <c r="S135" s="9">
        <f t="shared" si="28"/>
        <v>0</v>
      </c>
      <c r="T135" s="9">
        <v>3598</v>
      </c>
      <c r="U135" s="10" t="s">
        <v>893</v>
      </c>
      <c r="V135" s="319">
        <f t="shared" si="32"/>
        <v>3.4925450884401167E-2</v>
      </c>
      <c r="W135" s="319">
        <f t="shared" si="33"/>
        <v>4.5417301645941334E-3</v>
      </c>
      <c r="X135" s="11" t="str">
        <f t="shared" si="29"/>
        <v>FLOW</v>
      </c>
      <c r="Y135" s="5" t="str">
        <f t="shared" si="30"/>
        <v>-</v>
      </c>
      <c r="Z135" s="5" t="s">
        <v>787</v>
      </c>
      <c r="AA135" s="5" t="s">
        <v>586</v>
      </c>
      <c r="AB135" s="12"/>
      <c r="AC135" s="5"/>
      <c r="AD135" s="5"/>
      <c r="AE135" s="13"/>
      <c r="AF135" s="14" t="s">
        <v>586</v>
      </c>
      <c r="AG135" s="15" t="s">
        <v>586</v>
      </c>
      <c r="AH135" s="5" t="s">
        <v>185</v>
      </c>
      <c r="AI135" s="15" t="s">
        <v>586</v>
      </c>
      <c r="AJ135" s="16" t="s">
        <v>586</v>
      </c>
      <c r="AK135" s="15" t="s">
        <v>586</v>
      </c>
      <c r="AL135" s="17">
        <v>7104</v>
      </c>
      <c r="AM135" s="8">
        <v>80985</v>
      </c>
      <c r="AN135" s="18">
        <v>27</v>
      </c>
      <c r="AO135" s="6">
        <v>37</v>
      </c>
      <c r="AP135" s="6" t="str">
        <f t="shared" si="31"/>
        <v>FLOW</v>
      </c>
      <c r="AQ135" s="6"/>
      <c r="AR135" s="6"/>
      <c r="AS135" s="6"/>
      <c r="AT135" s="6"/>
      <c r="AU135" s="5" t="s">
        <v>1060</v>
      </c>
      <c r="AV135" s="332"/>
      <c r="AW135" s="12"/>
      <c r="AX135" s="19"/>
      <c r="AY135" s="5"/>
      <c r="AZ135" s="5" t="s">
        <v>1011</v>
      </c>
      <c r="BA135" s="15" t="s">
        <v>586</v>
      </c>
      <c r="BB135" s="15"/>
      <c r="BC135" s="15"/>
      <c r="BD135" s="5"/>
      <c r="BE135" s="5"/>
      <c r="BF135" s="5"/>
      <c r="BG135" s="3"/>
      <c r="BH135" s="5"/>
      <c r="BI135" s="5">
        <v>1</v>
      </c>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5"/>
      <c r="CQ135" s="5"/>
      <c r="CR135" s="5"/>
      <c r="CS135" s="5"/>
      <c r="CT135" s="5"/>
      <c r="CU135" s="5"/>
      <c r="CV135" s="5"/>
      <c r="CW135" s="5"/>
      <c r="CX135" s="5"/>
      <c r="CY135" s="5"/>
      <c r="CZ135" s="5"/>
      <c r="DA135" s="5"/>
      <c r="DB135" s="5"/>
      <c r="DC135" s="5"/>
      <c r="DD135" s="5"/>
      <c r="DE135" s="5"/>
      <c r="DF135" s="5"/>
      <c r="DG135" s="5"/>
      <c r="DH135" s="5"/>
      <c r="DI135" s="5"/>
      <c r="DJ135" s="5"/>
      <c r="DK135" s="5"/>
      <c r="DL135" s="5"/>
      <c r="DM135" s="5"/>
      <c r="DN135" s="5"/>
      <c r="DO135" s="5"/>
      <c r="DP135" s="5"/>
      <c r="DQ135" s="5"/>
      <c r="DR135" s="5"/>
      <c r="DS135" s="5"/>
      <c r="DT135" s="5"/>
      <c r="DU135" s="5"/>
      <c r="DV135" s="5"/>
      <c r="DW135" s="5"/>
      <c r="DX135" s="5"/>
      <c r="DY135" s="5"/>
      <c r="DZ135" s="5"/>
      <c r="EA135" s="5"/>
      <c r="EB135" s="5"/>
      <c r="EC135" s="5"/>
      <c r="ED135" s="5"/>
      <c r="EE135" s="5"/>
      <c r="EF135" s="5"/>
      <c r="EG135" s="5"/>
      <c r="EH135" s="5"/>
      <c r="EI135" s="5"/>
      <c r="EJ135" s="5"/>
      <c r="EK135" s="5"/>
      <c r="EL135" s="5"/>
      <c r="EM135" s="5"/>
      <c r="EN135" s="5"/>
      <c r="EO135" s="5"/>
      <c r="EP135" s="5"/>
      <c r="EQ135" s="5"/>
      <c r="ER135" s="20">
        <f t="shared" si="34"/>
        <v>1</v>
      </c>
      <c r="ES135" s="5">
        <f t="shared" si="35"/>
        <v>1</v>
      </c>
      <c r="ET135" s="5" t="s">
        <v>572</v>
      </c>
      <c r="EU135" s="15" t="s">
        <v>1612</v>
      </c>
      <c r="EV135" s="15" t="s">
        <v>567</v>
      </c>
      <c r="EW135" s="15" t="s">
        <v>1073</v>
      </c>
      <c r="EX135" s="3" t="s">
        <v>1082</v>
      </c>
      <c r="EY135" s="22">
        <v>46201</v>
      </c>
      <c r="EZ135" s="21"/>
      <c r="FA135" s="3"/>
      <c r="FB135" s="22"/>
      <c r="FC135" s="15"/>
      <c r="FD135" s="15"/>
      <c r="FE135" s="15">
        <f t="shared" si="36"/>
        <v>3506</v>
      </c>
      <c r="FF135" s="4">
        <f t="shared" si="37"/>
        <v>7128</v>
      </c>
      <c r="FG135" t="s">
        <v>586</v>
      </c>
      <c r="FH135" s="4">
        <v>101</v>
      </c>
      <c r="FI135" t="s">
        <v>688</v>
      </c>
    </row>
    <row r="136" spans="1:165" ht="17.25" x14ac:dyDescent="0.25">
      <c r="A136" s="5">
        <v>463996767</v>
      </c>
      <c r="B136" s="12" t="s">
        <v>908</v>
      </c>
      <c r="C136" s="5"/>
      <c r="D136" s="5"/>
      <c r="E136" s="5"/>
      <c r="F136" s="5"/>
      <c r="G136" s="6"/>
      <c r="H136" s="6"/>
      <c r="I136" s="5">
        <v>4688</v>
      </c>
      <c r="J136" s="5">
        <v>18752</v>
      </c>
      <c r="K136" s="295">
        <f t="shared" si="26"/>
        <v>5146</v>
      </c>
      <c r="L136" s="295">
        <f t="shared" si="27"/>
        <v>23440</v>
      </c>
      <c r="M136" s="7">
        <v>4</v>
      </c>
      <c r="N136" s="5" t="s">
        <v>688</v>
      </c>
      <c r="O136" s="5" t="s">
        <v>689</v>
      </c>
      <c r="P136" s="5" t="s">
        <v>30</v>
      </c>
      <c r="Q136" s="8">
        <v>80652</v>
      </c>
      <c r="R136" s="9">
        <v>458</v>
      </c>
      <c r="S136" s="9">
        <f t="shared" si="28"/>
        <v>0</v>
      </c>
      <c r="T136" s="9">
        <v>6104</v>
      </c>
      <c r="U136" s="10" t="s">
        <v>586</v>
      </c>
      <c r="V136" s="319">
        <f t="shared" si="32"/>
        <v>0.42013617700562389</v>
      </c>
      <c r="W136" s="319">
        <f t="shared" si="33"/>
        <v>2.6479577153341236E-2</v>
      </c>
      <c r="X136" s="11" t="str">
        <f t="shared" si="29"/>
        <v>FLOW</v>
      </c>
      <c r="Y136" s="5" t="str">
        <f t="shared" si="30"/>
        <v>-</v>
      </c>
      <c r="Z136" s="5" t="s">
        <v>586</v>
      </c>
      <c r="AA136" s="5" t="s">
        <v>586</v>
      </c>
      <c r="AB136" s="12"/>
      <c r="AC136" s="5"/>
      <c r="AD136" s="5"/>
      <c r="AE136" s="13"/>
      <c r="AF136" s="14" t="s">
        <v>1064</v>
      </c>
      <c r="AG136" s="15" t="s">
        <v>586</v>
      </c>
      <c r="AH136" s="5" t="s">
        <v>391</v>
      </c>
      <c r="AI136" s="15" t="s">
        <v>586</v>
      </c>
      <c r="AJ136" s="16" t="s">
        <v>586</v>
      </c>
      <c r="AK136" s="15" t="s">
        <v>586</v>
      </c>
      <c r="AL136" s="17">
        <v>25314</v>
      </c>
      <c r="AM136" s="8">
        <v>80652</v>
      </c>
      <c r="AN136" s="18">
        <v>116</v>
      </c>
      <c r="AO136" s="6">
        <v>126</v>
      </c>
      <c r="AP136" s="6" t="str">
        <f t="shared" si="31"/>
        <v>FLOW</v>
      </c>
      <c r="AQ136" s="6"/>
      <c r="AR136" s="6"/>
      <c r="AS136" s="6"/>
      <c r="AT136" s="6"/>
      <c r="AU136" s="5" t="s">
        <v>483</v>
      </c>
      <c r="AV136" s="332"/>
      <c r="AW136" s="12"/>
      <c r="AX136" s="19"/>
      <c r="AY136" s="5"/>
      <c r="AZ136" s="5" t="s">
        <v>1011</v>
      </c>
      <c r="BA136" s="15" t="s">
        <v>586</v>
      </c>
      <c r="BB136" s="15"/>
      <c r="BC136" s="15"/>
      <c r="BD136" s="5"/>
      <c r="BE136" s="5"/>
      <c r="BF136" s="5"/>
      <c r="BG136" s="3"/>
      <c r="BH136" s="5"/>
      <c r="BI136" s="5"/>
      <c r="BJ136" s="5"/>
      <c r="BK136" s="5"/>
      <c r="BL136" s="5">
        <v>1</v>
      </c>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5"/>
      <c r="CQ136" s="5"/>
      <c r="CR136" s="5"/>
      <c r="CS136" s="5"/>
      <c r="CT136" s="5"/>
      <c r="CU136" s="5"/>
      <c r="CV136" s="5"/>
      <c r="CW136" s="5"/>
      <c r="CX136" s="5"/>
      <c r="CY136" s="5"/>
      <c r="CZ136" s="5"/>
      <c r="DA136" s="5"/>
      <c r="DB136" s="5"/>
      <c r="DC136" s="5"/>
      <c r="DD136" s="5"/>
      <c r="DE136" s="5"/>
      <c r="DF136" s="5"/>
      <c r="DG136" s="5"/>
      <c r="DH136" s="5"/>
      <c r="DI136" s="5"/>
      <c r="DJ136" s="5"/>
      <c r="DK136" s="5"/>
      <c r="DL136" s="5"/>
      <c r="DM136" s="5"/>
      <c r="DN136" s="5"/>
      <c r="DO136" s="5"/>
      <c r="DP136" s="5"/>
      <c r="DQ136" s="5"/>
      <c r="DR136" s="5"/>
      <c r="DS136" s="5"/>
      <c r="DT136" s="5"/>
      <c r="DU136" s="5"/>
      <c r="DV136" s="5"/>
      <c r="DW136" s="5"/>
      <c r="DX136" s="5"/>
      <c r="DY136" s="5"/>
      <c r="DZ136" s="5"/>
      <c r="EA136" s="5"/>
      <c r="EB136" s="5"/>
      <c r="EC136" s="5"/>
      <c r="ED136" s="5"/>
      <c r="EE136" s="5"/>
      <c r="EF136" s="5"/>
      <c r="EG136" s="5"/>
      <c r="EH136" s="5"/>
      <c r="EI136" s="5"/>
      <c r="EJ136" s="5"/>
      <c r="EK136" s="5"/>
      <c r="EL136" s="5"/>
      <c r="EM136" s="5"/>
      <c r="EN136" s="5"/>
      <c r="EO136" s="5"/>
      <c r="EP136" s="5"/>
      <c r="EQ136" s="5"/>
      <c r="ER136" s="20">
        <f t="shared" si="34"/>
        <v>1</v>
      </c>
      <c r="ES136" s="5">
        <f t="shared" si="35"/>
        <v>1</v>
      </c>
      <c r="ET136" s="5" t="s">
        <v>573</v>
      </c>
      <c r="EU136" s="15" t="s">
        <v>1613</v>
      </c>
      <c r="EV136" s="15" t="s">
        <v>567</v>
      </c>
      <c r="EW136" s="15" t="s">
        <v>1096</v>
      </c>
      <c r="EX136" s="3" t="s">
        <v>1097</v>
      </c>
      <c r="EY136" s="22">
        <v>46177</v>
      </c>
      <c r="EZ136" s="21"/>
      <c r="FA136" s="3"/>
      <c r="FB136" s="22"/>
      <c r="FC136" s="15"/>
      <c r="FD136" s="15"/>
      <c r="FE136" s="15">
        <f t="shared" si="36"/>
        <v>5146</v>
      </c>
      <c r="FF136" s="4">
        <f t="shared" si="37"/>
        <v>23440</v>
      </c>
      <c r="FG136" t="s">
        <v>586</v>
      </c>
      <c r="FH136" s="4">
        <v>458</v>
      </c>
      <c r="FI136" t="s">
        <v>688</v>
      </c>
    </row>
    <row r="137" spans="1:165" ht="17.25" x14ac:dyDescent="0.25">
      <c r="A137" s="5">
        <v>457349311</v>
      </c>
      <c r="B137" s="12" t="s">
        <v>61</v>
      </c>
      <c r="C137" s="5"/>
      <c r="D137" s="5"/>
      <c r="E137" s="5"/>
      <c r="F137" s="5"/>
      <c r="G137" s="6"/>
      <c r="H137" s="6"/>
      <c r="I137" s="5">
        <v>6290</v>
      </c>
      <c r="J137" s="5">
        <v>18870</v>
      </c>
      <c r="K137" s="295">
        <f t="shared" si="26"/>
        <v>864</v>
      </c>
      <c r="L137" s="295">
        <f t="shared" si="27"/>
        <v>25160</v>
      </c>
      <c r="M137" s="7">
        <v>4</v>
      </c>
      <c r="N137" s="5" t="s">
        <v>688</v>
      </c>
      <c r="O137" s="5" t="s">
        <v>689</v>
      </c>
      <c r="P137" s="5" t="s">
        <v>60</v>
      </c>
      <c r="Q137" s="8">
        <v>80321</v>
      </c>
      <c r="R137" s="9">
        <v>864</v>
      </c>
      <c r="S137" s="9">
        <f t="shared" si="28"/>
        <v>0</v>
      </c>
      <c r="T137" s="9">
        <v>6277</v>
      </c>
      <c r="U137" s="10" t="s">
        <v>884</v>
      </c>
      <c r="V137" s="319">
        <f t="shared" si="32"/>
        <v>0.35112851965674469</v>
      </c>
      <c r="W137" s="319">
        <f t="shared" si="33"/>
        <v>2.6370903592391033E-2</v>
      </c>
      <c r="X137" s="11" t="str">
        <f t="shared" si="29"/>
        <v>FLOW</v>
      </c>
      <c r="Y137" s="5" t="str">
        <f t="shared" si="30"/>
        <v>-</v>
      </c>
      <c r="Z137" s="5" t="s">
        <v>787</v>
      </c>
      <c r="AA137" s="5" t="s">
        <v>586</v>
      </c>
      <c r="AB137" s="12"/>
      <c r="AC137" s="5"/>
      <c r="AD137" s="5"/>
      <c r="AE137" s="13"/>
      <c r="AF137" s="14" t="s">
        <v>1064</v>
      </c>
      <c r="AG137" s="15" t="s">
        <v>586</v>
      </c>
      <c r="AH137" s="5" t="s">
        <v>59</v>
      </c>
      <c r="AI137" s="15" t="s">
        <v>586</v>
      </c>
      <c r="AJ137" s="16" t="s">
        <v>586</v>
      </c>
      <c r="AK137" s="15" t="s">
        <v>586</v>
      </c>
      <c r="AL137" s="17">
        <v>26011</v>
      </c>
      <c r="AM137" s="8">
        <v>80321</v>
      </c>
      <c r="AN137" s="18">
        <v>116</v>
      </c>
      <c r="AO137" s="6">
        <v>126</v>
      </c>
      <c r="AP137" s="6" t="str">
        <f t="shared" si="31"/>
        <v>FLOW</v>
      </c>
      <c r="AQ137" s="6"/>
      <c r="AR137" s="6"/>
      <c r="AS137" s="6"/>
      <c r="AT137" s="6"/>
      <c r="AU137" s="5" t="s">
        <v>483</v>
      </c>
      <c r="AV137" s="332"/>
      <c r="AW137" s="12"/>
      <c r="AX137" s="19"/>
      <c r="AY137" s="5"/>
      <c r="AZ137" s="5" t="s">
        <v>1011</v>
      </c>
      <c r="BA137" s="15" t="s">
        <v>586</v>
      </c>
      <c r="BB137" s="15"/>
      <c r="BC137" s="15"/>
      <c r="BD137" s="5"/>
      <c r="BE137" s="5"/>
      <c r="BF137" s="5"/>
      <c r="BG137" s="3"/>
      <c r="BH137" s="5"/>
      <c r="BI137" s="5"/>
      <c r="BJ137" s="5"/>
      <c r="BK137" s="5"/>
      <c r="BL137" s="5"/>
      <c r="BM137" s="5"/>
      <c r="BN137" s="5"/>
      <c r="BO137" s="5"/>
      <c r="BP137" s="5"/>
      <c r="BQ137" s="5"/>
      <c r="BR137" s="5"/>
      <c r="BS137" s="5"/>
      <c r="BT137" s="5"/>
      <c r="BU137" s="5"/>
      <c r="BV137" s="5"/>
      <c r="BW137" s="5"/>
      <c r="BX137" s="5">
        <v>1</v>
      </c>
      <c r="BY137" s="5"/>
      <c r="BZ137" s="5"/>
      <c r="CA137" s="5"/>
      <c r="CB137" s="5"/>
      <c r="CC137" s="5"/>
      <c r="CD137" s="5"/>
      <c r="CE137" s="5"/>
      <c r="CF137" s="5"/>
      <c r="CG137" s="5"/>
      <c r="CH137" s="5"/>
      <c r="CI137" s="5"/>
      <c r="CJ137" s="5"/>
      <c r="CK137" s="5"/>
      <c r="CL137" s="5"/>
      <c r="CM137" s="5"/>
      <c r="CN137" s="5"/>
      <c r="CO137" s="5"/>
      <c r="CP137" s="5"/>
      <c r="CQ137" s="5"/>
      <c r="CR137" s="5"/>
      <c r="CS137" s="5"/>
      <c r="CT137" s="5"/>
      <c r="CU137" s="5"/>
      <c r="CV137" s="5"/>
      <c r="CW137" s="5"/>
      <c r="CX137" s="5"/>
      <c r="CY137" s="5"/>
      <c r="CZ137" s="5"/>
      <c r="DA137" s="5"/>
      <c r="DB137" s="5"/>
      <c r="DC137" s="5"/>
      <c r="DD137" s="5"/>
      <c r="DE137" s="5"/>
      <c r="DF137" s="5"/>
      <c r="DG137" s="5"/>
      <c r="DH137" s="5"/>
      <c r="DI137" s="5"/>
      <c r="DJ137" s="5"/>
      <c r="DK137" s="5"/>
      <c r="DL137" s="5"/>
      <c r="DM137" s="5"/>
      <c r="DN137" s="5"/>
      <c r="DO137" s="5"/>
      <c r="DP137" s="5"/>
      <c r="DQ137" s="5"/>
      <c r="DR137" s="5"/>
      <c r="DS137" s="5"/>
      <c r="DT137" s="5"/>
      <c r="DU137" s="5"/>
      <c r="DV137" s="5"/>
      <c r="DW137" s="5"/>
      <c r="DX137" s="5"/>
      <c r="DY137" s="5"/>
      <c r="DZ137" s="5"/>
      <c r="EA137" s="5"/>
      <c r="EB137" s="5"/>
      <c r="EC137" s="5"/>
      <c r="ED137" s="5"/>
      <c r="EE137" s="5"/>
      <c r="EF137" s="5"/>
      <c r="EG137" s="5"/>
      <c r="EH137" s="5"/>
      <c r="EI137" s="5"/>
      <c r="EJ137" s="5"/>
      <c r="EK137" s="5"/>
      <c r="EL137" s="5"/>
      <c r="EM137" s="5"/>
      <c r="EN137" s="5"/>
      <c r="EO137" s="5"/>
      <c r="EP137" s="5"/>
      <c r="EQ137" s="5"/>
      <c r="ER137" s="20">
        <f t="shared" si="34"/>
        <v>1</v>
      </c>
      <c r="ES137" s="5">
        <f t="shared" si="35"/>
        <v>1</v>
      </c>
      <c r="ET137" s="5" t="s">
        <v>578</v>
      </c>
      <c r="EU137" s="15" t="s">
        <v>1614</v>
      </c>
      <c r="EV137" s="15" t="s">
        <v>567</v>
      </c>
      <c r="EW137" s="15" t="s">
        <v>1073</v>
      </c>
      <c r="EX137" s="3" t="s">
        <v>1150</v>
      </c>
      <c r="EY137" s="22">
        <v>46195</v>
      </c>
      <c r="EZ137" s="21"/>
      <c r="FA137" s="3"/>
      <c r="FB137" s="22"/>
      <c r="FC137" s="15"/>
      <c r="FD137" s="15"/>
      <c r="FE137" s="15">
        <f t="shared" si="36"/>
        <v>864</v>
      </c>
      <c r="FF137" s="4">
        <f t="shared" si="37"/>
        <v>25160</v>
      </c>
      <c r="FG137" t="s">
        <v>586</v>
      </c>
      <c r="FH137" s="4">
        <v>864</v>
      </c>
      <c r="FI137" t="s">
        <v>688</v>
      </c>
    </row>
    <row r="138" spans="1:165" ht="17.25" x14ac:dyDescent="0.25">
      <c r="A138" s="5">
        <v>465175758</v>
      </c>
      <c r="B138" s="12" t="s">
        <v>792</v>
      </c>
      <c r="C138" s="5" t="s">
        <v>1043</v>
      </c>
      <c r="D138" s="5" t="s">
        <v>1052</v>
      </c>
      <c r="E138" s="5">
        <v>3635</v>
      </c>
      <c r="F138" s="5"/>
      <c r="G138" s="6"/>
      <c r="H138" s="6"/>
      <c r="I138" s="5">
        <v>3143</v>
      </c>
      <c r="J138" s="5">
        <v>3143</v>
      </c>
      <c r="K138" s="295">
        <f t="shared" ref="K138:K143" si="38">IF((J138+R138)&lt;=I138+R138,(J138+R138),((I138-(I138*(M138+1)-(I138+J138)))+R138))</f>
        <v>3185</v>
      </c>
      <c r="L138" s="295">
        <f t="shared" si="27"/>
        <v>2651</v>
      </c>
      <c r="M138" s="334">
        <v>1</v>
      </c>
      <c r="N138" s="5" t="s">
        <v>737</v>
      </c>
      <c r="O138" s="5" t="s">
        <v>738</v>
      </c>
      <c r="P138" s="5" t="s">
        <v>96</v>
      </c>
      <c r="Q138" s="8">
        <v>78292</v>
      </c>
      <c r="R138" s="9">
        <v>42</v>
      </c>
      <c r="S138" s="9">
        <f t="shared" si="28"/>
        <v>0</v>
      </c>
      <c r="T138" s="9">
        <v>450</v>
      </c>
      <c r="U138" s="10" t="s">
        <v>586</v>
      </c>
      <c r="V138" s="319">
        <f t="shared" si="32"/>
        <v>0.10881751558931971</v>
      </c>
      <c r="W138" s="319">
        <f t="shared" si="33"/>
        <v>4.3907036864407473E-3</v>
      </c>
      <c r="X138" s="11" t="str">
        <f t="shared" si="29"/>
        <v>STABLE</v>
      </c>
      <c r="Y138" s="5" t="str">
        <f t="shared" si="30"/>
        <v>PAID</v>
      </c>
      <c r="Z138" s="5" t="s">
        <v>586</v>
      </c>
      <c r="AA138" s="5" t="s">
        <v>586</v>
      </c>
      <c r="AB138" s="12"/>
      <c r="AC138" s="5"/>
      <c r="AD138" s="5"/>
      <c r="AE138" s="13"/>
      <c r="AF138" s="14" t="s">
        <v>586</v>
      </c>
      <c r="AG138" s="15" t="s">
        <v>586</v>
      </c>
      <c r="AH138" s="5" t="s">
        <v>95</v>
      </c>
      <c r="AI138" s="15" t="s">
        <v>586</v>
      </c>
      <c r="AJ138" s="16" t="s">
        <v>586</v>
      </c>
      <c r="AK138" s="15" t="s">
        <v>586</v>
      </c>
      <c r="AL138" s="17">
        <v>3635</v>
      </c>
      <c r="AM138" s="8">
        <v>78292</v>
      </c>
      <c r="AN138" s="18">
        <v>27</v>
      </c>
      <c r="AO138" s="6">
        <v>6</v>
      </c>
      <c r="AP138" s="6" t="str">
        <f t="shared" si="31"/>
        <v>STABLE</v>
      </c>
      <c r="AQ138" s="6"/>
      <c r="AR138" s="6"/>
      <c r="AS138" s="6"/>
      <c r="AT138" s="6"/>
      <c r="AU138" s="5" t="s">
        <v>1060</v>
      </c>
      <c r="AV138" s="332"/>
      <c r="AW138" s="12"/>
      <c r="AX138" s="19"/>
      <c r="AY138" s="5"/>
      <c r="AZ138" s="5" t="s">
        <v>1011</v>
      </c>
      <c r="BA138" s="15" t="s">
        <v>586</v>
      </c>
      <c r="BB138" s="15"/>
      <c r="BC138" s="15"/>
      <c r="BD138" s="5"/>
      <c r="BE138" s="5"/>
      <c r="BF138" s="5"/>
      <c r="BG138" s="3"/>
      <c r="BH138" s="5"/>
      <c r="BI138" s="5">
        <v>2</v>
      </c>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5"/>
      <c r="CQ138" s="5"/>
      <c r="CR138" s="5"/>
      <c r="CS138" s="5"/>
      <c r="CT138" s="5"/>
      <c r="CU138" s="5"/>
      <c r="CV138" s="5"/>
      <c r="CW138" s="5"/>
      <c r="CX138" s="5"/>
      <c r="CY138" s="5"/>
      <c r="CZ138" s="5"/>
      <c r="DA138" s="5"/>
      <c r="DB138" s="5"/>
      <c r="DC138" s="5"/>
      <c r="DD138" s="5"/>
      <c r="DE138" s="5"/>
      <c r="DF138" s="5"/>
      <c r="DG138" s="5"/>
      <c r="DH138" s="5"/>
      <c r="DI138" s="5"/>
      <c r="DJ138" s="5"/>
      <c r="DK138" s="5"/>
      <c r="DL138" s="5"/>
      <c r="DM138" s="5"/>
      <c r="DN138" s="5"/>
      <c r="DO138" s="5"/>
      <c r="DP138" s="5"/>
      <c r="DQ138" s="5"/>
      <c r="DR138" s="5"/>
      <c r="DS138" s="5"/>
      <c r="DT138" s="5"/>
      <c r="DU138" s="5"/>
      <c r="DV138" s="5"/>
      <c r="DW138" s="5"/>
      <c r="DX138" s="5"/>
      <c r="DY138" s="5"/>
      <c r="DZ138" s="5"/>
      <c r="EA138" s="5"/>
      <c r="EB138" s="5"/>
      <c r="EC138" s="5"/>
      <c r="ED138" s="5"/>
      <c r="EE138" s="5"/>
      <c r="EF138" s="5"/>
      <c r="EG138" s="5"/>
      <c r="EH138" s="5"/>
      <c r="EI138" s="5"/>
      <c r="EJ138" s="5"/>
      <c r="EK138" s="5"/>
      <c r="EL138" s="5"/>
      <c r="EM138" s="5"/>
      <c r="EN138" s="5"/>
      <c r="EO138" s="5"/>
      <c r="EP138" s="5"/>
      <c r="EQ138" s="5"/>
      <c r="ER138" s="20">
        <f t="shared" si="34"/>
        <v>2</v>
      </c>
      <c r="ES138" s="5">
        <f t="shared" si="35"/>
        <v>1</v>
      </c>
      <c r="ET138" s="5" t="s">
        <v>580</v>
      </c>
      <c r="EU138" s="15" t="s">
        <v>1615</v>
      </c>
      <c r="EV138" s="15" t="s">
        <v>567</v>
      </c>
      <c r="EW138" s="15" t="s">
        <v>1087</v>
      </c>
      <c r="EX138" s="3" t="s">
        <v>1087</v>
      </c>
      <c r="EY138" s="22">
        <v>46176</v>
      </c>
      <c r="EZ138" s="21"/>
      <c r="FA138" s="3"/>
      <c r="FB138" s="22"/>
      <c r="FC138" s="15"/>
      <c r="FD138" s="15"/>
      <c r="FE138" s="15">
        <f t="shared" si="36"/>
        <v>3185</v>
      </c>
      <c r="FF138" s="4">
        <f t="shared" si="37"/>
        <v>6286</v>
      </c>
      <c r="FG138" t="s">
        <v>586</v>
      </c>
      <c r="FH138" s="4">
        <v>42</v>
      </c>
      <c r="FI138" t="s">
        <v>1477</v>
      </c>
    </row>
    <row r="139" spans="1:165" ht="17.25" x14ac:dyDescent="0.25">
      <c r="A139" s="5">
        <v>465804328</v>
      </c>
      <c r="B139" s="12" t="s">
        <v>544</v>
      </c>
      <c r="C139" s="5"/>
      <c r="D139" s="5"/>
      <c r="E139" s="5"/>
      <c r="F139" s="5"/>
      <c r="G139" s="6"/>
      <c r="H139" s="6"/>
      <c r="I139" s="5">
        <v>5044</v>
      </c>
      <c r="J139" s="5">
        <v>4504</v>
      </c>
      <c r="K139" s="295">
        <f t="shared" si="38"/>
        <v>4642</v>
      </c>
      <c r="L139" s="295">
        <f t="shared" si="27"/>
        <v>9548</v>
      </c>
      <c r="M139" s="334">
        <v>1</v>
      </c>
      <c r="N139" s="5" t="s">
        <v>688</v>
      </c>
      <c r="O139" s="5" t="s">
        <v>689</v>
      </c>
      <c r="P139" s="5" t="s">
        <v>30</v>
      </c>
      <c r="Q139" s="8">
        <v>78173</v>
      </c>
      <c r="R139" s="9">
        <v>138</v>
      </c>
      <c r="S139" s="9">
        <f t="shared" si="28"/>
        <v>0</v>
      </c>
      <c r="T139" s="9">
        <v>2250</v>
      </c>
      <c r="U139" s="10" t="s">
        <v>889</v>
      </c>
      <c r="V139" s="319">
        <f t="shared" si="32"/>
        <v>4.8670595673912291E-2</v>
      </c>
      <c r="W139" s="319">
        <f t="shared" si="33"/>
        <v>4.3840300321888893E-3</v>
      </c>
      <c r="X139" s="11" t="str">
        <f t="shared" si="29"/>
        <v>FLOW</v>
      </c>
      <c r="Y139" s="5" t="str">
        <f t="shared" si="30"/>
        <v>-</v>
      </c>
      <c r="Z139" s="5" t="s">
        <v>787</v>
      </c>
      <c r="AA139" s="5" t="s">
        <v>586</v>
      </c>
      <c r="AB139" s="12"/>
      <c r="AC139" s="5"/>
      <c r="AD139" s="5"/>
      <c r="AE139" s="13"/>
      <c r="AF139" s="14" t="s">
        <v>586</v>
      </c>
      <c r="AG139" s="15" t="s">
        <v>586</v>
      </c>
      <c r="AH139" s="5" t="s">
        <v>391</v>
      </c>
      <c r="AI139" s="15" t="s">
        <v>586</v>
      </c>
      <c r="AJ139" s="16" t="s">
        <v>586</v>
      </c>
      <c r="AK139" s="15" t="s">
        <v>586</v>
      </c>
      <c r="AL139" s="17">
        <v>6892</v>
      </c>
      <c r="AM139" s="8">
        <v>78173</v>
      </c>
      <c r="AN139" s="18">
        <v>27</v>
      </c>
      <c r="AO139" s="6">
        <v>37</v>
      </c>
      <c r="AP139" s="6" t="str">
        <f t="shared" si="31"/>
        <v>FLOW</v>
      </c>
      <c r="AQ139" s="6"/>
      <c r="AR139" s="6"/>
      <c r="AS139" s="6"/>
      <c r="AT139" s="6"/>
      <c r="AU139" s="5" t="s">
        <v>1060</v>
      </c>
      <c r="AV139" s="332"/>
      <c r="AW139" s="12"/>
      <c r="AX139" s="19"/>
      <c r="AY139" s="5"/>
      <c r="AZ139" s="5" t="s">
        <v>1011</v>
      </c>
      <c r="BA139" s="15" t="s">
        <v>586</v>
      </c>
      <c r="BB139" s="15"/>
      <c r="BC139" s="15"/>
      <c r="BD139" s="5"/>
      <c r="BE139" s="5"/>
      <c r="BF139" s="5"/>
      <c r="BG139" s="3"/>
      <c r="BH139" s="5"/>
      <c r="BI139" s="5"/>
      <c r="BJ139" s="5"/>
      <c r="BK139" s="5"/>
      <c r="BL139" s="5">
        <v>1</v>
      </c>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20">
        <f t="shared" si="34"/>
        <v>1</v>
      </c>
      <c r="ES139" s="5">
        <f t="shared" si="35"/>
        <v>1</v>
      </c>
      <c r="ET139" s="5" t="s">
        <v>573</v>
      </c>
      <c r="EU139" s="15" t="s">
        <v>1616</v>
      </c>
      <c r="EV139" s="15" t="s">
        <v>567</v>
      </c>
      <c r="EW139" s="15" t="s">
        <v>1068</v>
      </c>
      <c r="EX139" s="3" t="s">
        <v>1151</v>
      </c>
      <c r="EY139" s="22">
        <v>46177</v>
      </c>
      <c r="EZ139" s="21"/>
      <c r="FA139" s="3"/>
      <c r="FB139" s="22"/>
      <c r="FC139" s="15"/>
      <c r="FD139" s="15"/>
      <c r="FE139" s="15">
        <f t="shared" si="36"/>
        <v>4642</v>
      </c>
      <c r="FF139" s="4">
        <f t="shared" si="37"/>
        <v>9548</v>
      </c>
      <c r="FG139" t="s">
        <v>586</v>
      </c>
      <c r="FH139" s="4">
        <v>138</v>
      </c>
      <c r="FI139" t="s">
        <v>688</v>
      </c>
    </row>
    <row r="140" spans="1:165" ht="17.25" x14ac:dyDescent="0.25">
      <c r="A140" s="5">
        <v>461700090</v>
      </c>
      <c r="B140" s="12" t="s">
        <v>470</v>
      </c>
      <c r="C140" s="5"/>
      <c r="D140" s="5"/>
      <c r="E140" s="5"/>
      <c r="F140" s="5"/>
      <c r="G140" s="6"/>
      <c r="H140" s="6"/>
      <c r="I140" s="5">
        <v>4217</v>
      </c>
      <c r="J140" s="5">
        <v>4073</v>
      </c>
      <c r="K140" s="295">
        <f t="shared" si="38"/>
        <v>4186</v>
      </c>
      <c r="L140" s="295">
        <f t="shared" si="27"/>
        <v>8290</v>
      </c>
      <c r="M140" s="334">
        <v>1</v>
      </c>
      <c r="N140" s="5" t="s">
        <v>688</v>
      </c>
      <c r="O140" s="5" t="s">
        <v>689</v>
      </c>
      <c r="P140" s="5" t="s">
        <v>156</v>
      </c>
      <c r="Q140" s="8">
        <v>78169</v>
      </c>
      <c r="R140" s="9">
        <v>113</v>
      </c>
      <c r="S140" s="9">
        <f t="shared" si="28"/>
        <v>0</v>
      </c>
      <c r="T140" s="9">
        <v>6294</v>
      </c>
      <c r="U140" s="10" t="s">
        <v>884</v>
      </c>
      <c r="V140" s="319">
        <f t="shared" si="32"/>
        <v>4.5246853598780619E-2</v>
      </c>
      <c r="W140" s="319">
        <f t="shared" si="33"/>
        <v>4.3838057076762216E-3</v>
      </c>
      <c r="X140" s="11" t="str">
        <f t="shared" si="29"/>
        <v>FLOW</v>
      </c>
      <c r="Y140" s="5" t="str">
        <f t="shared" si="30"/>
        <v>-</v>
      </c>
      <c r="Z140" s="5" t="s">
        <v>787</v>
      </c>
      <c r="AA140" s="5" t="s">
        <v>586</v>
      </c>
      <c r="AB140" s="12"/>
      <c r="AC140" s="5"/>
      <c r="AD140" s="5"/>
      <c r="AE140" s="13"/>
      <c r="AF140" s="14" t="s">
        <v>586</v>
      </c>
      <c r="AG140" s="15" t="s">
        <v>586</v>
      </c>
      <c r="AH140" s="5" t="s">
        <v>465</v>
      </c>
      <c r="AI140" s="15" t="s">
        <v>586</v>
      </c>
      <c r="AJ140" s="16" t="s">
        <v>586</v>
      </c>
      <c r="AK140" s="15" t="s">
        <v>586</v>
      </c>
      <c r="AL140" s="17">
        <v>10480</v>
      </c>
      <c r="AM140" s="8">
        <v>78169</v>
      </c>
      <c r="AN140" s="18">
        <v>27</v>
      </c>
      <c r="AO140" s="6">
        <v>37</v>
      </c>
      <c r="AP140" s="6" t="str">
        <f t="shared" si="31"/>
        <v>FLOW</v>
      </c>
      <c r="AQ140" s="6"/>
      <c r="AR140" s="6"/>
      <c r="AS140" s="6"/>
      <c r="AT140" s="6"/>
      <c r="AU140" s="5" t="s">
        <v>1060</v>
      </c>
      <c r="AV140" s="332"/>
      <c r="AW140" s="12"/>
      <c r="AX140" s="19"/>
      <c r="AY140" s="5"/>
      <c r="AZ140" s="5" t="s">
        <v>1011</v>
      </c>
      <c r="BA140" s="15" t="s">
        <v>586</v>
      </c>
      <c r="BB140" s="15"/>
      <c r="BC140" s="15"/>
      <c r="BD140" s="5"/>
      <c r="BE140" s="5"/>
      <c r="BF140" s="5"/>
      <c r="BG140" s="3"/>
      <c r="BH140" s="5"/>
      <c r="BI140" s="5"/>
      <c r="BJ140" s="5"/>
      <c r="BK140" s="5"/>
      <c r="BL140" s="5">
        <v>1</v>
      </c>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5"/>
      <c r="CQ140" s="5"/>
      <c r="CR140" s="5"/>
      <c r="CS140" s="5"/>
      <c r="CT140" s="5"/>
      <c r="CU140" s="5"/>
      <c r="CV140" s="5"/>
      <c r="CW140" s="5"/>
      <c r="CX140" s="5"/>
      <c r="CY140" s="5"/>
      <c r="CZ140" s="5"/>
      <c r="DA140" s="5"/>
      <c r="DB140" s="5"/>
      <c r="DC140" s="5"/>
      <c r="DD140" s="5"/>
      <c r="DE140" s="5"/>
      <c r="DF140" s="5"/>
      <c r="DG140" s="5"/>
      <c r="DH140" s="5"/>
      <c r="DI140" s="5"/>
      <c r="DJ140" s="5"/>
      <c r="DK140" s="5"/>
      <c r="DL140" s="5"/>
      <c r="DM140" s="5"/>
      <c r="DN140" s="5"/>
      <c r="DO140" s="5"/>
      <c r="DP140" s="5"/>
      <c r="DQ140" s="5"/>
      <c r="DR140" s="5"/>
      <c r="DS140" s="5"/>
      <c r="DT140" s="5"/>
      <c r="DU140" s="5"/>
      <c r="DV140" s="5"/>
      <c r="DW140" s="5"/>
      <c r="DX140" s="5"/>
      <c r="DY140" s="5"/>
      <c r="DZ140" s="5"/>
      <c r="EA140" s="5"/>
      <c r="EB140" s="5"/>
      <c r="EC140" s="5"/>
      <c r="ED140" s="5"/>
      <c r="EE140" s="5"/>
      <c r="EF140" s="5"/>
      <c r="EG140" s="5"/>
      <c r="EH140" s="5"/>
      <c r="EI140" s="5"/>
      <c r="EJ140" s="5"/>
      <c r="EK140" s="5"/>
      <c r="EL140" s="5"/>
      <c r="EM140" s="5"/>
      <c r="EN140" s="5"/>
      <c r="EO140" s="5"/>
      <c r="EP140" s="5"/>
      <c r="EQ140" s="5"/>
      <c r="ER140" s="20">
        <f t="shared" si="34"/>
        <v>1</v>
      </c>
      <c r="ES140" s="5">
        <f t="shared" si="35"/>
        <v>1</v>
      </c>
      <c r="ET140" s="5" t="s">
        <v>582</v>
      </c>
      <c r="EU140" s="15" t="s">
        <v>1617</v>
      </c>
      <c r="EV140" s="15" t="s">
        <v>567</v>
      </c>
      <c r="EW140" s="15" t="s">
        <v>1070</v>
      </c>
      <c r="EX140" s="3" t="s">
        <v>1076</v>
      </c>
      <c r="EY140" s="22">
        <v>46177</v>
      </c>
      <c r="EZ140" s="21"/>
      <c r="FA140" s="3"/>
      <c r="FB140" s="22"/>
      <c r="FC140" s="15"/>
      <c r="FD140" s="15"/>
      <c r="FE140" s="15">
        <f t="shared" si="36"/>
        <v>4186</v>
      </c>
      <c r="FF140" s="4">
        <f t="shared" si="37"/>
        <v>8290</v>
      </c>
      <c r="FG140" t="s">
        <v>586</v>
      </c>
      <c r="FH140" s="4">
        <v>113</v>
      </c>
      <c r="FI140" t="s">
        <v>688</v>
      </c>
    </row>
    <row r="141" spans="1:165" ht="17.25" x14ac:dyDescent="0.25">
      <c r="A141" s="5">
        <v>465368631</v>
      </c>
      <c r="B141" s="12" t="s">
        <v>288</v>
      </c>
      <c r="C141" s="5"/>
      <c r="D141" s="5"/>
      <c r="E141" s="5"/>
      <c r="F141" s="5"/>
      <c r="G141" s="6"/>
      <c r="H141" s="6"/>
      <c r="I141" s="5">
        <v>4299</v>
      </c>
      <c r="J141" s="5">
        <v>4179</v>
      </c>
      <c r="K141" s="295">
        <f t="shared" si="38"/>
        <v>4297</v>
      </c>
      <c r="L141" s="295">
        <f t="shared" si="27"/>
        <v>8478</v>
      </c>
      <c r="M141" s="334">
        <v>1</v>
      </c>
      <c r="N141" s="5" t="s">
        <v>688</v>
      </c>
      <c r="O141" s="5" t="s">
        <v>689</v>
      </c>
      <c r="P141" s="5" t="s">
        <v>106</v>
      </c>
      <c r="Q141" s="8">
        <v>77955</v>
      </c>
      <c r="R141" s="9">
        <v>118</v>
      </c>
      <c r="S141" s="9">
        <f t="shared" si="28"/>
        <v>0</v>
      </c>
      <c r="T141" s="9">
        <v>1800</v>
      </c>
      <c r="U141" s="10" t="s">
        <v>883</v>
      </c>
      <c r="V141" s="319">
        <f t="shared" si="32"/>
        <v>8.5615390865367708E-2</v>
      </c>
      <c r="W141" s="319">
        <f t="shared" si="33"/>
        <v>4.3718043462485116E-3</v>
      </c>
      <c r="X141" s="11" t="str">
        <f t="shared" si="29"/>
        <v>FLOW</v>
      </c>
      <c r="Y141" s="5" t="str">
        <f t="shared" si="30"/>
        <v>-</v>
      </c>
      <c r="Z141" s="5" t="s">
        <v>787</v>
      </c>
      <c r="AA141" s="5" t="s">
        <v>586</v>
      </c>
      <c r="AB141" s="12"/>
      <c r="AC141" s="5"/>
      <c r="AD141" s="5"/>
      <c r="AE141" s="13"/>
      <c r="AF141" s="14" t="s">
        <v>586</v>
      </c>
      <c r="AG141" s="15" t="s">
        <v>586</v>
      </c>
      <c r="AH141" s="5" t="s">
        <v>284</v>
      </c>
      <c r="AI141" s="15" t="s">
        <v>586</v>
      </c>
      <c r="AJ141" s="16" t="s">
        <v>586</v>
      </c>
      <c r="AK141" s="15" t="s">
        <v>586</v>
      </c>
      <c r="AL141" s="17">
        <v>6097</v>
      </c>
      <c r="AM141" s="8">
        <v>77955</v>
      </c>
      <c r="AN141" s="18">
        <v>27</v>
      </c>
      <c r="AO141" s="6">
        <v>37</v>
      </c>
      <c r="AP141" s="6" t="str">
        <f t="shared" si="31"/>
        <v>FLOW</v>
      </c>
      <c r="AQ141" s="6"/>
      <c r="AR141" s="6"/>
      <c r="AS141" s="6"/>
      <c r="AT141" s="6"/>
      <c r="AU141" s="5" t="s">
        <v>1060</v>
      </c>
      <c r="AV141" s="332"/>
      <c r="AW141" s="12"/>
      <c r="AX141" s="19"/>
      <c r="AY141" s="5"/>
      <c r="AZ141" s="5" t="s">
        <v>1011</v>
      </c>
      <c r="BA141" s="15" t="s">
        <v>586</v>
      </c>
      <c r="BB141" s="15"/>
      <c r="BC141" s="15"/>
      <c r="BD141" s="5"/>
      <c r="BE141" s="5"/>
      <c r="BF141" s="5"/>
      <c r="BG141" s="3"/>
      <c r="BH141" s="5"/>
      <c r="BI141" s="5"/>
      <c r="BJ141" s="5"/>
      <c r="BK141" s="5"/>
      <c r="BL141" s="5">
        <v>1</v>
      </c>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5"/>
      <c r="CQ141" s="5"/>
      <c r="CR141" s="5"/>
      <c r="CS141" s="5"/>
      <c r="CT141" s="5"/>
      <c r="CU141" s="5"/>
      <c r="CV141" s="5"/>
      <c r="CW141" s="5"/>
      <c r="CX141" s="5"/>
      <c r="CY141" s="5"/>
      <c r="CZ141" s="5"/>
      <c r="DA141" s="5"/>
      <c r="DB141" s="5"/>
      <c r="DC141" s="5"/>
      <c r="DD141" s="5"/>
      <c r="DE141" s="5"/>
      <c r="DF141" s="5"/>
      <c r="DG141" s="5"/>
      <c r="DH141" s="5"/>
      <c r="DI141" s="5"/>
      <c r="DJ141" s="5"/>
      <c r="DK141" s="5"/>
      <c r="DL141" s="5"/>
      <c r="DM141" s="5"/>
      <c r="DN141" s="5"/>
      <c r="DO141" s="5"/>
      <c r="DP141" s="5"/>
      <c r="DQ141" s="5"/>
      <c r="DR141" s="5"/>
      <c r="DS141" s="5"/>
      <c r="DT141" s="5"/>
      <c r="DU141" s="5"/>
      <c r="DV141" s="5"/>
      <c r="DW141" s="5"/>
      <c r="DX141" s="5"/>
      <c r="DY141" s="5"/>
      <c r="DZ141" s="5"/>
      <c r="EA141" s="5"/>
      <c r="EB141" s="5"/>
      <c r="EC141" s="5"/>
      <c r="ED141" s="5"/>
      <c r="EE141" s="5"/>
      <c r="EF141" s="5"/>
      <c r="EG141" s="5"/>
      <c r="EH141" s="5"/>
      <c r="EI141" s="5"/>
      <c r="EJ141" s="5"/>
      <c r="EK141" s="5"/>
      <c r="EL141" s="5"/>
      <c r="EM141" s="5"/>
      <c r="EN141" s="5"/>
      <c r="EO141" s="5"/>
      <c r="EP141" s="5"/>
      <c r="EQ141" s="5"/>
      <c r="ER141" s="20">
        <f t="shared" si="34"/>
        <v>1</v>
      </c>
      <c r="ES141" s="5">
        <f t="shared" si="35"/>
        <v>1</v>
      </c>
      <c r="ET141" s="5" t="s">
        <v>568</v>
      </c>
      <c r="EU141" s="15" t="s">
        <v>1618</v>
      </c>
      <c r="EV141" s="15" t="s">
        <v>567</v>
      </c>
      <c r="EW141" s="15" t="s">
        <v>1073</v>
      </c>
      <c r="EX141" s="3" t="s">
        <v>1082</v>
      </c>
      <c r="EY141" s="22">
        <v>46188</v>
      </c>
      <c r="EZ141" s="21"/>
      <c r="FA141" s="3"/>
      <c r="FB141" s="22"/>
      <c r="FC141" s="15"/>
      <c r="FD141" s="15"/>
      <c r="FE141" s="15">
        <f t="shared" si="36"/>
        <v>4297</v>
      </c>
      <c r="FF141" s="4">
        <f t="shared" si="37"/>
        <v>8478</v>
      </c>
      <c r="FG141" t="s">
        <v>586</v>
      </c>
      <c r="FH141" s="4">
        <v>118</v>
      </c>
      <c r="FI141" t="s">
        <v>688</v>
      </c>
    </row>
    <row r="142" spans="1:165" ht="17.25" x14ac:dyDescent="0.25">
      <c r="A142" s="5">
        <v>464631832</v>
      </c>
      <c r="B142" s="12" t="s">
        <v>126</v>
      </c>
      <c r="C142" s="5" t="s">
        <v>1043</v>
      </c>
      <c r="D142" s="5" t="s">
        <v>1062</v>
      </c>
      <c r="E142" s="5">
        <f>5160+5163</f>
        <v>10323</v>
      </c>
      <c r="F142" s="5"/>
      <c r="G142" s="6"/>
      <c r="H142" s="6"/>
      <c r="I142" s="5">
        <v>4497</v>
      </c>
      <c r="J142" s="5">
        <v>8798</v>
      </c>
      <c r="K142" s="295">
        <f t="shared" si="38"/>
        <v>4596</v>
      </c>
      <c r="L142" s="295">
        <f t="shared" si="27"/>
        <v>2972</v>
      </c>
      <c r="M142" s="7">
        <v>2</v>
      </c>
      <c r="N142" s="5" t="s">
        <v>739</v>
      </c>
      <c r="O142" s="5" t="s">
        <v>738</v>
      </c>
      <c r="P142" s="5" t="s">
        <v>17</v>
      </c>
      <c r="Q142" s="8">
        <v>77849</v>
      </c>
      <c r="R142" s="9">
        <v>295</v>
      </c>
      <c r="S142" s="9">
        <f t="shared" si="28"/>
        <v>0</v>
      </c>
      <c r="T142" s="9">
        <v>2694.77</v>
      </c>
      <c r="U142" s="10" t="s">
        <v>734</v>
      </c>
      <c r="V142" s="319">
        <f t="shared" si="32"/>
        <v>0.13801587286250599</v>
      </c>
      <c r="W142" s="319">
        <f t="shared" si="33"/>
        <v>1.7236654735006518E-2</v>
      </c>
      <c r="X142" s="11" t="str">
        <f t="shared" si="29"/>
        <v>RB</v>
      </c>
      <c r="Y142" s="5" t="str">
        <f t="shared" si="30"/>
        <v>PAID</v>
      </c>
      <c r="Z142" s="5" t="s">
        <v>738</v>
      </c>
      <c r="AA142" s="5" t="s">
        <v>586</v>
      </c>
      <c r="AB142" s="12"/>
      <c r="AC142" s="5"/>
      <c r="AD142" s="5"/>
      <c r="AE142" s="13"/>
      <c r="AF142" s="14" t="s">
        <v>586</v>
      </c>
      <c r="AG142" s="15" t="s">
        <v>586</v>
      </c>
      <c r="AH142" s="5" t="s">
        <v>121</v>
      </c>
      <c r="AI142" s="15" t="s">
        <v>586</v>
      </c>
      <c r="AJ142" s="16" t="s">
        <v>586</v>
      </c>
      <c r="AK142" s="15" t="s">
        <v>586</v>
      </c>
      <c r="AL142" s="17">
        <v>11787.77</v>
      </c>
      <c r="AM142" s="8">
        <v>77849</v>
      </c>
      <c r="AN142" s="18">
        <v>57</v>
      </c>
      <c r="AO142" s="6">
        <v>6</v>
      </c>
      <c r="AP142" s="6" t="str">
        <f t="shared" si="31"/>
        <v>STABLE</v>
      </c>
      <c r="AQ142" s="6"/>
      <c r="AR142" s="6"/>
      <c r="AS142" s="6"/>
      <c r="AT142" s="6"/>
      <c r="AU142" s="5" t="s">
        <v>1060</v>
      </c>
      <c r="AV142" s="332"/>
      <c r="AW142" s="12"/>
      <c r="AX142" s="19"/>
      <c r="AY142" s="5"/>
      <c r="AZ142" s="5" t="s">
        <v>1011</v>
      </c>
      <c r="BA142" s="15" t="s">
        <v>586</v>
      </c>
      <c r="BB142" s="15"/>
      <c r="BC142" s="15"/>
      <c r="BD142" s="5"/>
      <c r="BE142" s="5"/>
      <c r="BF142" s="5"/>
      <c r="BG142" s="3"/>
      <c r="BH142" s="5"/>
      <c r="BI142" s="5"/>
      <c r="BJ142" s="5"/>
      <c r="BK142" s="5"/>
      <c r="BL142" s="5"/>
      <c r="BM142" s="5"/>
      <c r="BN142" s="5"/>
      <c r="BO142" s="5">
        <v>1</v>
      </c>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5"/>
      <c r="CQ142" s="5"/>
      <c r="CR142" s="5"/>
      <c r="CS142" s="5"/>
      <c r="CT142" s="5"/>
      <c r="CU142" s="5"/>
      <c r="CV142" s="5"/>
      <c r="CW142" s="5"/>
      <c r="CX142" s="5"/>
      <c r="CY142" s="5"/>
      <c r="CZ142" s="5"/>
      <c r="DA142" s="5"/>
      <c r="DB142" s="5"/>
      <c r="DC142" s="5"/>
      <c r="DD142" s="5"/>
      <c r="DE142" s="5"/>
      <c r="DF142" s="5"/>
      <c r="DG142" s="5"/>
      <c r="DH142" s="5"/>
      <c r="DI142" s="5"/>
      <c r="DJ142" s="5"/>
      <c r="DK142" s="5"/>
      <c r="DL142" s="5"/>
      <c r="DM142" s="5"/>
      <c r="DN142" s="5"/>
      <c r="DO142" s="5"/>
      <c r="DP142" s="5"/>
      <c r="DQ142" s="5"/>
      <c r="DR142" s="5"/>
      <c r="DS142" s="5"/>
      <c r="DT142" s="5"/>
      <c r="DU142" s="5"/>
      <c r="DV142" s="5"/>
      <c r="DW142" s="5"/>
      <c r="DX142" s="5"/>
      <c r="DY142" s="5"/>
      <c r="DZ142" s="5"/>
      <c r="EA142" s="5"/>
      <c r="EB142" s="5"/>
      <c r="EC142" s="5"/>
      <c r="ED142" s="5"/>
      <c r="EE142" s="5"/>
      <c r="EF142" s="5"/>
      <c r="EG142" s="5"/>
      <c r="EH142" s="5"/>
      <c r="EI142" s="5"/>
      <c r="EJ142" s="5"/>
      <c r="EK142" s="5"/>
      <c r="EL142" s="5"/>
      <c r="EM142" s="5"/>
      <c r="EN142" s="5"/>
      <c r="EO142" s="5"/>
      <c r="EP142" s="5"/>
      <c r="EQ142" s="5"/>
      <c r="ER142" s="20">
        <f t="shared" si="34"/>
        <v>1</v>
      </c>
      <c r="ES142" s="5">
        <f t="shared" si="35"/>
        <v>1</v>
      </c>
      <c r="ET142" s="5" t="s">
        <v>570</v>
      </c>
      <c r="EU142" s="15" t="s">
        <v>1619</v>
      </c>
      <c r="EV142" s="15" t="s">
        <v>567</v>
      </c>
      <c r="EW142" s="15" t="s">
        <v>1068</v>
      </c>
      <c r="EX142" s="3" t="s">
        <v>1152</v>
      </c>
      <c r="EY142" s="22">
        <v>46178</v>
      </c>
      <c r="EZ142" s="21"/>
      <c r="FA142" s="3"/>
      <c r="FB142" s="22"/>
      <c r="FC142" s="15"/>
      <c r="FD142" s="15"/>
      <c r="FE142" s="15">
        <f t="shared" si="36"/>
        <v>4596</v>
      </c>
      <c r="FF142" s="4">
        <f t="shared" si="37"/>
        <v>13295</v>
      </c>
      <c r="FG142" t="s">
        <v>586</v>
      </c>
      <c r="FH142" s="4">
        <v>295</v>
      </c>
      <c r="FI142" t="s">
        <v>1478</v>
      </c>
    </row>
    <row r="143" spans="1:165" ht="17.25" x14ac:dyDescent="0.25">
      <c r="A143" s="5">
        <v>466063242</v>
      </c>
      <c r="B143" s="12" t="s">
        <v>1394</v>
      </c>
      <c r="C143" s="5"/>
      <c r="D143" s="5"/>
      <c r="E143" s="5"/>
      <c r="F143" s="5"/>
      <c r="G143" s="6"/>
      <c r="H143" s="6"/>
      <c r="I143" s="5">
        <v>3849</v>
      </c>
      <c r="J143" s="5">
        <v>3849</v>
      </c>
      <c r="K143" s="295">
        <f t="shared" si="38"/>
        <v>3849</v>
      </c>
      <c r="L143" s="295">
        <f t="shared" si="27"/>
        <v>7698</v>
      </c>
      <c r="M143" s="334">
        <v>1</v>
      </c>
      <c r="N143" s="5" t="s">
        <v>688</v>
      </c>
      <c r="O143" s="5" t="s">
        <v>689</v>
      </c>
      <c r="P143" s="5" t="s">
        <v>34</v>
      </c>
      <c r="Q143" s="8">
        <v>77403</v>
      </c>
      <c r="R143" s="9">
        <v>0</v>
      </c>
      <c r="S143" s="9">
        <f t="shared" si="28"/>
        <v>0</v>
      </c>
      <c r="T143" s="9">
        <v>450</v>
      </c>
      <c r="U143" s="10" t="s">
        <v>586</v>
      </c>
      <c r="V143" s="319">
        <f t="shared" si="32"/>
        <v>6.5577311590490545E-2</v>
      </c>
      <c r="W143" s="319">
        <f t="shared" si="33"/>
        <v>4.3408475635003975E-3</v>
      </c>
      <c r="X143" s="11" t="str">
        <f t="shared" si="29"/>
        <v>FLOW</v>
      </c>
      <c r="Y143" s="5" t="str">
        <f t="shared" si="30"/>
        <v>-</v>
      </c>
      <c r="Z143" s="5" t="s">
        <v>586</v>
      </c>
      <c r="AA143" s="5" t="s">
        <v>586</v>
      </c>
      <c r="AB143" s="12"/>
      <c r="AC143" s="5"/>
      <c r="AD143" s="5"/>
      <c r="AE143" s="13"/>
      <c r="AF143" s="14"/>
      <c r="AG143" s="15"/>
      <c r="AH143" s="5" t="s">
        <v>1462</v>
      </c>
      <c r="AI143" s="15"/>
      <c r="AK143" s="15"/>
      <c r="AL143" s="17">
        <v>4299</v>
      </c>
      <c r="AM143" s="8">
        <v>77403</v>
      </c>
      <c r="AN143" s="18">
        <v>27</v>
      </c>
      <c r="AO143" s="6">
        <v>37</v>
      </c>
      <c r="AP143" s="6" t="str">
        <f t="shared" si="31"/>
        <v>FLOW</v>
      </c>
      <c r="AQ143" s="6"/>
      <c r="AR143" s="6"/>
      <c r="AS143" s="6"/>
      <c r="AT143" s="6"/>
      <c r="AU143" s="5" t="s">
        <v>586</v>
      </c>
      <c r="AV143" s="332"/>
      <c r="AW143" s="12"/>
      <c r="AX143" s="19"/>
      <c r="AY143" s="5"/>
      <c r="AZ143" s="5" t="s">
        <v>1325</v>
      </c>
      <c r="BA143" s="15" t="s">
        <v>586</v>
      </c>
      <c r="BB143" s="15"/>
      <c r="BC143" s="15"/>
      <c r="BD143" s="5"/>
      <c r="BE143" s="5"/>
      <c r="BF143" s="5"/>
      <c r="BG143" s="3"/>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5"/>
      <c r="CQ143" s="5"/>
      <c r="CR143" s="5"/>
      <c r="CS143" s="5"/>
      <c r="CT143" s="5"/>
      <c r="CU143" s="5"/>
      <c r="CV143" s="5"/>
      <c r="CW143" s="5"/>
      <c r="CX143" s="5"/>
      <c r="CY143" s="5"/>
      <c r="CZ143" s="5"/>
      <c r="DA143" s="5"/>
      <c r="DB143" s="5"/>
      <c r="DC143" s="5"/>
      <c r="DD143" s="5"/>
      <c r="DE143" s="5"/>
      <c r="DF143" s="5"/>
      <c r="DG143" s="5"/>
      <c r="DH143" s="5"/>
      <c r="DI143" s="5"/>
      <c r="DJ143" s="5"/>
      <c r="DK143" s="5"/>
      <c r="DL143" s="5"/>
      <c r="DM143" s="5"/>
      <c r="DN143" s="5"/>
      <c r="DO143" s="5"/>
      <c r="DP143" s="5"/>
      <c r="DQ143" s="5"/>
      <c r="DR143" s="5"/>
      <c r="DS143" s="5"/>
      <c r="DT143" s="5"/>
      <c r="DU143" s="5"/>
      <c r="DV143" s="5"/>
      <c r="DW143" s="5"/>
      <c r="DX143" s="5"/>
      <c r="DY143" s="5"/>
      <c r="DZ143" s="5"/>
      <c r="EA143" s="5"/>
      <c r="EB143" s="5"/>
      <c r="EC143" s="5"/>
      <c r="ED143" s="5"/>
      <c r="EE143" s="5"/>
      <c r="EF143" s="5"/>
      <c r="EG143" s="5"/>
      <c r="EH143" s="5"/>
      <c r="EI143" s="5"/>
      <c r="EJ143" s="5"/>
      <c r="EK143" s="5"/>
      <c r="EL143" s="5"/>
      <c r="EM143" s="5"/>
      <c r="EN143" s="5"/>
      <c r="EO143" s="5"/>
      <c r="EP143" s="5"/>
      <c r="EQ143" s="5"/>
      <c r="ER143" s="20">
        <f t="shared" si="34"/>
        <v>0</v>
      </c>
      <c r="ES143" s="5" t="str">
        <f t="shared" si="35"/>
        <v/>
      </c>
      <c r="ET143" s="5" t="s">
        <v>574</v>
      </c>
      <c r="EU143" s="15" t="s">
        <v>1620</v>
      </c>
      <c r="EV143" s="15" t="s">
        <v>567</v>
      </c>
      <c r="EW143" s="15"/>
      <c r="EX143" s="3"/>
      <c r="EY143" s="22"/>
      <c r="EZ143" s="21"/>
      <c r="FA143" s="3"/>
      <c r="FB143" s="22"/>
      <c r="FC143" s="15"/>
      <c r="FD143" s="15"/>
      <c r="FE143" s="15">
        <f t="shared" si="36"/>
        <v>3849</v>
      </c>
      <c r="FF143" s="4">
        <f t="shared" si="37"/>
        <v>7698</v>
      </c>
      <c r="FH143" s="4">
        <v>0</v>
      </c>
      <c r="FI143" t="s">
        <v>688</v>
      </c>
    </row>
    <row r="144" spans="1:165" ht="17.25" x14ac:dyDescent="0.25">
      <c r="A144" s="5">
        <v>465143032</v>
      </c>
      <c r="B144" s="12" t="s">
        <v>326</v>
      </c>
      <c r="C144" s="5"/>
      <c r="D144" s="5"/>
      <c r="E144" s="5"/>
      <c r="F144" s="5"/>
      <c r="G144" s="6"/>
      <c r="H144" s="6"/>
      <c r="I144" s="5">
        <v>4330</v>
      </c>
      <c r="J144" s="5">
        <v>4161</v>
      </c>
      <c r="K144" s="295">
        <f>IF((J144+R144)&lt;=I144+R144,(J144+R144),((I144-(I144*(M144+1)-(I144+J144)))+R144))</f>
        <v>4278</v>
      </c>
      <c r="L144" s="295">
        <f t="shared" si="27"/>
        <v>8491</v>
      </c>
      <c r="M144" s="334">
        <v>1</v>
      </c>
      <c r="N144" s="5" t="s">
        <v>688</v>
      </c>
      <c r="O144" s="5" t="s">
        <v>689</v>
      </c>
      <c r="P144" s="5" t="s">
        <v>26</v>
      </c>
      <c r="Q144" s="8">
        <v>76514</v>
      </c>
      <c r="R144" s="9">
        <v>117</v>
      </c>
      <c r="S144" s="9">
        <f t="shared" si="28"/>
        <v>0</v>
      </c>
      <c r="T144" s="9">
        <v>5359</v>
      </c>
      <c r="U144" s="10" t="s">
        <v>890</v>
      </c>
      <c r="V144" s="319">
        <f t="shared" si="32"/>
        <v>3.2997295165389531E-2</v>
      </c>
      <c r="W144" s="319">
        <f t="shared" si="33"/>
        <v>4.2909914405600486E-3</v>
      </c>
      <c r="X144" s="11" t="str">
        <f t="shared" si="29"/>
        <v>FLOW</v>
      </c>
      <c r="Y144" s="5" t="str">
        <f t="shared" si="30"/>
        <v>-</v>
      </c>
      <c r="Z144" s="5" t="s">
        <v>787</v>
      </c>
      <c r="AA144" s="5" t="s">
        <v>586</v>
      </c>
      <c r="AB144" s="12"/>
      <c r="AC144" s="5"/>
      <c r="AD144" s="5"/>
      <c r="AE144" s="13"/>
      <c r="AF144" s="14" t="s">
        <v>586</v>
      </c>
      <c r="AG144" s="15" t="s">
        <v>586</v>
      </c>
      <c r="AH144" s="5" t="s">
        <v>322</v>
      </c>
      <c r="AI144" s="15" t="s">
        <v>586</v>
      </c>
      <c r="AJ144" s="16" t="s">
        <v>586</v>
      </c>
      <c r="AK144" s="15" t="s">
        <v>586</v>
      </c>
      <c r="AL144" s="17">
        <v>9637</v>
      </c>
      <c r="AM144" s="8">
        <v>76514</v>
      </c>
      <c r="AN144" s="18">
        <v>27</v>
      </c>
      <c r="AO144" s="6">
        <v>37</v>
      </c>
      <c r="AP144" s="6" t="str">
        <f t="shared" si="31"/>
        <v>FLOW</v>
      </c>
      <c r="AQ144" s="6"/>
      <c r="AR144" s="6"/>
      <c r="AS144" s="6"/>
      <c r="AT144" s="6"/>
      <c r="AU144" s="5" t="s">
        <v>1060</v>
      </c>
      <c r="AV144" s="332"/>
      <c r="AW144" s="12"/>
      <c r="AX144" s="19"/>
      <c r="AY144" s="5"/>
      <c r="AZ144" s="5" t="s">
        <v>1011</v>
      </c>
      <c r="BA144" s="15" t="s">
        <v>586</v>
      </c>
      <c r="BB144" s="15"/>
      <c r="BC144" s="15"/>
      <c r="BD144" s="5"/>
      <c r="BE144" s="5"/>
      <c r="BF144" s="5"/>
      <c r="BG144" s="3"/>
      <c r="BH144" s="5"/>
      <c r="BI144" s="5"/>
      <c r="BJ144" s="5"/>
      <c r="BK144" s="5"/>
      <c r="BL144" s="5"/>
      <c r="BM144" s="5"/>
      <c r="BN144" s="5"/>
      <c r="BO144" s="5"/>
      <c r="BP144" s="5"/>
      <c r="BQ144" s="5"/>
      <c r="BR144" s="5">
        <v>1</v>
      </c>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5"/>
      <c r="CQ144" s="5"/>
      <c r="CR144" s="5"/>
      <c r="CS144" s="5"/>
      <c r="CT144" s="5"/>
      <c r="CU144" s="5"/>
      <c r="CV144" s="5"/>
      <c r="CW144" s="5"/>
      <c r="CX144" s="5"/>
      <c r="CY144" s="5"/>
      <c r="CZ144" s="5"/>
      <c r="DA144" s="5"/>
      <c r="DB144" s="5"/>
      <c r="DC144" s="5"/>
      <c r="DD144" s="5"/>
      <c r="DE144" s="5"/>
      <c r="DF144" s="5"/>
      <c r="DG144" s="5"/>
      <c r="DH144" s="5"/>
      <c r="DI144" s="5"/>
      <c r="DJ144" s="5"/>
      <c r="DK144" s="5"/>
      <c r="DL144" s="5"/>
      <c r="DM144" s="5"/>
      <c r="DN144" s="5"/>
      <c r="DO144" s="5"/>
      <c r="DP144" s="5"/>
      <c r="DQ144" s="5"/>
      <c r="DR144" s="5"/>
      <c r="DS144" s="5"/>
      <c r="DT144" s="5"/>
      <c r="DU144" s="5"/>
      <c r="DV144" s="5"/>
      <c r="DW144" s="5"/>
      <c r="DX144" s="5"/>
      <c r="DY144" s="5"/>
      <c r="DZ144" s="5"/>
      <c r="EA144" s="5"/>
      <c r="EB144" s="5"/>
      <c r="EC144" s="5"/>
      <c r="ED144" s="5"/>
      <c r="EE144" s="5"/>
      <c r="EF144" s="5"/>
      <c r="EG144" s="5"/>
      <c r="EH144" s="5"/>
      <c r="EI144" s="5"/>
      <c r="EJ144" s="5"/>
      <c r="EK144" s="5"/>
      <c r="EL144" s="5"/>
      <c r="EM144" s="5"/>
      <c r="EN144" s="5"/>
      <c r="EO144" s="5"/>
      <c r="EP144" s="5"/>
      <c r="EQ144" s="5"/>
      <c r="ER144" s="20">
        <f t="shared" si="34"/>
        <v>1</v>
      </c>
      <c r="ES144" s="5">
        <f t="shared" si="35"/>
        <v>1</v>
      </c>
      <c r="ET144" s="5" t="s">
        <v>572</v>
      </c>
      <c r="EU144" s="15" t="s">
        <v>1621</v>
      </c>
      <c r="EV144" s="15" t="s">
        <v>567</v>
      </c>
      <c r="EW144" s="15" t="s">
        <v>1070</v>
      </c>
      <c r="EX144" s="3" t="s">
        <v>1140</v>
      </c>
      <c r="EY144" s="22">
        <v>46179</v>
      </c>
      <c r="EZ144" s="21"/>
      <c r="FA144" s="3"/>
      <c r="FB144" s="22"/>
      <c r="FC144" s="15"/>
      <c r="FD144" s="15"/>
      <c r="FE144" s="15">
        <f t="shared" si="36"/>
        <v>4278</v>
      </c>
      <c r="FF144" s="4">
        <f t="shared" si="37"/>
        <v>8491</v>
      </c>
      <c r="FG144" t="s">
        <v>586</v>
      </c>
      <c r="FH144" s="4">
        <v>117</v>
      </c>
      <c r="FI144" t="s">
        <v>688</v>
      </c>
    </row>
    <row r="145" spans="1:165" ht="17.25" x14ac:dyDescent="0.25">
      <c r="A145" s="5">
        <v>464515369</v>
      </c>
      <c r="B145" s="12" t="s">
        <v>1049</v>
      </c>
      <c r="C145" s="5"/>
      <c r="D145" s="5"/>
      <c r="E145" s="5"/>
      <c r="F145" s="5"/>
      <c r="G145" s="6"/>
      <c r="H145" s="6"/>
      <c r="I145" s="5">
        <v>3957</v>
      </c>
      <c r="J145" s="5">
        <v>19777</v>
      </c>
      <c r="K145" s="295">
        <v>3873</v>
      </c>
      <c r="L145" s="295">
        <f t="shared" si="27"/>
        <v>23734</v>
      </c>
      <c r="M145" s="7">
        <v>5</v>
      </c>
      <c r="N145" s="5" t="s">
        <v>688</v>
      </c>
      <c r="O145" s="5" t="s">
        <v>689</v>
      </c>
      <c r="P145" s="5" t="s">
        <v>156</v>
      </c>
      <c r="Q145" s="8">
        <v>76306</v>
      </c>
      <c r="R145" s="9">
        <v>609</v>
      </c>
      <c r="S145" s="9">
        <f t="shared" si="28"/>
        <v>0</v>
      </c>
      <c r="T145" s="9">
        <v>4050</v>
      </c>
      <c r="U145" s="10" t="s">
        <v>586</v>
      </c>
      <c r="V145" s="319">
        <f t="shared" si="32"/>
        <v>1</v>
      </c>
      <c r="W145" s="319">
        <f t="shared" si="33"/>
        <v>3.7143126310257055E-2</v>
      </c>
      <c r="X145" s="11" t="str">
        <f t="shared" si="29"/>
        <v>FLOW</v>
      </c>
      <c r="Y145" s="5" t="str">
        <f t="shared" si="30"/>
        <v>-</v>
      </c>
      <c r="Z145" s="5" t="s">
        <v>586</v>
      </c>
      <c r="AA145" s="5" t="s">
        <v>586</v>
      </c>
      <c r="AB145" s="12"/>
      <c r="AC145" s="5"/>
      <c r="AD145" s="5"/>
      <c r="AE145" s="13"/>
      <c r="AF145" s="14" t="s">
        <v>1064</v>
      </c>
      <c r="AG145" s="15" t="s">
        <v>586</v>
      </c>
      <c r="AH145" s="5" t="s">
        <v>465</v>
      </c>
      <c r="AI145" s="15" t="s">
        <v>586</v>
      </c>
      <c r="AJ145" s="16" t="s">
        <v>586</v>
      </c>
      <c r="AK145" s="15" t="s">
        <v>586</v>
      </c>
      <c r="AL145" s="17">
        <v>24436</v>
      </c>
      <c r="AM145" s="8">
        <v>76306</v>
      </c>
      <c r="AN145" s="18">
        <v>147</v>
      </c>
      <c r="AO145" s="6">
        <v>157</v>
      </c>
      <c r="AP145" s="6" t="str">
        <f t="shared" si="31"/>
        <v>FLOW</v>
      </c>
      <c r="AQ145" s="6"/>
      <c r="AR145" s="6"/>
      <c r="AS145" s="6"/>
      <c r="AT145" s="6"/>
      <c r="AU145" s="5" t="s">
        <v>483</v>
      </c>
      <c r="AV145" s="332"/>
      <c r="AW145" s="12"/>
      <c r="AX145" s="19"/>
      <c r="AY145" s="5"/>
      <c r="AZ145" s="5" t="s">
        <v>1011</v>
      </c>
      <c r="BA145" s="15" t="s">
        <v>586</v>
      </c>
      <c r="BB145" s="15"/>
      <c r="BC145" s="15"/>
      <c r="BD145" s="5"/>
      <c r="BE145" s="5"/>
      <c r="BF145" s="5"/>
      <c r="BG145" s="3"/>
      <c r="BH145" s="5"/>
      <c r="BI145" s="5"/>
      <c r="BJ145" s="5"/>
      <c r="BK145" s="5"/>
      <c r="BL145" s="5"/>
      <c r="BM145" s="5"/>
      <c r="BN145" s="5"/>
      <c r="BO145" s="5"/>
      <c r="BP145" s="5"/>
      <c r="BQ145" s="5"/>
      <c r="BR145" s="5"/>
      <c r="BS145" s="5"/>
      <c r="BT145" s="5"/>
      <c r="BU145" s="5"/>
      <c r="BV145" s="5"/>
      <c r="BW145" s="5"/>
      <c r="BX145" s="5">
        <v>1</v>
      </c>
      <c r="BY145" s="5"/>
      <c r="BZ145" s="5"/>
      <c r="CA145" s="5"/>
      <c r="CB145" s="5"/>
      <c r="CC145" s="5"/>
      <c r="CD145" s="5"/>
      <c r="CE145" s="5"/>
      <c r="CF145" s="5"/>
      <c r="CG145" s="5"/>
      <c r="CH145" s="5"/>
      <c r="CI145" s="5"/>
      <c r="CJ145" s="5"/>
      <c r="CK145" s="5"/>
      <c r="CL145" s="5"/>
      <c r="CM145" s="5"/>
      <c r="CN145" s="5"/>
      <c r="CO145" s="5"/>
      <c r="CP145" s="5"/>
      <c r="CQ145" s="5"/>
      <c r="CR145" s="5"/>
      <c r="CS145" s="5"/>
      <c r="CT145" s="5"/>
      <c r="CU145" s="5"/>
      <c r="CV145" s="5"/>
      <c r="CW145" s="5"/>
      <c r="CX145" s="5"/>
      <c r="CY145" s="5"/>
      <c r="CZ145" s="5"/>
      <c r="DA145" s="5"/>
      <c r="DB145" s="5"/>
      <c r="DC145" s="5"/>
      <c r="DD145" s="5"/>
      <c r="DE145" s="5"/>
      <c r="DF145" s="5"/>
      <c r="DG145" s="5"/>
      <c r="DH145" s="5"/>
      <c r="DI145" s="5"/>
      <c r="DJ145" s="5"/>
      <c r="DK145" s="5"/>
      <c r="DL145" s="5"/>
      <c r="DM145" s="5"/>
      <c r="DN145" s="5"/>
      <c r="DO145" s="5"/>
      <c r="DP145" s="5"/>
      <c r="DQ145" s="5"/>
      <c r="DR145" s="5"/>
      <c r="DS145" s="5"/>
      <c r="DT145" s="5"/>
      <c r="DU145" s="5"/>
      <c r="DV145" s="5"/>
      <c r="DW145" s="5"/>
      <c r="DX145" s="5"/>
      <c r="DY145" s="5"/>
      <c r="DZ145" s="5"/>
      <c r="EA145" s="5"/>
      <c r="EB145" s="5"/>
      <c r="EC145" s="5"/>
      <c r="ED145" s="5"/>
      <c r="EE145" s="5"/>
      <c r="EF145" s="5"/>
      <c r="EG145" s="5"/>
      <c r="EH145" s="5"/>
      <c r="EI145" s="5"/>
      <c r="EJ145" s="5"/>
      <c r="EK145" s="5"/>
      <c r="EL145" s="5"/>
      <c r="EM145" s="5"/>
      <c r="EN145" s="5"/>
      <c r="EO145" s="5"/>
      <c r="EP145" s="5"/>
      <c r="EQ145" s="5"/>
      <c r="ER145" s="20">
        <f t="shared" si="34"/>
        <v>1</v>
      </c>
      <c r="ES145" s="5">
        <f t="shared" si="35"/>
        <v>1</v>
      </c>
      <c r="ET145" s="5" t="s">
        <v>582</v>
      </c>
      <c r="EU145" s="15" t="s">
        <v>1622</v>
      </c>
      <c r="EV145" s="15" t="s">
        <v>567</v>
      </c>
      <c r="EW145" s="15" t="s">
        <v>1115</v>
      </c>
      <c r="EX145" s="3" t="s">
        <v>1076</v>
      </c>
      <c r="EY145" s="22">
        <v>46181</v>
      </c>
      <c r="EZ145" s="21"/>
      <c r="FA145" s="3"/>
      <c r="FB145" s="22"/>
      <c r="FC145" s="15"/>
      <c r="FD145" s="15"/>
      <c r="FE145" s="15">
        <f t="shared" si="36"/>
        <v>4558</v>
      </c>
      <c r="FF145" s="4">
        <f t="shared" si="37"/>
        <v>23734</v>
      </c>
      <c r="FG145" t="s">
        <v>586</v>
      </c>
      <c r="FH145" s="4">
        <v>609</v>
      </c>
      <c r="FI145" t="s">
        <v>688</v>
      </c>
    </row>
    <row r="146" spans="1:165" ht="17.25" x14ac:dyDescent="0.25">
      <c r="A146" s="5">
        <v>464930378</v>
      </c>
      <c r="B146" s="12" t="s">
        <v>236</v>
      </c>
      <c r="C146" s="5"/>
      <c r="D146" s="5"/>
      <c r="E146" s="5"/>
      <c r="F146" s="5"/>
      <c r="G146" s="6"/>
      <c r="H146" s="6"/>
      <c r="I146" s="5">
        <v>4169</v>
      </c>
      <c r="J146" s="5">
        <v>16628</v>
      </c>
      <c r="K146" s="295">
        <f t="shared" ref="K146:K176" si="39">IF((J146+R146)&lt;=I146+R146,(J146+R146),((I146-(I146*(M146+1)-(I146+J146)))+R146))</f>
        <v>4859</v>
      </c>
      <c r="L146" s="295">
        <f t="shared" si="27"/>
        <v>20797</v>
      </c>
      <c r="M146" s="7">
        <v>4</v>
      </c>
      <c r="N146" s="5" t="s">
        <v>688</v>
      </c>
      <c r="O146" s="5" t="s">
        <v>689</v>
      </c>
      <c r="P146" s="5" t="s">
        <v>44</v>
      </c>
      <c r="Q146" s="8">
        <v>75508</v>
      </c>
      <c r="R146" s="9">
        <v>738</v>
      </c>
      <c r="S146" s="9">
        <f t="shared" si="28"/>
        <v>0</v>
      </c>
      <c r="T146" s="9">
        <v>6300</v>
      </c>
      <c r="U146" s="10" t="s">
        <v>688</v>
      </c>
      <c r="V146" s="319">
        <f t="shared" si="32"/>
        <v>0.36007705500192755</v>
      </c>
      <c r="W146" s="319">
        <f t="shared" si="33"/>
        <v>2.4790704653257081E-2</v>
      </c>
      <c r="X146" s="11" t="str">
        <f t="shared" si="29"/>
        <v>FLOW</v>
      </c>
      <c r="Y146" s="5" t="str">
        <f t="shared" si="30"/>
        <v>-</v>
      </c>
      <c r="Z146" s="5" t="s">
        <v>773</v>
      </c>
      <c r="AA146" s="5" t="s">
        <v>586</v>
      </c>
      <c r="AB146" s="12"/>
      <c r="AC146" s="5"/>
      <c r="AD146" s="5"/>
      <c r="AE146" s="13"/>
      <c r="AF146" s="14" t="s">
        <v>1064</v>
      </c>
      <c r="AG146" s="15" t="s">
        <v>586</v>
      </c>
      <c r="AH146" s="5" t="s">
        <v>232</v>
      </c>
      <c r="AI146" s="15" t="s">
        <v>586</v>
      </c>
      <c r="AJ146" s="16" t="s">
        <v>586</v>
      </c>
      <c r="AK146" s="15" t="s">
        <v>586</v>
      </c>
      <c r="AL146" s="17">
        <v>23666</v>
      </c>
      <c r="AM146" s="8">
        <v>75508</v>
      </c>
      <c r="AN146" s="18">
        <v>116</v>
      </c>
      <c r="AO146" s="6">
        <v>126</v>
      </c>
      <c r="AP146" s="6" t="str">
        <f t="shared" si="31"/>
        <v>FLOW</v>
      </c>
      <c r="AQ146" s="6"/>
      <c r="AR146" s="6"/>
      <c r="AS146" s="6"/>
      <c r="AT146" s="6"/>
      <c r="AU146" s="5" t="s">
        <v>483</v>
      </c>
      <c r="AV146" s="332"/>
      <c r="AW146" s="12"/>
      <c r="AX146" s="19"/>
      <c r="AY146" s="5"/>
      <c r="AZ146" s="5" t="s">
        <v>1011</v>
      </c>
      <c r="BA146" s="15" t="s">
        <v>586</v>
      </c>
      <c r="BB146" s="15"/>
      <c r="BC146" s="15"/>
      <c r="BD146" s="5"/>
      <c r="BE146" s="5"/>
      <c r="BF146" s="5"/>
      <c r="BG146" s="3"/>
      <c r="BH146" s="5"/>
      <c r="BI146" s="5"/>
      <c r="BJ146" s="5"/>
      <c r="BK146" s="5"/>
      <c r="BL146" s="5"/>
      <c r="BM146" s="5"/>
      <c r="BN146" s="5"/>
      <c r="BO146" s="5">
        <v>1</v>
      </c>
      <c r="BP146" s="5"/>
      <c r="BQ146" s="5"/>
      <c r="BR146" s="5"/>
      <c r="BS146" s="5"/>
      <c r="BT146" s="5"/>
      <c r="BU146" s="5"/>
      <c r="BV146" s="5"/>
      <c r="BW146" s="5"/>
      <c r="BX146" s="5"/>
      <c r="BY146" s="5"/>
      <c r="BZ146" s="5"/>
      <c r="CA146" s="5"/>
      <c r="CB146" s="5"/>
      <c r="CC146" s="5"/>
      <c r="CD146" s="5"/>
      <c r="CE146" s="5"/>
      <c r="CF146" s="5"/>
      <c r="CG146" s="5"/>
      <c r="CH146" s="5"/>
      <c r="CI146" s="5"/>
      <c r="CJ146" s="5">
        <v>1</v>
      </c>
      <c r="CK146" s="5"/>
      <c r="CL146" s="5"/>
      <c r="CM146" s="5"/>
      <c r="CN146" s="5"/>
      <c r="CO146" s="5"/>
      <c r="CP146" s="5"/>
      <c r="CQ146" s="5"/>
      <c r="CR146" s="5"/>
      <c r="CS146" s="5"/>
      <c r="CT146" s="5"/>
      <c r="CU146" s="5"/>
      <c r="CV146" s="5"/>
      <c r="CW146" s="5"/>
      <c r="CX146" s="5"/>
      <c r="CY146" s="5"/>
      <c r="CZ146" s="5"/>
      <c r="DA146" s="5"/>
      <c r="DB146" s="5"/>
      <c r="DC146" s="5"/>
      <c r="DD146" s="5"/>
      <c r="DE146" s="5"/>
      <c r="DF146" s="5"/>
      <c r="DG146" s="5"/>
      <c r="DH146" s="5"/>
      <c r="DI146" s="5"/>
      <c r="DJ146" s="5"/>
      <c r="DK146" s="5"/>
      <c r="DL146" s="5"/>
      <c r="DM146" s="5"/>
      <c r="DN146" s="5"/>
      <c r="DO146" s="5"/>
      <c r="DP146" s="5"/>
      <c r="DQ146" s="5"/>
      <c r="DR146" s="5"/>
      <c r="DS146" s="5"/>
      <c r="DT146" s="5"/>
      <c r="DU146" s="5"/>
      <c r="DV146" s="5"/>
      <c r="DW146" s="5"/>
      <c r="DX146" s="5"/>
      <c r="DY146" s="5"/>
      <c r="DZ146" s="5"/>
      <c r="EA146" s="5"/>
      <c r="EB146" s="5"/>
      <c r="EC146" s="5"/>
      <c r="ED146" s="5"/>
      <c r="EE146" s="5"/>
      <c r="EF146" s="5"/>
      <c r="EG146" s="5"/>
      <c r="EH146" s="5"/>
      <c r="EI146" s="5"/>
      <c r="EJ146" s="5"/>
      <c r="EK146" s="5"/>
      <c r="EL146" s="5"/>
      <c r="EM146" s="5"/>
      <c r="EN146" s="5"/>
      <c r="EO146" s="5"/>
      <c r="EP146" s="5"/>
      <c r="EQ146" s="5"/>
      <c r="ER146" s="20">
        <f t="shared" si="34"/>
        <v>2</v>
      </c>
      <c r="ES146" s="5">
        <f t="shared" si="35"/>
        <v>1</v>
      </c>
      <c r="ET146" s="5" t="s">
        <v>576</v>
      </c>
      <c r="EU146" s="15" t="s">
        <v>1623</v>
      </c>
      <c r="EV146" s="15" t="s">
        <v>567</v>
      </c>
      <c r="EW146" s="15" t="s">
        <v>1075</v>
      </c>
      <c r="EX146" s="3" t="s">
        <v>1153</v>
      </c>
      <c r="EY146" s="22">
        <v>46178</v>
      </c>
      <c r="EZ146" s="21"/>
      <c r="FA146" s="3"/>
      <c r="FB146" s="22"/>
      <c r="FC146" s="15"/>
      <c r="FD146" s="15"/>
      <c r="FE146" s="15">
        <f t="shared" si="36"/>
        <v>4859</v>
      </c>
      <c r="FF146" s="4">
        <f t="shared" si="37"/>
        <v>20797</v>
      </c>
      <c r="FG146" t="s">
        <v>586</v>
      </c>
      <c r="FH146" s="4">
        <v>738</v>
      </c>
      <c r="FI146" t="s">
        <v>688</v>
      </c>
    </row>
    <row r="147" spans="1:165" ht="17.25" x14ac:dyDescent="0.25">
      <c r="A147" s="5">
        <v>467076911</v>
      </c>
      <c r="B147" s="12" t="s">
        <v>434</v>
      </c>
      <c r="C147" s="5"/>
      <c r="D147" s="5"/>
      <c r="E147" s="5"/>
      <c r="F147" s="5"/>
      <c r="G147" s="6"/>
      <c r="H147" s="6"/>
      <c r="I147" s="5">
        <v>3236</v>
      </c>
      <c r="J147" s="5">
        <v>9708</v>
      </c>
      <c r="K147" s="295">
        <f t="shared" si="39"/>
        <v>3434</v>
      </c>
      <c r="L147" s="295">
        <f t="shared" si="27"/>
        <v>12944</v>
      </c>
      <c r="M147" s="7">
        <v>3</v>
      </c>
      <c r="N147" s="5" t="s">
        <v>688</v>
      </c>
      <c r="O147" s="5" t="s">
        <v>689</v>
      </c>
      <c r="P147" s="5" t="s">
        <v>146</v>
      </c>
      <c r="Q147" s="8">
        <v>75488</v>
      </c>
      <c r="R147" s="9">
        <v>198</v>
      </c>
      <c r="S147" s="9">
        <f t="shared" si="28"/>
        <v>0</v>
      </c>
      <c r="T147" s="9">
        <v>1350</v>
      </c>
      <c r="U147" s="10" t="s">
        <v>688</v>
      </c>
      <c r="V147" s="319">
        <f t="shared" si="32"/>
        <v>0.85671807792266752</v>
      </c>
      <c r="W147" s="319">
        <f t="shared" si="33"/>
        <v>1.9985543627728492E-2</v>
      </c>
      <c r="X147" s="11" t="str">
        <f t="shared" si="29"/>
        <v>FLOW</v>
      </c>
      <c r="Y147" s="5" t="str">
        <f t="shared" si="30"/>
        <v>-</v>
      </c>
      <c r="Z147" s="5" t="s">
        <v>783</v>
      </c>
      <c r="AA147" s="5" t="s">
        <v>586</v>
      </c>
      <c r="AB147" s="12"/>
      <c r="AC147" s="5"/>
      <c r="AD147" s="5"/>
      <c r="AE147" s="13"/>
      <c r="AF147" s="14" t="s">
        <v>1064</v>
      </c>
      <c r="AG147" s="15" t="s">
        <v>586</v>
      </c>
      <c r="AH147" s="5" t="s">
        <v>435</v>
      </c>
      <c r="AI147" s="15" t="s">
        <v>586</v>
      </c>
      <c r="AJ147" s="16" t="s">
        <v>586</v>
      </c>
      <c r="AK147" s="15" t="s">
        <v>586</v>
      </c>
      <c r="AL147" s="17">
        <v>11256</v>
      </c>
      <c r="AM147" s="8">
        <v>75488</v>
      </c>
      <c r="AN147" s="18">
        <v>88</v>
      </c>
      <c r="AO147" s="6">
        <v>98</v>
      </c>
      <c r="AP147" s="6" t="str">
        <f t="shared" si="31"/>
        <v>FLOW</v>
      </c>
      <c r="AQ147" s="6"/>
      <c r="AR147" s="6"/>
      <c r="AS147" s="6"/>
      <c r="AT147" s="6"/>
      <c r="AU147" s="5" t="s">
        <v>1060</v>
      </c>
      <c r="AV147" s="332"/>
      <c r="AW147" s="12"/>
      <c r="AX147" s="19"/>
      <c r="AY147" s="5"/>
      <c r="AZ147" s="5" t="s">
        <v>1011</v>
      </c>
      <c r="BA147" s="15" t="s">
        <v>586</v>
      </c>
      <c r="BB147" s="15"/>
      <c r="BC147" s="15"/>
      <c r="BD147" s="5"/>
      <c r="BE147" s="5"/>
      <c r="BF147" s="5"/>
      <c r="BG147" s="3"/>
      <c r="BH147" s="5"/>
      <c r="BI147" s="5"/>
      <c r="BJ147" s="5"/>
      <c r="BK147" s="5"/>
      <c r="BL147" s="5"/>
      <c r="BM147" s="5"/>
      <c r="BN147" s="5"/>
      <c r="BO147" s="5">
        <v>1</v>
      </c>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5"/>
      <c r="CQ147" s="5"/>
      <c r="CR147" s="5"/>
      <c r="CS147" s="5"/>
      <c r="CT147" s="5"/>
      <c r="CU147" s="5"/>
      <c r="CV147" s="5"/>
      <c r="CW147" s="5"/>
      <c r="CX147" s="5"/>
      <c r="CY147" s="5"/>
      <c r="CZ147" s="5"/>
      <c r="DA147" s="5"/>
      <c r="DB147" s="5"/>
      <c r="DC147" s="5"/>
      <c r="DD147" s="5"/>
      <c r="DE147" s="5"/>
      <c r="DF147" s="5"/>
      <c r="DG147" s="5"/>
      <c r="DH147" s="5"/>
      <c r="DI147" s="5"/>
      <c r="DJ147" s="5"/>
      <c r="DK147" s="5"/>
      <c r="DL147" s="5"/>
      <c r="DM147" s="5"/>
      <c r="DN147" s="5"/>
      <c r="DO147" s="5"/>
      <c r="DP147" s="5"/>
      <c r="DQ147" s="5"/>
      <c r="DR147" s="5"/>
      <c r="DS147" s="5"/>
      <c r="DT147" s="5"/>
      <c r="DU147" s="5"/>
      <c r="DV147" s="5"/>
      <c r="DW147" s="5"/>
      <c r="DX147" s="5"/>
      <c r="DY147" s="5"/>
      <c r="DZ147" s="5"/>
      <c r="EA147" s="5"/>
      <c r="EB147" s="5"/>
      <c r="EC147" s="5"/>
      <c r="ED147" s="5"/>
      <c r="EE147" s="5"/>
      <c r="EF147" s="5"/>
      <c r="EG147" s="5"/>
      <c r="EH147" s="5"/>
      <c r="EI147" s="5"/>
      <c r="EJ147" s="5"/>
      <c r="EK147" s="5"/>
      <c r="EL147" s="5"/>
      <c r="EM147" s="5"/>
      <c r="EN147" s="5"/>
      <c r="EO147" s="5"/>
      <c r="EP147" s="5"/>
      <c r="EQ147" s="5"/>
      <c r="ER147" s="20">
        <f t="shared" si="34"/>
        <v>1</v>
      </c>
      <c r="ES147" s="5">
        <f t="shared" si="35"/>
        <v>1</v>
      </c>
      <c r="ET147" s="5" t="s">
        <v>581</v>
      </c>
      <c r="EU147" s="15" t="s">
        <v>1624</v>
      </c>
      <c r="EV147" s="15" t="s">
        <v>567</v>
      </c>
      <c r="EW147" s="15" t="s">
        <v>1075</v>
      </c>
      <c r="EX147" s="3" t="s">
        <v>1154</v>
      </c>
      <c r="EY147" s="22">
        <v>46178</v>
      </c>
      <c r="EZ147" s="21"/>
      <c r="FA147" s="3"/>
      <c r="FB147" s="22"/>
      <c r="FC147" s="15"/>
      <c r="FD147" s="15"/>
      <c r="FE147" s="15">
        <f t="shared" si="36"/>
        <v>3434</v>
      </c>
      <c r="FF147" s="4">
        <f t="shared" si="37"/>
        <v>12944</v>
      </c>
      <c r="FG147" t="s">
        <v>897</v>
      </c>
      <c r="FH147" s="4">
        <v>198</v>
      </c>
      <c r="FI147" t="s">
        <v>688</v>
      </c>
    </row>
    <row r="148" spans="1:165" ht="17.25" x14ac:dyDescent="0.25">
      <c r="A148" s="5">
        <v>462252818</v>
      </c>
      <c r="B148" s="12" t="s">
        <v>1351</v>
      </c>
      <c r="C148" s="5"/>
      <c r="D148" s="5"/>
      <c r="E148" s="5"/>
      <c r="F148" s="5"/>
      <c r="G148" s="6"/>
      <c r="H148" s="6"/>
      <c r="I148" s="5">
        <v>7369</v>
      </c>
      <c r="J148" s="5">
        <v>7274</v>
      </c>
      <c r="K148" s="295">
        <f t="shared" si="39"/>
        <v>7368</v>
      </c>
      <c r="L148" s="295">
        <f t="shared" si="27"/>
        <v>14643</v>
      </c>
      <c r="M148" s="334">
        <v>1</v>
      </c>
      <c r="N148" s="5" t="s">
        <v>688</v>
      </c>
      <c r="O148" s="5" t="s">
        <v>689</v>
      </c>
      <c r="P148" s="5" t="s">
        <v>17</v>
      </c>
      <c r="Q148" s="8">
        <v>75127</v>
      </c>
      <c r="R148" s="9">
        <v>94</v>
      </c>
      <c r="S148" s="9">
        <f t="shared" si="28"/>
        <v>0</v>
      </c>
      <c r="T148" s="9">
        <v>1800</v>
      </c>
      <c r="U148" s="10" t="s">
        <v>586</v>
      </c>
      <c r="V148" s="319">
        <f t="shared" si="32"/>
        <v>3.048549375290038E-2</v>
      </c>
      <c r="W148" s="319">
        <f t="shared" si="33"/>
        <v>4.2132069157925969E-3</v>
      </c>
      <c r="X148" s="11" t="str">
        <f t="shared" si="29"/>
        <v>FLOW</v>
      </c>
      <c r="Y148" s="5" t="str">
        <f t="shared" si="30"/>
        <v>-</v>
      </c>
      <c r="Z148" s="5" t="s">
        <v>586</v>
      </c>
      <c r="AA148" s="5" t="s">
        <v>586</v>
      </c>
      <c r="AB148" s="12"/>
      <c r="AC148" s="5"/>
      <c r="AD148" s="5"/>
      <c r="AE148" s="13"/>
      <c r="AF148" s="14"/>
      <c r="AG148" s="15"/>
      <c r="AH148" s="5" t="s">
        <v>111</v>
      </c>
      <c r="AI148" s="15"/>
      <c r="AK148" s="15"/>
      <c r="AL148" s="17">
        <v>9168</v>
      </c>
      <c r="AM148" s="8">
        <v>75127</v>
      </c>
      <c r="AN148" s="18">
        <v>27</v>
      </c>
      <c r="AO148" s="6">
        <v>37</v>
      </c>
      <c r="AP148" s="6" t="str">
        <f t="shared" si="31"/>
        <v>FLOW</v>
      </c>
      <c r="AQ148" s="6"/>
      <c r="AR148" s="6"/>
      <c r="AS148" s="6"/>
      <c r="AT148" s="6"/>
      <c r="AU148" s="5" t="s">
        <v>586</v>
      </c>
      <c r="AV148" s="332"/>
      <c r="AW148" s="12"/>
      <c r="AX148" s="19"/>
      <c r="AY148" s="5"/>
      <c r="AZ148" s="5" t="s">
        <v>1325</v>
      </c>
      <c r="BA148" s="15" t="s">
        <v>586</v>
      </c>
      <c r="BB148" s="15"/>
      <c r="BC148" s="15"/>
      <c r="BD148" s="5"/>
      <c r="BE148" s="5"/>
      <c r="BF148" s="5"/>
      <c r="BG148" s="3"/>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v>1</v>
      </c>
      <c r="CK148" s="5"/>
      <c r="CL148" s="5"/>
      <c r="CM148" s="5"/>
      <c r="CN148" s="5"/>
      <c r="CO148" s="5"/>
      <c r="CP148" s="5"/>
      <c r="CQ148" s="5"/>
      <c r="CR148" s="5"/>
      <c r="CS148" s="5"/>
      <c r="CT148" s="5"/>
      <c r="CU148" s="5"/>
      <c r="CV148" s="5"/>
      <c r="CW148" s="5"/>
      <c r="CX148" s="5"/>
      <c r="CY148" s="5"/>
      <c r="CZ148" s="5"/>
      <c r="DA148" s="5"/>
      <c r="DB148" s="5"/>
      <c r="DC148" s="5"/>
      <c r="DD148" s="5"/>
      <c r="DE148" s="5"/>
      <c r="DF148" s="5"/>
      <c r="DG148" s="5"/>
      <c r="DH148" s="5"/>
      <c r="DI148" s="5"/>
      <c r="DJ148" s="5"/>
      <c r="DK148" s="5"/>
      <c r="DL148" s="5"/>
      <c r="DM148" s="5"/>
      <c r="DN148" s="5"/>
      <c r="DO148" s="5"/>
      <c r="DP148" s="5"/>
      <c r="DQ148" s="5"/>
      <c r="DR148" s="5"/>
      <c r="DS148" s="5"/>
      <c r="DT148" s="5"/>
      <c r="DU148" s="5"/>
      <c r="DV148" s="5"/>
      <c r="DW148" s="5"/>
      <c r="DX148" s="5"/>
      <c r="DY148" s="5"/>
      <c r="DZ148" s="5"/>
      <c r="EA148" s="5"/>
      <c r="EB148" s="5"/>
      <c r="EC148" s="5"/>
      <c r="ED148" s="5"/>
      <c r="EE148" s="5"/>
      <c r="EF148" s="5"/>
      <c r="EG148" s="5"/>
      <c r="EH148" s="5"/>
      <c r="EI148" s="5"/>
      <c r="EJ148" s="5"/>
      <c r="EK148" s="5"/>
      <c r="EL148" s="5"/>
      <c r="EM148" s="5"/>
      <c r="EN148" s="5"/>
      <c r="EO148" s="5"/>
      <c r="EP148" s="5"/>
      <c r="EQ148" s="5"/>
      <c r="ER148" s="20">
        <f t="shared" si="34"/>
        <v>1</v>
      </c>
      <c r="ES148" s="5">
        <f t="shared" si="35"/>
        <v>1</v>
      </c>
      <c r="ET148" s="5" t="s">
        <v>570</v>
      </c>
      <c r="EU148" s="15" t="s">
        <v>1625</v>
      </c>
      <c r="EV148" s="15" t="s">
        <v>567</v>
      </c>
      <c r="EW148" s="15"/>
      <c r="EX148" s="3"/>
      <c r="EY148" s="22"/>
      <c r="EZ148" s="21"/>
      <c r="FA148" s="3"/>
      <c r="FB148" s="22"/>
      <c r="FC148" s="15"/>
      <c r="FD148" s="15"/>
      <c r="FE148" s="15">
        <f t="shared" si="36"/>
        <v>7368</v>
      </c>
      <c r="FF148" s="4">
        <f t="shared" si="37"/>
        <v>14643</v>
      </c>
      <c r="FH148" s="4">
        <v>94</v>
      </c>
      <c r="FI148" t="s">
        <v>688</v>
      </c>
    </row>
    <row r="149" spans="1:165" ht="17.25" x14ac:dyDescent="0.25">
      <c r="A149" s="5">
        <v>463370462</v>
      </c>
      <c r="B149" s="12" t="s">
        <v>1362</v>
      </c>
      <c r="C149" s="5" t="s">
        <v>1066</v>
      </c>
      <c r="D149" s="5" t="s">
        <v>2150</v>
      </c>
      <c r="E149" s="5">
        <f>5650+100</f>
        <v>5750</v>
      </c>
      <c r="F149" s="5"/>
      <c r="G149" s="6"/>
      <c r="H149" s="6"/>
      <c r="I149" s="5">
        <v>5626</v>
      </c>
      <c r="J149" s="5">
        <v>5602</v>
      </c>
      <c r="K149" s="295">
        <f t="shared" si="39"/>
        <v>5690</v>
      </c>
      <c r="L149" s="295">
        <f t="shared" si="27"/>
        <v>5478</v>
      </c>
      <c r="M149" s="334">
        <v>1</v>
      </c>
      <c r="N149" s="5" t="s">
        <v>737</v>
      </c>
      <c r="O149" s="5" t="s">
        <v>738</v>
      </c>
      <c r="P149" s="5" t="s">
        <v>146</v>
      </c>
      <c r="Q149" s="8">
        <v>74709</v>
      </c>
      <c r="R149" s="9">
        <v>88</v>
      </c>
      <c r="S149" s="9">
        <f t="shared" si="28"/>
        <v>0</v>
      </c>
      <c r="T149" s="9">
        <v>6100</v>
      </c>
      <c r="U149" s="10" t="s">
        <v>586</v>
      </c>
      <c r="V149" s="319">
        <f t="shared" si="32"/>
        <v>0.11458288839399067</v>
      </c>
      <c r="W149" s="319">
        <f t="shared" si="33"/>
        <v>4.1897650042188447E-3</v>
      </c>
      <c r="X149" s="11" t="str">
        <f t="shared" si="29"/>
        <v>STABLE</v>
      </c>
      <c r="Y149" s="5" t="str">
        <f t="shared" si="30"/>
        <v>PAID</v>
      </c>
      <c r="Z149" s="5" t="s">
        <v>586</v>
      </c>
      <c r="AA149" s="5" t="s">
        <v>586</v>
      </c>
      <c r="AB149" s="12"/>
      <c r="AC149" s="5"/>
      <c r="AD149" s="5"/>
      <c r="AE149" s="13"/>
      <c r="AF149" s="14"/>
      <c r="AG149" s="15"/>
      <c r="AH149" s="5" t="s">
        <v>151</v>
      </c>
      <c r="AI149" s="15"/>
      <c r="AK149" s="15"/>
      <c r="AL149" s="17">
        <v>11790</v>
      </c>
      <c r="AM149" s="8">
        <v>74709</v>
      </c>
      <c r="AN149" s="18">
        <v>27</v>
      </c>
      <c r="AO149" s="6">
        <v>37</v>
      </c>
      <c r="AP149" s="6" t="str">
        <f t="shared" si="31"/>
        <v>FLOW</v>
      </c>
      <c r="AQ149" s="6"/>
      <c r="AR149" s="6"/>
      <c r="AS149" s="6"/>
      <c r="AT149" s="6"/>
      <c r="AU149" s="5" t="s">
        <v>586</v>
      </c>
      <c r="AV149" s="332"/>
      <c r="AW149" s="12"/>
      <c r="AX149" s="19"/>
      <c r="AY149" s="5"/>
      <c r="AZ149" s="5" t="s">
        <v>1325</v>
      </c>
      <c r="BA149" s="15" t="s">
        <v>586</v>
      </c>
      <c r="BB149" s="15"/>
      <c r="BC149" s="15"/>
      <c r="BD149" s="5"/>
      <c r="BE149" s="5"/>
      <c r="BF149" s="5"/>
      <c r="BG149" s="3"/>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v>2</v>
      </c>
      <c r="CK149" s="5"/>
      <c r="CL149" s="5"/>
      <c r="CM149" s="5"/>
      <c r="CN149" s="5"/>
      <c r="CO149" s="5"/>
      <c r="CP149" s="5"/>
      <c r="CQ149" s="5"/>
      <c r="CR149" s="5"/>
      <c r="CS149" s="5"/>
      <c r="CT149" s="5"/>
      <c r="CU149" s="5"/>
      <c r="CV149" s="5"/>
      <c r="CW149" s="5"/>
      <c r="CX149" s="5"/>
      <c r="CY149" s="5"/>
      <c r="CZ149" s="5"/>
      <c r="DA149" s="5"/>
      <c r="DB149" s="5"/>
      <c r="DC149" s="5"/>
      <c r="DD149" s="5"/>
      <c r="DE149" s="5"/>
      <c r="DF149" s="5"/>
      <c r="DG149" s="5"/>
      <c r="DH149" s="5"/>
      <c r="DI149" s="5"/>
      <c r="DJ149" s="5"/>
      <c r="DK149" s="5"/>
      <c r="DL149" s="5"/>
      <c r="DM149" s="5"/>
      <c r="DN149" s="5"/>
      <c r="DO149" s="5"/>
      <c r="DP149" s="5"/>
      <c r="DQ149" s="5"/>
      <c r="DR149" s="5"/>
      <c r="DS149" s="5"/>
      <c r="DT149" s="5"/>
      <c r="DU149" s="5"/>
      <c r="DV149" s="5"/>
      <c r="DW149" s="5"/>
      <c r="DX149" s="5"/>
      <c r="DY149" s="5"/>
      <c r="DZ149" s="5"/>
      <c r="EA149" s="5"/>
      <c r="EB149" s="5"/>
      <c r="EC149" s="5"/>
      <c r="ED149" s="5"/>
      <c r="EE149" s="5"/>
      <c r="EF149" s="5"/>
      <c r="EG149" s="5"/>
      <c r="EH149" s="5"/>
      <c r="EI149" s="5"/>
      <c r="EJ149" s="5"/>
      <c r="EK149" s="5"/>
      <c r="EL149" s="5"/>
      <c r="EM149" s="5"/>
      <c r="EN149" s="5"/>
      <c r="EO149" s="5"/>
      <c r="EP149" s="5"/>
      <c r="EQ149" s="5"/>
      <c r="ER149" s="20">
        <f t="shared" si="34"/>
        <v>2</v>
      </c>
      <c r="ES149" s="5">
        <f t="shared" si="35"/>
        <v>1</v>
      </c>
      <c r="ET149" s="5" t="s">
        <v>581</v>
      </c>
      <c r="EU149" s="15" t="s">
        <v>1626</v>
      </c>
      <c r="EV149" s="15" t="s">
        <v>567</v>
      </c>
      <c r="EW149" s="15"/>
      <c r="EX149" s="3"/>
      <c r="EY149" s="22"/>
      <c r="EZ149" s="21"/>
      <c r="FA149" s="3"/>
      <c r="FB149" s="22"/>
      <c r="FC149" s="15"/>
      <c r="FD149" s="15"/>
      <c r="FE149" s="15">
        <f t="shared" si="36"/>
        <v>5690</v>
      </c>
      <c r="FF149" s="4">
        <f t="shared" si="37"/>
        <v>11228</v>
      </c>
      <c r="FH149" s="4">
        <v>88</v>
      </c>
      <c r="FI149" t="s">
        <v>688</v>
      </c>
    </row>
    <row r="150" spans="1:165" ht="17.25" x14ac:dyDescent="0.25">
      <c r="A150" s="5">
        <v>465922492</v>
      </c>
      <c r="B150" s="12" t="s">
        <v>139</v>
      </c>
      <c r="C150" s="5" t="s">
        <v>1043</v>
      </c>
      <c r="D150" s="5" t="s">
        <v>1062</v>
      </c>
      <c r="E150" s="5">
        <f>3838+130</f>
        <v>3968</v>
      </c>
      <c r="F150" s="5"/>
      <c r="G150" s="6"/>
      <c r="H150" s="6"/>
      <c r="I150" s="5">
        <v>3838</v>
      </c>
      <c r="J150" s="5">
        <v>7622</v>
      </c>
      <c r="K150" s="295">
        <f t="shared" si="39"/>
        <v>4023</v>
      </c>
      <c r="L150" s="295">
        <f t="shared" si="27"/>
        <v>7492</v>
      </c>
      <c r="M150" s="7">
        <v>2</v>
      </c>
      <c r="N150" s="5" t="s">
        <v>737</v>
      </c>
      <c r="O150" s="5" t="s">
        <v>738</v>
      </c>
      <c r="P150" s="5" t="s">
        <v>20</v>
      </c>
      <c r="Q150" s="8">
        <v>74559</v>
      </c>
      <c r="R150" s="9">
        <v>239</v>
      </c>
      <c r="S150" s="9">
        <f t="shared" si="28"/>
        <v>0</v>
      </c>
      <c r="T150" s="9">
        <v>5398</v>
      </c>
      <c r="U150" s="10" t="s">
        <v>896</v>
      </c>
      <c r="V150" s="319">
        <f t="shared" si="32"/>
        <v>0.2493432663088351</v>
      </c>
      <c r="W150" s="319">
        <f t="shared" si="33"/>
        <v>1.6508211285788527E-2</v>
      </c>
      <c r="X150" s="11" t="str">
        <f t="shared" si="29"/>
        <v>STABLE</v>
      </c>
      <c r="Y150" s="5" t="str">
        <f t="shared" si="30"/>
        <v>PAID</v>
      </c>
      <c r="Z150" s="5" t="s">
        <v>787</v>
      </c>
      <c r="AA150" s="5" t="s">
        <v>586</v>
      </c>
      <c r="AB150" s="12"/>
      <c r="AC150" s="5"/>
      <c r="AD150" s="5"/>
      <c r="AE150" s="13"/>
      <c r="AF150" s="14" t="s">
        <v>586</v>
      </c>
      <c r="AG150" s="15" t="s">
        <v>586</v>
      </c>
      <c r="AH150" s="5" t="s">
        <v>130</v>
      </c>
      <c r="AI150" s="15" t="s">
        <v>586</v>
      </c>
      <c r="AJ150" s="16" t="s">
        <v>586</v>
      </c>
      <c r="AK150" s="15" t="s">
        <v>586</v>
      </c>
      <c r="AL150" s="17">
        <v>13259</v>
      </c>
      <c r="AM150" s="8">
        <v>74559</v>
      </c>
      <c r="AN150" s="18">
        <v>57</v>
      </c>
      <c r="AO150" s="6">
        <v>37</v>
      </c>
      <c r="AP150" s="6" t="str">
        <f t="shared" si="31"/>
        <v>STABLE</v>
      </c>
      <c r="AQ150" s="6"/>
      <c r="AR150" s="6"/>
      <c r="AS150" s="6"/>
      <c r="AT150" s="6"/>
      <c r="AU150" s="5" t="s">
        <v>1060</v>
      </c>
      <c r="AV150" s="332"/>
      <c r="AW150" s="12"/>
      <c r="AX150" s="19"/>
      <c r="AY150" s="5"/>
      <c r="AZ150" s="5" t="s">
        <v>1011</v>
      </c>
      <c r="BA150" s="15" t="s">
        <v>586</v>
      </c>
      <c r="BB150" s="15"/>
      <c r="BC150" s="15"/>
      <c r="BD150" s="5"/>
      <c r="BE150" s="5"/>
      <c r="BF150" s="5"/>
      <c r="BG150" s="3"/>
      <c r="BH150" s="5"/>
      <c r="BI150" s="5"/>
      <c r="BJ150" s="5"/>
      <c r="BK150" s="5"/>
      <c r="BL150" s="5"/>
      <c r="BM150" s="5"/>
      <c r="BN150" s="5"/>
      <c r="BO150" s="5">
        <v>1</v>
      </c>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20">
        <f t="shared" si="34"/>
        <v>1</v>
      </c>
      <c r="ES150" s="5">
        <f t="shared" si="35"/>
        <v>1</v>
      </c>
      <c r="ET150" s="5" t="s">
        <v>571</v>
      </c>
      <c r="EU150" s="15" t="s">
        <v>1627</v>
      </c>
      <c r="EV150" s="15" t="s">
        <v>567</v>
      </c>
      <c r="EW150" s="15" t="s">
        <v>1068</v>
      </c>
      <c r="EX150" s="3" t="s">
        <v>1155</v>
      </c>
      <c r="EY150" s="22">
        <v>46178</v>
      </c>
      <c r="EZ150" s="21"/>
      <c r="FA150" s="3"/>
      <c r="FB150" s="22"/>
      <c r="FC150" s="15"/>
      <c r="FD150" s="15"/>
      <c r="FE150" s="15">
        <f t="shared" si="36"/>
        <v>4023</v>
      </c>
      <c r="FF150" s="4">
        <f t="shared" si="37"/>
        <v>11460</v>
      </c>
      <c r="FG150" t="s">
        <v>586</v>
      </c>
      <c r="FH150" s="4">
        <v>239</v>
      </c>
      <c r="FI150" t="s">
        <v>1477</v>
      </c>
    </row>
    <row r="151" spans="1:165" ht="17.25" x14ac:dyDescent="0.25">
      <c r="A151" s="5">
        <v>467095115</v>
      </c>
      <c r="B151" s="12" t="s">
        <v>104</v>
      </c>
      <c r="C151" s="5" t="s">
        <v>1043</v>
      </c>
      <c r="D151" s="5" t="s">
        <v>1011</v>
      </c>
      <c r="E151" s="5">
        <v>6075</v>
      </c>
      <c r="F151" s="5"/>
      <c r="G151" s="6"/>
      <c r="H151" s="6"/>
      <c r="I151" s="5">
        <v>5978</v>
      </c>
      <c r="J151" s="5">
        <v>17934</v>
      </c>
      <c r="K151" s="295">
        <f t="shared" si="39"/>
        <v>6269</v>
      </c>
      <c r="L151" s="295">
        <f t="shared" si="27"/>
        <v>17837</v>
      </c>
      <c r="M151" s="7">
        <v>3</v>
      </c>
      <c r="N151" s="5" t="s">
        <v>737</v>
      </c>
      <c r="O151" s="5" t="s">
        <v>738</v>
      </c>
      <c r="P151" s="5" t="s">
        <v>96</v>
      </c>
      <c r="Q151" s="8">
        <v>74325</v>
      </c>
      <c r="R151" s="9">
        <v>291</v>
      </c>
      <c r="S151" s="9">
        <f t="shared" si="28"/>
        <v>0</v>
      </c>
      <c r="T151" s="9">
        <v>1350</v>
      </c>
      <c r="U151" s="10" t="s">
        <v>688</v>
      </c>
      <c r="V151" s="319">
        <f t="shared" si="32"/>
        <v>0.31079270475750975</v>
      </c>
      <c r="W151" s="319">
        <f t="shared" si="33"/>
        <v>1.9677637904447334E-2</v>
      </c>
      <c r="X151" s="11" t="str">
        <f t="shared" si="29"/>
        <v>STABLE</v>
      </c>
      <c r="Y151" s="5" t="str">
        <f t="shared" si="30"/>
        <v>PAID</v>
      </c>
      <c r="Z151" s="5" t="s">
        <v>773</v>
      </c>
      <c r="AA151" s="5" t="s">
        <v>586</v>
      </c>
      <c r="AB151" s="12"/>
      <c r="AC151" s="5"/>
      <c r="AD151" s="5"/>
      <c r="AE151" s="13"/>
      <c r="AF151" s="14" t="s">
        <v>1064</v>
      </c>
      <c r="AG151" s="15" t="s">
        <v>586</v>
      </c>
      <c r="AH151" s="5" t="s">
        <v>95</v>
      </c>
      <c r="AI151" s="15" t="s">
        <v>586</v>
      </c>
      <c r="AJ151" s="16" t="s">
        <v>586</v>
      </c>
      <c r="AK151" s="15" t="s">
        <v>586</v>
      </c>
      <c r="AL151" s="17">
        <v>19575</v>
      </c>
      <c r="AM151" s="8">
        <v>74325</v>
      </c>
      <c r="AN151" s="18">
        <v>88</v>
      </c>
      <c r="AO151" s="6">
        <v>67</v>
      </c>
      <c r="AP151" s="6" t="str">
        <f t="shared" si="31"/>
        <v>STABLE</v>
      </c>
      <c r="AQ151" s="6"/>
      <c r="AR151" s="6"/>
      <c r="AS151" s="6"/>
      <c r="AT151" s="6"/>
      <c r="AU151" s="5" t="s">
        <v>1060</v>
      </c>
      <c r="AV151" s="332"/>
      <c r="AW151" s="12"/>
      <c r="AX151" s="19"/>
      <c r="AY151" s="5"/>
      <c r="AZ151" s="5" t="s">
        <v>1011</v>
      </c>
      <c r="BA151" s="15" t="s">
        <v>586</v>
      </c>
      <c r="BB151" s="15"/>
      <c r="BC151" s="15">
        <v>1</v>
      </c>
      <c r="BD151" s="5"/>
      <c r="BE151" s="5"/>
      <c r="BF151" s="5"/>
      <c r="BG151" s="3"/>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5"/>
      <c r="CQ151" s="5"/>
      <c r="CR151" s="5"/>
      <c r="CS151" s="5"/>
      <c r="CT151" s="5"/>
      <c r="CU151" s="5"/>
      <c r="CV151" s="5"/>
      <c r="CW151" s="5"/>
      <c r="CX151" s="5"/>
      <c r="CY151" s="5"/>
      <c r="CZ151" s="5"/>
      <c r="DA151" s="5"/>
      <c r="DB151" s="5"/>
      <c r="DC151" s="5"/>
      <c r="DD151" s="5"/>
      <c r="DE151" s="5"/>
      <c r="DF151" s="5"/>
      <c r="DG151" s="5"/>
      <c r="DH151" s="5"/>
      <c r="DI151" s="5"/>
      <c r="DJ151" s="5"/>
      <c r="DK151" s="5"/>
      <c r="DL151" s="5"/>
      <c r="DM151" s="5"/>
      <c r="DN151" s="5"/>
      <c r="DO151" s="5"/>
      <c r="DP151" s="5"/>
      <c r="DQ151" s="5"/>
      <c r="DR151" s="5"/>
      <c r="DS151" s="5"/>
      <c r="DT151" s="5"/>
      <c r="DU151" s="5"/>
      <c r="DV151" s="5"/>
      <c r="DW151" s="5"/>
      <c r="DX151" s="5"/>
      <c r="DY151" s="5"/>
      <c r="DZ151" s="5"/>
      <c r="EA151" s="5"/>
      <c r="EB151" s="5"/>
      <c r="EC151" s="5"/>
      <c r="ED151" s="5"/>
      <c r="EE151" s="5"/>
      <c r="EF151" s="5"/>
      <c r="EG151" s="5"/>
      <c r="EH151" s="5"/>
      <c r="EI151" s="5"/>
      <c r="EJ151" s="5"/>
      <c r="EK151" s="5"/>
      <c r="EL151" s="5"/>
      <c r="EM151" s="5"/>
      <c r="EN151" s="5"/>
      <c r="EO151" s="5"/>
      <c r="EP151" s="5"/>
      <c r="EQ151" s="5"/>
      <c r="ER151" s="20">
        <f t="shared" si="34"/>
        <v>1</v>
      </c>
      <c r="ES151" s="5">
        <f t="shared" si="35"/>
        <v>1</v>
      </c>
      <c r="ET151" s="5" t="s">
        <v>580</v>
      </c>
      <c r="EU151" s="15" t="s">
        <v>1628</v>
      </c>
      <c r="EV151" s="15" t="s">
        <v>567</v>
      </c>
      <c r="EW151" s="15" t="s">
        <v>1075</v>
      </c>
      <c r="EX151" s="3" t="s">
        <v>1156</v>
      </c>
      <c r="EY151" s="22">
        <v>46174</v>
      </c>
      <c r="EZ151" s="21"/>
      <c r="FA151" s="3"/>
      <c r="FB151" s="22"/>
      <c r="FC151" s="15"/>
      <c r="FD151" s="15"/>
      <c r="FE151" s="15">
        <f t="shared" si="36"/>
        <v>6269</v>
      </c>
      <c r="FF151" s="4">
        <f t="shared" si="37"/>
        <v>23912</v>
      </c>
      <c r="FG151" t="s">
        <v>897</v>
      </c>
      <c r="FH151" s="4">
        <v>291</v>
      </c>
      <c r="FI151" t="s">
        <v>1477</v>
      </c>
    </row>
    <row r="152" spans="1:165" ht="17.25" x14ac:dyDescent="0.25">
      <c r="A152" s="5">
        <v>467312870</v>
      </c>
      <c r="B152" s="12" t="s">
        <v>282</v>
      </c>
      <c r="C152" s="5" t="s">
        <v>1043</v>
      </c>
      <c r="D152" s="5" t="s">
        <v>1065</v>
      </c>
      <c r="E152" s="5">
        <v>4000</v>
      </c>
      <c r="F152" s="5"/>
      <c r="G152" s="6"/>
      <c r="H152" s="6"/>
      <c r="I152" s="5">
        <v>9394</v>
      </c>
      <c r="J152" s="5">
        <v>22646</v>
      </c>
      <c r="K152" s="295">
        <f t="shared" si="39"/>
        <v>4374</v>
      </c>
      <c r="L152" s="295">
        <f t="shared" si="27"/>
        <v>28040</v>
      </c>
      <c r="M152" s="7">
        <v>3</v>
      </c>
      <c r="N152" s="5" t="s">
        <v>737</v>
      </c>
      <c r="O152" s="5" t="s">
        <v>738</v>
      </c>
      <c r="P152" s="5" t="s">
        <v>168</v>
      </c>
      <c r="Q152" s="8">
        <v>73905</v>
      </c>
      <c r="R152" s="9">
        <v>516</v>
      </c>
      <c r="S152" s="9">
        <f t="shared" si="28"/>
        <v>0</v>
      </c>
      <c r="T152" s="9">
        <v>1800</v>
      </c>
      <c r="U152" s="10" t="s">
        <v>688</v>
      </c>
      <c r="V152" s="319">
        <f t="shared" si="32"/>
        <v>0.32295342116285514</v>
      </c>
      <c r="W152" s="319">
        <f t="shared" si="33"/>
        <v>1.9566442372393949E-2</v>
      </c>
      <c r="X152" s="11" t="str">
        <f t="shared" si="29"/>
        <v>STABLE</v>
      </c>
      <c r="Y152" s="5" t="str">
        <f t="shared" si="30"/>
        <v>PAID</v>
      </c>
      <c r="Z152" s="5" t="s">
        <v>773</v>
      </c>
      <c r="AA152" s="5" t="s">
        <v>586</v>
      </c>
      <c r="AB152" s="12"/>
      <c r="AC152" s="5"/>
      <c r="AD152" s="5"/>
      <c r="AE152" s="13"/>
      <c r="AF152" s="14" t="s">
        <v>1064</v>
      </c>
      <c r="AG152" s="15" t="s">
        <v>586</v>
      </c>
      <c r="AH152" s="5" t="s">
        <v>281</v>
      </c>
      <c r="AI152" s="15" t="s">
        <v>586</v>
      </c>
      <c r="AJ152" s="16" t="s">
        <v>586</v>
      </c>
      <c r="AK152" s="15" t="s">
        <v>586</v>
      </c>
      <c r="AL152" s="17">
        <v>24962</v>
      </c>
      <c r="AM152" s="8">
        <v>73905</v>
      </c>
      <c r="AN152" s="18">
        <v>83</v>
      </c>
      <c r="AO152" s="6">
        <v>62</v>
      </c>
      <c r="AP152" s="6" t="str">
        <f t="shared" si="31"/>
        <v>STABLE</v>
      </c>
      <c r="AQ152" s="6"/>
      <c r="AR152" s="6"/>
      <c r="AS152" s="6"/>
      <c r="AT152" s="6"/>
      <c r="AU152" s="5" t="s">
        <v>1060</v>
      </c>
      <c r="AV152" s="332"/>
      <c r="AW152" s="12"/>
      <c r="AX152" s="19"/>
      <c r="AY152" s="5"/>
      <c r="AZ152" s="5" t="s">
        <v>1011</v>
      </c>
      <c r="BA152" s="15" t="s">
        <v>586</v>
      </c>
      <c r="BB152" s="15"/>
      <c r="BC152" s="15">
        <v>1</v>
      </c>
      <c r="BD152" s="5"/>
      <c r="BE152" s="5"/>
      <c r="BF152" s="5"/>
      <c r="BG152" s="3"/>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5"/>
      <c r="CQ152" s="5"/>
      <c r="CR152" s="5"/>
      <c r="CS152" s="5"/>
      <c r="CT152" s="5"/>
      <c r="CU152" s="5"/>
      <c r="CV152" s="5"/>
      <c r="CW152" s="5"/>
      <c r="CX152" s="5"/>
      <c r="CY152" s="5"/>
      <c r="CZ152" s="5"/>
      <c r="DA152" s="5"/>
      <c r="DB152" s="5"/>
      <c r="DC152" s="5"/>
      <c r="DD152" s="5"/>
      <c r="DE152" s="5"/>
      <c r="DF152" s="5"/>
      <c r="DG152" s="5"/>
      <c r="DH152" s="5"/>
      <c r="DI152" s="5"/>
      <c r="DJ152" s="5"/>
      <c r="DK152" s="5"/>
      <c r="DL152" s="5"/>
      <c r="DM152" s="5"/>
      <c r="DN152" s="5"/>
      <c r="DO152" s="5"/>
      <c r="DP152" s="5"/>
      <c r="DQ152" s="5"/>
      <c r="DR152" s="5"/>
      <c r="DS152" s="5"/>
      <c r="DT152" s="5"/>
      <c r="DU152" s="5"/>
      <c r="DV152" s="5"/>
      <c r="DW152" s="5"/>
      <c r="DX152" s="5"/>
      <c r="DY152" s="5"/>
      <c r="DZ152" s="5"/>
      <c r="EA152" s="5"/>
      <c r="EB152" s="5"/>
      <c r="EC152" s="5"/>
      <c r="ED152" s="5"/>
      <c r="EE152" s="5"/>
      <c r="EF152" s="5"/>
      <c r="EG152" s="5"/>
      <c r="EH152" s="5"/>
      <c r="EI152" s="5"/>
      <c r="EJ152" s="5"/>
      <c r="EK152" s="5"/>
      <c r="EL152" s="5"/>
      <c r="EM152" s="5"/>
      <c r="EN152" s="5"/>
      <c r="EO152" s="5"/>
      <c r="EP152" s="5"/>
      <c r="EQ152" s="5"/>
      <c r="ER152" s="20">
        <f t="shared" si="34"/>
        <v>1</v>
      </c>
      <c r="ES152" s="5">
        <f t="shared" si="35"/>
        <v>1</v>
      </c>
      <c r="ET152" s="5" t="s">
        <v>583</v>
      </c>
      <c r="EU152" s="15" t="s">
        <v>1629</v>
      </c>
      <c r="EV152" s="15" t="s">
        <v>567</v>
      </c>
      <c r="EW152" s="15" t="s">
        <v>1096</v>
      </c>
      <c r="EX152" s="3" t="s">
        <v>1157</v>
      </c>
      <c r="EY152" s="22">
        <v>46174</v>
      </c>
      <c r="EZ152" s="21"/>
      <c r="FA152" s="3"/>
      <c r="FB152" s="22"/>
      <c r="FC152" s="15"/>
      <c r="FD152" s="15"/>
      <c r="FE152" s="15">
        <f t="shared" si="36"/>
        <v>4374</v>
      </c>
      <c r="FF152" s="4">
        <f t="shared" si="37"/>
        <v>32040</v>
      </c>
      <c r="FG152" t="s">
        <v>897</v>
      </c>
      <c r="FH152" s="4">
        <v>516</v>
      </c>
      <c r="FI152" t="s">
        <v>1477</v>
      </c>
    </row>
    <row r="153" spans="1:165" ht="17.25" x14ac:dyDescent="0.25">
      <c r="A153" s="5">
        <v>457317317</v>
      </c>
      <c r="B153" s="12" t="s">
        <v>1385</v>
      </c>
      <c r="C153" s="5"/>
      <c r="D153" s="5"/>
      <c r="E153" s="5"/>
      <c r="F153" s="5"/>
      <c r="G153" s="6"/>
      <c r="H153" s="6"/>
      <c r="I153" s="5">
        <v>6685</v>
      </c>
      <c r="J153" s="5">
        <v>7059</v>
      </c>
      <c r="K153" s="295">
        <f t="shared" si="39"/>
        <v>655</v>
      </c>
      <c r="L153" s="295">
        <f t="shared" si="27"/>
        <v>13744</v>
      </c>
      <c r="M153" s="7">
        <v>2</v>
      </c>
      <c r="N153" s="5" t="s">
        <v>688</v>
      </c>
      <c r="O153" s="5" t="s">
        <v>689</v>
      </c>
      <c r="P153" s="5" t="s">
        <v>106</v>
      </c>
      <c r="Q153" s="8">
        <v>73863</v>
      </c>
      <c r="R153" s="9">
        <v>281</v>
      </c>
      <c r="S153" s="9">
        <f t="shared" si="28"/>
        <v>0</v>
      </c>
      <c r="T153" s="9">
        <v>4957</v>
      </c>
      <c r="U153" s="10" t="s">
        <v>586</v>
      </c>
      <c r="V153" s="319">
        <f t="shared" si="32"/>
        <v>0.20104518564241833</v>
      </c>
      <c r="W153" s="319">
        <f t="shared" si="33"/>
        <v>1.6354108963400768E-2</v>
      </c>
      <c r="X153" s="11" t="str">
        <f t="shared" si="29"/>
        <v>FLOW</v>
      </c>
      <c r="Y153" s="5" t="str">
        <f t="shared" si="30"/>
        <v>-</v>
      </c>
      <c r="Z153" s="5" t="s">
        <v>586</v>
      </c>
      <c r="AA153" s="5" t="s">
        <v>586</v>
      </c>
      <c r="AB153" s="12"/>
      <c r="AC153" s="5"/>
      <c r="AD153" s="5"/>
      <c r="AE153" s="13"/>
      <c r="AF153" s="14"/>
      <c r="AG153" s="15"/>
      <c r="AH153" s="5" t="s">
        <v>1458</v>
      </c>
      <c r="AI153" s="15"/>
      <c r="AK153" s="15"/>
      <c r="AL153" s="17">
        <v>12297</v>
      </c>
      <c r="AM153" s="8">
        <v>73863</v>
      </c>
      <c r="AN153" s="18">
        <v>57</v>
      </c>
      <c r="AO153" s="6">
        <v>67</v>
      </c>
      <c r="AP153" s="6" t="str">
        <f t="shared" si="31"/>
        <v>FLOW</v>
      </c>
      <c r="AQ153" s="6"/>
      <c r="AR153" s="6"/>
      <c r="AS153" s="6"/>
      <c r="AT153" s="6"/>
      <c r="AU153" s="5" t="s">
        <v>586</v>
      </c>
      <c r="AV153" s="332"/>
      <c r="AW153" s="12"/>
      <c r="AX153" s="19"/>
      <c r="AY153" s="5"/>
      <c r="AZ153" s="5" t="s">
        <v>1325</v>
      </c>
      <c r="BA153" s="15" t="s">
        <v>586</v>
      </c>
      <c r="BB153" s="15"/>
      <c r="BC153" s="15"/>
      <c r="BD153" s="5"/>
      <c r="BE153" s="5"/>
      <c r="BF153" s="5"/>
      <c r="BG153" s="3"/>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5"/>
      <c r="CQ153" s="5"/>
      <c r="CR153" s="5"/>
      <c r="CS153" s="5"/>
      <c r="CT153" s="5"/>
      <c r="CU153" s="5"/>
      <c r="CV153" s="5"/>
      <c r="CW153" s="5"/>
      <c r="CX153" s="5"/>
      <c r="CY153" s="5"/>
      <c r="CZ153" s="5"/>
      <c r="DA153" s="5"/>
      <c r="DB153" s="5"/>
      <c r="DC153" s="5"/>
      <c r="DD153" s="5"/>
      <c r="DE153" s="5"/>
      <c r="DF153" s="5"/>
      <c r="DG153" s="5"/>
      <c r="DH153" s="5"/>
      <c r="DI153" s="5"/>
      <c r="DJ153" s="5"/>
      <c r="DK153" s="5"/>
      <c r="DL153" s="5"/>
      <c r="DM153" s="5"/>
      <c r="DN153" s="5"/>
      <c r="DO153" s="5"/>
      <c r="DP153" s="5"/>
      <c r="DQ153" s="5"/>
      <c r="DR153" s="5"/>
      <c r="DS153" s="5"/>
      <c r="DT153" s="5"/>
      <c r="DU153" s="5"/>
      <c r="DV153" s="5"/>
      <c r="DW153" s="5"/>
      <c r="DX153" s="5"/>
      <c r="DY153" s="5"/>
      <c r="DZ153" s="5"/>
      <c r="EA153" s="5"/>
      <c r="EB153" s="5"/>
      <c r="EC153" s="5"/>
      <c r="ED153" s="5"/>
      <c r="EE153" s="5"/>
      <c r="EF153" s="5"/>
      <c r="EG153" s="5"/>
      <c r="EH153" s="5"/>
      <c r="EI153" s="5"/>
      <c r="EJ153" s="5"/>
      <c r="EK153" s="5"/>
      <c r="EL153" s="5"/>
      <c r="EM153" s="5"/>
      <c r="EN153" s="5"/>
      <c r="EO153" s="5"/>
      <c r="EP153" s="5"/>
      <c r="EQ153" s="5"/>
      <c r="ER153" s="20">
        <f t="shared" si="34"/>
        <v>0</v>
      </c>
      <c r="ES153" s="5" t="str">
        <f t="shared" si="35"/>
        <v/>
      </c>
      <c r="ET153" s="5" t="s">
        <v>568</v>
      </c>
      <c r="EU153" s="15" t="s">
        <v>1630</v>
      </c>
      <c r="EV153" s="15" t="s">
        <v>567</v>
      </c>
      <c r="EW153" s="15"/>
      <c r="EX153" s="3"/>
      <c r="EY153" s="22"/>
      <c r="EZ153" s="21"/>
      <c r="FA153" s="3"/>
      <c r="FB153" s="22"/>
      <c r="FC153" s="15"/>
      <c r="FD153" s="15"/>
      <c r="FE153" s="15">
        <f t="shared" si="36"/>
        <v>655</v>
      </c>
      <c r="FF153" s="4">
        <f t="shared" si="37"/>
        <v>13744</v>
      </c>
      <c r="FH153" s="4">
        <v>281</v>
      </c>
      <c r="FI153" t="s">
        <v>688</v>
      </c>
    </row>
    <row r="154" spans="1:165" ht="17.25" x14ac:dyDescent="0.25">
      <c r="A154" s="5">
        <v>464712874</v>
      </c>
      <c r="B154" s="12" t="s">
        <v>265</v>
      </c>
      <c r="C154" s="5"/>
      <c r="D154" s="5"/>
      <c r="E154" s="5"/>
      <c r="F154" s="5"/>
      <c r="G154" s="6"/>
      <c r="H154" s="6"/>
      <c r="I154" s="5">
        <v>3668</v>
      </c>
      <c r="J154" s="5">
        <v>21980</v>
      </c>
      <c r="K154" s="295">
        <f t="shared" si="39"/>
        <v>4473</v>
      </c>
      <c r="L154" s="295">
        <f t="shared" si="27"/>
        <v>25648</v>
      </c>
      <c r="M154" s="7">
        <v>6</v>
      </c>
      <c r="N154" s="5" t="s">
        <v>688</v>
      </c>
      <c r="O154" s="5" t="s">
        <v>689</v>
      </c>
      <c r="P154" s="5" t="s">
        <v>156</v>
      </c>
      <c r="Q154" s="8">
        <v>73656</v>
      </c>
      <c r="R154" s="9">
        <v>833</v>
      </c>
      <c r="S154" s="9">
        <f t="shared" si="28"/>
        <v>0</v>
      </c>
      <c r="T154" s="9">
        <v>3352</v>
      </c>
      <c r="U154" s="10" t="s">
        <v>688</v>
      </c>
      <c r="V154" s="319">
        <f t="shared" si="32"/>
        <v>0.25548630796859839</v>
      </c>
      <c r="W154" s="319">
        <f t="shared" si="33"/>
        <v>3.0940798506413354E-2</v>
      </c>
      <c r="X154" s="11" t="str">
        <f t="shared" si="29"/>
        <v>FLOW</v>
      </c>
      <c r="Y154" s="5" t="str">
        <f t="shared" si="30"/>
        <v>-</v>
      </c>
      <c r="Z154" s="5" t="s">
        <v>773</v>
      </c>
      <c r="AA154" s="5" t="s">
        <v>586</v>
      </c>
      <c r="AB154" s="12"/>
      <c r="AC154" s="5"/>
      <c r="AD154" s="5"/>
      <c r="AE154" s="13"/>
      <c r="AF154" s="14" t="s">
        <v>1064</v>
      </c>
      <c r="AG154" s="15" t="s">
        <v>586</v>
      </c>
      <c r="AH154" s="5" t="s">
        <v>263</v>
      </c>
      <c r="AI154" s="15" t="s">
        <v>586</v>
      </c>
      <c r="AJ154" s="16" t="s">
        <v>586</v>
      </c>
      <c r="AK154" s="15" t="s">
        <v>586</v>
      </c>
      <c r="AL154" s="17">
        <v>26165</v>
      </c>
      <c r="AM154" s="8">
        <v>73656</v>
      </c>
      <c r="AN154" s="18">
        <v>178</v>
      </c>
      <c r="AO154" s="6">
        <v>188</v>
      </c>
      <c r="AP154" s="6" t="str">
        <f t="shared" si="31"/>
        <v>FLOW</v>
      </c>
      <c r="AQ154" s="6"/>
      <c r="AR154" s="6"/>
      <c r="AS154" s="6"/>
      <c r="AT154" s="6"/>
      <c r="AU154" s="5" t="s">
        <v>483</v>
      </c>
      <c r="AV154" s="332"/>
      <c r="AW154" s="12"/>
      <c r="AX154" s="19"/>
      <c r="AY154" s="5"/>
      <c r="AZ154" s="5" t="s">
        <v>1011</v>
      </c>
      <c r="BA154" s="15" t="s">
        <v>586</v>
      </c>
      <c r="BB154" s="15"/>
      <c r="BC154" s="15"/>
      <c r="BD154" s="5"/>
      <c r="BE154" s="5"/>
      <c r="BF154" s="5"/>
      <c r="BG154" s="3"/>
      <c r="BH154" s="5"/>
      <c r="BI154" s="5"/>
      <c r="BJ154" s="5"/>
      <c r="BK154" s="5"/>
      <c r="BL154" s="5"/>
      <c r="BM154" s="5"/>
      <c r="BN154" s="5"/>
      <c r="BO154" s="5">
        <v>1</v>
      </c>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5"/>
      <c r="CQ154" s="5"/>
      <c r="CR154" s="5"/>
      <c r="CS154" s="5"/>
      <c r="CT154" s="5"/>
      <c r="CU154" s="5"/>
      <c r="CV154" s="5"/>
      <c r="CW154" s="5"/>
      <c r="CX154" s="5"/>
      <c r="CY154" s="5"/>
      <c r="CZ154" s="5"/>
      <c r="DA154" s="5"/>
      <c r="DB154" s="5"/>
      <c r="DC154" s="5"/>
      <c r="DD154" s="5"/>
      <c r="DE154" s="5"/>
      <c r="DF154" s="5"/>
      <c r="DG154" s="5"/>
      <c r="DH154" s="5"/>
      <c r="DI154" s="5"/>
      <c r="DJ154" s="5"/>
      <c r="DK154" s="5"/>
      <c r="DL154" s="5"/>
      <c r="DM154" s="5"/>
      <c r="DN154" s="5"/>
      <c r="DO154" s="5"/>
      <c r="DP154" s="5"/>
      <c r="DQ154" s="5"/>
      <c r="DR154" s="5"/>
      <c r="DS154" s="5"/>
      <c r="DT154" s="5"/>
      <c r="DU154" s="5"/>
      <c r="DV154" s="5"/>
      <c r="DW154" s="5"/>
      <c r="DX154" s="5"/>
      <c r="DY154" s="5"/>
      <c r="DZ154" s="5"/>
      <c r="EA154" s="5"/>
      <c r="EB154" s="5"/>
      <c r="EC154" s="5"/>
      <c r="ED154" s="5"/>
      <c r="EE154" s="5"/>
      <c r="EF154" s="5"/>
      <c r="EG154" s="5"/>
      <c r="EH154" s="5"/>
      <c r="EI154" s="5"/>
      <c r="EJ154" s="5"/>
      <c r="EK154" s="5"/>
      <c r="EL154" s="5"/>
      <c r="EM154" s="5"/>
      <c r="EN154" s="5"/>
      <c r="EO154" s="5"/>
      <c r="EP154" s="5"/>
      <c r="EQ154" s="5"/>
      <c r="ER154" s="20">
        <f t="shared" si="34"/>
        <v>1</v>
      </c>
      <c r="ES154" s="5">
        <f t="shared" si="35"/>
        <v>1</v>
      </c>
      <c r="ET154" s="5" t="s">
        <v>582</v>
      </c>
      <c r="EU154" s="15" t="s">
        <v>1631</v>
      </c>
      <c r="EV154" s="15" t="s">
        <v>567</v>
      </c>
      <c r="EW154" s="15" t="s">
        <v>1075</v>
      </c>
      <c r="EX154" s="3" t="s">
        <v>1076</v>
      </c>
      <c r="EY154" s="22">
        <v>46178</v>
      </c>
      <c r="EZ154" s="21"/>
      <c r="FA154" s="3"/>
      <c r="FB154" s="22"/>
      <c r="FC154" s="15"/>
      <c r="FD154" s="15"/>
      <c r="FE154" s="15">
        <f t="shared" si="36"/>
        <v>4473</v>
      </c>
      <c r="FF154" s="4">
        <f t="shared" si="37"/>
        <v>25648</v>
      </c>
      <c r="FG154" t="s">
        <v>586</v>
      </c>
      <c r="FH154" s="4">
        <v>833</v>
      </c>
      <c r="FI154" t="s">
        <v>688</v>
      </c>
    </row>
    <row r="155" spans="1:165" ht="17.25" x14ac:dyDescent="0.25">
      <c r="A155" s="5">
        <v>466301939</v>
      </c>
      <c r="B155" s="12" t="s">
        <v>196</v>
      </c>
      <c r="C155" s="5"/>
      <c r="D155" s="5"/>
      <c r="E155" s="5"/>
      <c r="F155" s="5"/>
      <c r="G155" s="6"/>
      <c r="H155" s="6"/>
      <c r="I155" s="5">
        <v>3382</v>
      </c>
      <c r="J155" s="5">
        <v>5185</v>
      </c>
      <c r="K155" s="295">
        <f t="shared" si="39"/>
        <v>1896</v>
      </c>
      <c r="L155" s="295">
        <f t="shared" si="27"/>
        <v>8567</v>
      </c>
      <c r="M155" s="7">
        <v>2</v>
      </c>
      <c r="N155" s="5" t="s">
        <v>688</v>
      </c>
      <c r="O155" s="5" t="s">
        <v>689</v>
      </c>
      <c r="P155" s="5" t="s">
        <v>26</v>
      </c>
      <c r="Q155" s="8">
        <v>73439</v>
      </c>
      <c r="R155" s="9">
        <v>93</v>
      </c>
      <c r="S155" s="9">
        <f t="shared" si="28"/>
        <v>0</v>
      </c>
      <c r="T155" s="9">
        <v>2700</v>
      </c>
      <c r="U155" s="10" t="s">
        <v>688</v>
      </c>
      <c r="V155" s="319">
        <f t="shared" si="32"/>
        <v>0.32405914671823205</v>
      </c>
      <c r="W155" s="319">
        <f t="shared" si="33"/>
        <v>1.6260230537118572E-2</v>
      </c>
      <c r="X155" s="11" t="str">
        <f t="shared" si="29"/>
        <v>FLOW</v>
      </c>
      <c r="Y155" s="5" t="str">
        <f t="shared" si="30"/>
        <v>-</v>
      </c>
      <c r="Z155" s="5" t="s">
        <v>773</v>
      </c>
      <c r="AA155" s="5" t="s">
        <v>586</v>
      </c>
      <c r="AB155" s="12"/>
      <c r="AC155" s="5"/>
      <c r="AD155" s="5"/>
      <c r="AE155" s="13"/>
      <c r="AF155" s="14" t="s">
        <v>586</v>
      </c>
      <c r="AG155" s="15" t="s">
        <v>586</v>
      </c>
      <c r="AH155" s="5" t="s">
        <v>185</v>
      </c>
      <c r="AI155" s="15" t="s">
        <v>586</v>
      </c>
      <c r="AJ155" s="16" t="s">
        <v>586</v>
      </c>
      <c r="AK155" s="15" t="s">
        <v>586</v>
      </c>
      <c r="AL155" s="17">
        <v>7978</v>
      </c>
      <c r="AM155" s="8">
        <v>73439</v>
      </c>
      <c r="AN155" s="18">
        <v>57</v>
      </c>
      <c r="AO155" s="6">
        <v>67</v>
      </c>
      <c r="AP155" s="6" t="str">
        <f t="shared" si="31"/>
        <v>FLOW</v>
      </c>
      <c r="AQ155" s="6"/>
      <c r="AR155" s="6"/>
      <c r="AS155" s="6"/>
      <c r="AT155" s="6"/>
      <c r="AU155" s="5" t="s">
        <v>1060</v>
      </c>
      <c r="AV155" s="332"/>
      <c r="AW155" s="12"/>
      <c r="AX155" s="19"/>
      <c r="AY155" s="5"/>
      <c r="AZ155" s="5" t="s">
        <v>1011</v>
      </c>
      <c r="BA155" s="15" t="s">
        <v>586</v>
      </c>
      <c r="BB155" s="15"/>
      <c r="BC155" s="15"/>
      <c r="BD155" s="5"/>
      <c r="BE155" s="5"/>
      <c r="BF155" s="5"/>
      <c r="BG155" s="3"/>
      <c r="BH155" s="5"/>
      <c r="BI155" s="5"/>
      <c r="BJ155" s="5"/>
      <c r="BK155" s="5"/>
      <c r="BL155" s="5"/>
      <c r="BM155" s="5"/>
      <c r="BN155" s="5"/>
      <c r="BO155" s="5">
        <v>1</v>
      </c>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20">
        <f t="shared" si="34"/>
        <v>1</v>
      </c>
      <c r="ES155" s="5">
        <f t="shared" si="35"/>
        <v>1</v>
      </c>
      <c r="ET155" s="5" t="s">
        <v>572</v>
      </c>
      <c r="EU155" s="15" t="s">
        <v>1632</v>
      </c>
      <c r="EV155" s="15" t="s">
        <v>567</v>
      </c>
      <c r="EW155" s="15" t="s">
        <v>1073</v>
      </c>
      <c r="EX155" s="3" t="s">
        <v>1082</v>
      </c>
      <c r="EY155" s="22">
        <v>46187</v>
      </c>
      <c r="EZ155" s="21"/>
      <c r="FA155" s="3"/>
      <c r="FB155" s="22"/>
      <c r="FC155" s="15"/>
      <c r="FD155" s="15"/>
      <c r="FE155" s="15">
        <f t="shared" si="36"/>
        <v>1896</v>
      </c>
      <c r="FF155" s="4">
        <f t="shared" si="37"/>
        <v>8567</v>
      </c>
      <c r="FG155" t="s">
        <v>586</v>
      </c>
      <c r="FH155" s="4">
        <v>93</v>
      </c>
      <c r="FI155" t="s">
        <v>688</v>
      </c>
    </row>
    <row r="156" spans="1:165" ht="17.25" x14ac:dyDescent="0.25">
      <c r="A156" s="5">
        <v>465510482</v>
      </c>
      <c r="B156" s="12" t="s">
        <v>194</v>
      </c>
      <c r="C156" s="5"/>
      <c r="D156" s="5"/>
      <c r="E156" s="5"/>
      <c r="F156" s="5"/>
      <c r="G156" s="6"/>
      <c r="H156" s="6"/>
      <c r="I156" s="5">
        <v>3655</v>
      </c>
      <c r="J156" s="5">
        <v>14620</v>
      </c>
      <c r="K156" s="295">
        <f t="shared" si="39"/>
        <v>4071</v>
      </c>
      <c r="L156" s="295">
        <f t="shared" si="27"/>
        <v>18275</v>
      </c>
      <c r="M156" s="7">
        <v>4</v>
      </c>
      <c r="N156" s="5" t="s">
        <v>688</v>
      </c>
      <c r="O156" s="5" t="s">
        <v>689</v>
      </c>
      <c r="P156" s="5" t="s">
        <v>26</v>
      </c>
      <c r="Q156" s="8">
        <v>73394</v>
      </c>
      <c r="R156" s="9">
        <v>416</v>
      </c>
      <c r="S156" s="9">
        <f t="shared" si="28"/>
        <v>0</v>
      </c>
      <c r="T156" s="9">
        <v>1800</v>
      </c>
      <c r="U156" s="10" t="s">
        <v>688</v>
      </c>
      <c r="V156" s="319">
        <f t="shared" si="32"/>
        <v>0.25186213916040345</v>
      </c>
      <c r="W156" s="319">
        <f t="shared" si="33"/>
        <v>2.4096638466402902E-2</v>
      </c>
      <c r="X156" s="11" t="str">
        <f t="shared" si="29"/>
        <v>FLOW</v>
      </c>
      <c r="Y156" s="5" t="str">
        <f t="shared" si="30"/>
        <v>-</v>
      </c>
      <c r="Z156" s="5" t="s">
        <v>783</v>
      </c>
      <c r="AA156" s="5" t="s">
        <v>586</v>
      </c>
      <c r="AB156" s="12"/>
      <c r="AC156" s="5"/>
      <c r="AD156" s="5"/>
      <c r="AE156" s="13"/>
      <c r="AF156" s="14" t="s">
        <v>1064</v>
      </c>
      <c r="AG156" s="15" t="s">
        <v>586</v>
      </c>
      <c r="AH156" s="5" t="s">
        <v>185</v>
      </c>
      <c r="AI156" s="15" t="s">
        <v>586</v>
      </c>
      <c r="AJ156" s="16" t="s">
        <v>586</v>
      </c>
      <c r="AK156" s="15" t="s">
        <v>586</v>
      </c>
      <c r="AL156" s="17">
        <v>16836</v>
      </c>
      <c r="AM156" s="8">
        <v>73394</v>
      </c>
      <c r="AN156" s="18">
        <v>116</v>
      </c>
      <c r="AO156" s="6">
        <v>126</v>
      </c>
      <c r="AP156" s="6" t="str">
        <f t="shared" si="31"/>
        <v>FLOW</v>
      </c>
      <c r="AQ156" s="6"/>
      <c r="AR156" s="6"/>
      <c r="AS156" s="6"/>
      <c r="AT156" s="6"/>
      <c r="AU156" s="5" t="s">
        <v>483</v>
      </c>
      <c r="AV156" s="332"/>
      <c r="AW156" s="12"/>
      <c r="AX156" s="19"/>
      <c r="AY156" s="5"/>
      <c r="AZ156" s="5" t="s">
        <v>1011</v>
      </c>
      <c r="BA156" s="15" t="s">
        <v>586</v>
      </c>
      <c r="BB156" s="15"/>
      <c r="BC156" s="15"/>
      <c r="BD156" s="5"/>
      <c r="BE156" s="5"/>
      <c r="BF156" s="5"/>
      <c r="BG156" s="3"/>
      <c r="BH156" s="5"/>
      <c r="BI156" s="5"/>
      <c r="BJ156" s="5"/>
      <c r="BK156" s="5"/>
      <c r="BL156" s="5"/>
      <c r="BM156" s="5"/>
      <c r="BN156" s="5"/>
      <c r="BO156" s="5"/>
      <c r="BP156" s="5"/>
      <c r="BQ156" s="5"/>
      <c r="BR156" s="5"/>
      <c r="BS156" s="5"/>
      <c r="BT156" s="5"/>
      <c r="BU156" s="5"/>
      <c r="BV156" s="5"/>
      <c r="BW156" s="5"/>
      <c r="BX156" s="5"/>
      <c r="BY156" s="5"/>
      <c r="BZ156" s="5"/>
      <c r="CA156" s="5">
        <v>1</v>
      </c>
      <c r="CB156" s="5"/>
      <c r="CC156" s="5"/>
      <c r="CD156" s="5"/>
      <c r="CE156" s="5"/>
      <c r="CF156" s="5"/>
      <c r="CG156" s="5">
        <v>1</v>
      </c>
      <c r="CH156" s="5"/>
      <c r="CI156" s="5"/>
      <c r="CJ156" s="5"/>
      <c r="CK156" s="5"/>
      <c r="CL156" s="5"/>
      <c r="CM156" s="5"/>
      <c r="CN156" s="5"/>
      <c r="CO156" s="5"/>
      <c r="CP156" s="5"/>
      <c r="CQ156" s="5"/>
      <c r="CR156" s="5"/>
      <c r="CS156" s="5"/>
      <c r="CT156" s="5"/>
      <c r="CU156" s="5"/>
      <c r="CV156" s="5"/>
      <c r="CW156" s="5"/>
      <c r="CX156" s="5"/>
      <c r="CY156" s="5"/>
      <c r="CZ156" s="5"/>
      <c r="DA156" s="5"/>
      <c r="DB156" s="5"/>
      <c r="DC156" s="5"/>
      <c r="DD156" s="5"/>
      <c r="DE156" s="5"/>
      <c r="DF156" s="5"/>
      <c r="DG156" s="5"/>
      <c r="DH156" s="5"/>
      <c r="DI156" s="5"/>
      <c r="DJ156" s="5"/>
      <c r="DK156" s="5"/>
      <c r="DL156" s="5"/>
      <c r="DM156" s="5"/>
      <c r="DN156" s="5"/>
      <c r="DO156" s="5"/>
      <c r="DP156" s="5"/>
      <c r="DQ156" s="5"/>
      <c r="DR156" s="5"/>
      <c r="DS156" s="5"/>
      <c r="DT156" s="5"/>
      <c r="DU156" s="5"/>
      <c r="DV156" s="5"/>
      <c r="DW156" s="5"/>
      <c r="DX156" s="5"/>
      <c r="DY156" s="5"/>
      <c r="DZ156" s="5"/>
      <c r="EA156" s="5"/>
      <c r="EB156" s="5"/>
      <c r="EC156" s="5"/>
      <c r="ED156" s="5"/>
      <c r="EE156" s="5"/>
      <c r="EF156" s="5"/>
      <c r="EG156" s="5"/>
      <c r="EH156" s="5"/>
      <c r="EI156" s="5"/>
      <c r="EJ156" s="5"/>
      <c r="EK156" s="5"/>
      <c r="EL156" s="5"/>
      <c r="EM156" s="5"/>
      <c r="EN156" s="5"/>
      <c r="EO156" s="5"/>
      <c r="EP156" s="5"/>
      <c r="EQ156" s="5"/>
      <c r="ER156" s="20">
        <f t="shared" si="34"/>
        <v>2</v>
      </c>
      <c r="ES156" s="5">
        <f t="shared" si="35"/>
        <v>1</v>
      </c>
      <c r="ET156" s="5" t="s">
        <v>572</v>
      </c>
      <c r="EU156" s="15" t="s">
        <v>1633</v>
      </c>
      <c r="EV156" s="15" t="s">
        <v>567</v>
      </c>
      <c r="EW156" s="15" t="s">
        <v>1098</v>
      </c>
      <c r="EX156" s="3" t="s">
        <v>1158</v>
      </c>
      <c r="EY156" s="22">
        <v>46182</v>
      </c>
      <c r="EZ156" s="21"/>
      <c r="FA156" s="3"/>
      <c r="FB156" s="22"/>
      <c r="FC156" s="15"/>
      <c r="FD156" s="15"/>
      <c r="FE156" s="15">
        <f t="shared" si="36"/>
        <v>4071</v>
      </c>
      <c r="FF156" s="4">
        <f t="shared" si="37"/>
        <v>18275</v>
      </c>
      <c r="FG156" t="s">
        <v>586</v>
      </c>
      <c r="FH156" s="4">
        <v>416</v>
      </c>
      <c r="FI156" t="s">
        <v>688</v>
      </c>
    </row>
    <row r="157" spans="1:165" ht="17.25" x14ac:dyDescent="0.25">
      <c r="A157" s="5">
        <v>462498267</v>
      </c>
      <c r="B157" s="12" t="s">
        <v>323</v>
      </c>
      <c r="C157" s="5"/>
      <c r="D157" s="5"/>
      <c r="E157" s="5"/>
      <c r="F157" s="5"/>
      <c r="G157" s="6"/>
      <c r="H157" s="6" t="s">
        <v>1480</v>
      </c>
      <c r="I157" s="5">
        <v>4659</v>
      </c>
      <c r="J157" s="5">
        <v>4514</v>
      </c>
      <c r="K157" s="295">
        <f t="shared" si="39"/>
        <v>4641</v>
      </c>
      <c r="L157" s="295">
        <f t="shared" si="27"/>
        <v>9173</v>
      </c>
      <c r="M157" s="334">
        <v>1</v>
      </c>
      <c r="N157" s="5" t="s">
        <v>737</v>
      </c>
      <c r="O157" s="5" t="s">
        <v>689</v>
      </c>
      <c r="P157" s="5" t="s">
        <v>26</v>
      </c>
      <c r="Q157" s="8">
        <v>73155</v>
      </c>
      <c r="R157" s="9">
        <v>127</v>
      </c>
      <c r="S157" s="9">
        <f t="shared" si="28"/>
        <v>0</v>
      </c>
      <c r="T157" s="9">
        <v>5850</v>
      </c>
      <c r="U157" s="10" t="s">
        <v>887</v>
      </c>
      <c r="V157" s="319">
        <f t="shared" si="32"/>
        <v>3.1548698641086219E-2</v>
      </c>
      <c r="W157" s="319">
        <f t="shared" si="33"/>
        <v>4.1026149310475256E-3</v>
      </c>
      <c r="X157" s="11" t="str">
        <f t="shared" si="29"/>
        <v>STABLE</v>
      </c>
      <c r="Y157" s="5" t="str">
        <f t="shared" si="30"/>
        <v>PAID</v>
      </c>
      <c r="Z157" s="5" t="s">
        <v>787</v>
      </c>
      <c r="AA157" s="5" t="s">
        <v>586</v>
      </c>
      <c r="AB157" s="12"/>
      <c r="AC157" s="5"/>
      <c r="AD157" s="5"/>
      <c r="AE157" s="13"/>
      <c r="AF157" s="14" t="s">
        <v>586</v>
      </c>
      <c r="AG157" s="15" t="s">
        <v>586</v>
      </c>
      <c r="AH157" s="5" t="s">
        <v>322</v>
      </c>
      <c r="AI157" s="15" t="s">
        <v>586</v>
      </c>
      <c r="AJ157" s="16" t="s">
        <v>586</v>
      </c>
      <c r="AK157" s="15" t="s">
        <v>586</v>
      </c>
      <c r="AL157" s="17">
        <v>10491</v>
      </c>
      <c r="AM157" s="8">
        <v>73155</v>
      </c>
      <c r="AN157" s="18">
        <v>27</v>
      </c>
      <c r="AO157" s="6">
        <v>6</v>
      </c>
      <c r="AP157" s="6" t="str">
        <f t="shared" si="31"/>
        <v>STABLE</v>
      </c>
      <c r="AQ157" s="6"/>
      <c r="AR157" s="6"/>
      <c r="AS157" s="6"/>
      <c r="AT157" s="6"/>
      <c r="AU157" s="5" t="s">
        <v>1060</v>
      </c>
      <c r="AV157" s="332"/>
      <c r="AW157" s="12"/>
      <c r="AX157" s="19"/>
      <c r="AY157" s="5"/>
      <c r="AZ157" s="5" t="s">
        <v>1011</v>
      </c>
      <c r="BA157" s="15" t="s">
        <v>586</v>
      </c>
      <c r="BB157" s="15"/>
      <c r="BC157" s="15"/>
      <c r="BD157" s="5"/>
      <c r="BE157" s="5"/>
      <c r="BF157" s="5"/>
      <c r="BG157" s="3"/>
      <c r="BH157" s="5"/>
      <c r="BI157" s="5"/>
      <c r="BJ157" s="5"/>
      <c r="BK157" s="5"/>
      <c r="BL157" s="5"/>
      <c r="BM157" s="5"/>
      <c r="BN157" s="5"/>
      <c r="BO157" s="5"/>
      <c r="BP157" s="5"/>
      <c r="BQ157" s="5"/>
      <c r="BR157" s="5">
        <v>1</v>
      </c>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5"/>
      <c r="CQ157" s="5"/>
      <c r="CR157" s="5"/>
      <c r="CS157" s="5"/>
      <c r="CT157" s="5"/>
      <c r="CU157" s="5"/>
      <c r="CV157" s="5"/>
      <c r="CW157" s="5"/>
      <c r="CX157" s="5"/>
      <c r="CY157" s="5"/>
      <c r="CZ157" s="5"/>
      <c r="DA157" s="5"/>
      <c r="DB157" s="5"/>
      <c r="DC157" s="5"/>
      <c r="DD157" s="5"/>
      <c r="DE157" s="5"/>
      <c r="DF157" s="5"/>
      <c r="DG157" s="5"/>
      <c r="DH157" s="5"/>
      <c r="DI157" s="5"/>
      <c r="DJ157" s="5"/>
      <c r="DK157" s="5"/>
      <c r="DL157" s="5"/>
      <c r="DM157" s="5"/>
      <c r="DN157" s="5"/>
      <c r="DO157" s="5"/>
      <c r="DP157" s="5"/>
      <c r="DQ157" s="5"/>
      <c r="DR157" s="5"/>
      <c r="DS157" s="5"/>
      <c r="DT157" s="5"/>
      <c r="DU157" s="5"/>
      <c r="DV157" s="5"/>
      <c r="DW157" s="5"/>
      <c r="DX157" s="5"/>
      <c r="DY157" s="5"/>
      <c r="DZ157" s="5"/>
      <c r="EA157" s="5"/>
      <c r="EB157" s="5"/>
      <c r="EC157" s="5"/>
      <c r="ED157" s="5"/>
      <c r="EE157" s="5"/>
      <c r="EF157" s="5"/>
      <c r="EG157" s="5"/>
      <c r="EH157" s="5"/>
      <c r="EI157" s="5"/>
      <c r="EJ157" s="5"/>
      <c r="EK157" s="5"/>
      <c r="EL157" s="5"/>
      <c r="EM157" s="5"/>
      <c r="EN157" s="5"/>
      <c r="EO157" s="5"/>
      <c r="EP157" s="5"/>
      <c r="EQ157" s="5"/>
      <c r="ER157" s="20">
        <f t="shared" si="34"/>
        <v>1</v>
      </c>
      <c r="ES157" s="5">
        <f t="shared" si="35"/>
        <v>1</v>
      </c>
      <c r="ET157" s="5" t="s">
        <v>572</v>
      </c>
      <c r="EU157" s="15" t="s">
        <v>1634</v>
      </c>
      <c r="EV157" s="15" t="s">
        <v>567</v>
      </c>
      <c r="EW157" s="15" t="s">
        <v>1068</v>
      </c>
      <c r="EX157" s="3" t="s">
        <v>1144</v>
      </c>
      <c r="EY157" s="22">
        <v>46179</v>
      </c>
      <c r="EZ157" s="21"/>
      <c r="FA157" s="3"/>
      <c r="FB157" s="22"/>
      <c r="FC157" s="15"/>
      <c r="FD157" s="15"/>
      <c r="FE157" s="15">
        <f t="shared" si="36"/>
        <v>4641</v>
      </c>
      <c r="FF157" s="4">
        <f t="shared" si="37"/>
        <v>9173</v>
      </c>
      <c r="FG157" t="s">
        <v>586</v>
      </c>
      <c r="FH157" s="4">
        <v>127</v>
      </c>
      <c r="FI157" t="s">
        <v>1477</v>
      </c>
    </row>
    <row r="158" spans="1:165" ht="17.25" x14ac:dyDescent="0.25">
      <c r="A158" s="5">
        <v>460139116</v>
      </c>
      <c r="B158" s="12" t="s">
        <v>466</v>
      </c>
      <c r="C158" s="5"/>
      <c r="D158" s="5"/>
      <c r="E158" s="5"/>
      <c r="F158" s="5"/>
      <c r="G158" s="6"/>
      <c r="H158" s="6"/>
      <c r="I158" s="5">
        <v>4186</v>
      </c>
      <c r="J158" s="5">
        <v>12558</v>
      </c>
      <c r="K158" s="295">
        <f t="shared" si="39"/>
        <v>4382</v>
      </c>
      <c r="L158" s="295">
        <f t="shared" si="27"/>
        <v>16744</v>
      </c>
      <c r="M158" s="7">
        <v>3</v>
      </c>
      <c r="N158" s="5" t="s">
        <v>688</v>
      </c>
      <c r="O158" s="5" t="s">
        <v>689</v>
      </c>
      <c r="P158" s="5" t="s">
        <v>156</v>
      </c>
      <c r="Q158" s="8">
        <v>72754.460000000006</v>
      </c>
      <c r="R158" s="9">
        <v>196</v>
      </c>
      <c r="S158" s="9">
        <f t="shared" si="28"/>
        <v>0</v>
      </c>
      <c r="T158" s="9">
        <v>5989</v>
      </c>
      <c r="U158" s="10" t="s">
        <v>688</v>
      </c>
      <c r="V158" s="319">
        <f t="shared" si="32"/>
        <v>0.13849210926047292</v>
      </c>
      <c r="W158" s="319">
        <f t="shared" si="33"/>
        <v>1.9261835449897038E-2</v>
      </c>
      <c r="X158" s="11" t="str">
        <f t="shared" si="29"/>
        <v>FLOW</v>
      </c>
      <c r="Y158" s="5" t="str">
        <f t="shared" si="30"/>
        <v>-</v>
      </c>
      <c r="Z158" s="5" t="s">
        <v>773</v>
      </c>
      <c r="AA158" s="5" t="s">
        <v>586</v>
      </c>
      <c r="AB158" s="12"/>
      <c r="AC158" s="5"/>
      <c r="AD158" s="5"/>
      <c r="AE158" s="13"/>
      <c r="AF158" s="14" t="s">
        <v>1064</v>
      </c>
      <c r="AG158" s="15" t="s">
        <v>586</v>
      </c>
      <c r="AH158" s="5" t="s">
        <v>465</v>
      </c>
      <c r="AI158" s="15" t="s">
        <v>586</v>
      </c>
      <c r="AJ158" s="16" t="s">
        <v>586</v>
      </c>
      <c r="AK158" s="15" t="s">
        <v>586</v>
      </c>
      <c r="AL158" s="17">
        <v>18743</v>
      </c>
      <c r="AM158" s="8">
        <v>72754.460000000006</v>
      </c>
      <c r="AN158" s="18">
        <v>88</v>
      </c>
      <c r="AO158" s="6">
        <v>98</v>
      </c>
      <c r="AP158" s="6" t="str">
        <f t="shared" si="31"/>
        <v>FLOW</v>
      </c>
      <c r="AQ158" s="6"/>
      <c r="AR158" s="6"/>
      <c r="AS158" s="6"/>
      <c r="AT158" s="6"/>
      <c r="AU158" s="5" t="s">
        <v>483</v>
      </c>
      <c r="AV158" s="332"/>
      <c r="AW158" s="12"/>
      <c r="AX158" s="19"/>
      <c r="AY158" s="5"/>
      <c r="AZ158" s="5" t="s">
        <v>1011</v>
      </c>
      <c r="BA158" s="15" t="s">
        <v>586</v>
      </c>
      <c r="BB158" s="15"/>
      <c r="BC158" s="15"/>
      <c r="BD158" s="5"/>
      <c r="BE158" s="5"/>
      <c r="BF158" s="5">
        <v>1</v>
      </c>
      <c r="BG158" s="3"/>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5"/>
      <c r="CQ158" s="5"/>
      <c r="CR158" s="5"/>
      <c r="CS158" s="5"/>
      <c r="CT158" s="5"/>
      <c r="CU158" s="5"/>
      <c r="CV158" s="5"/>
      <c r="CW158" s="5"/>
      <c r="CX158" s="5"/>
      <c r="CY158" s="5"/>
      <c r="CZ158" s="5"/>
      <c r="DA158" s="5"/>
      <c r="DB158" s="5"/>
      <c r="DC158" s="5"/>
      <c r="DD158" s="5"/>
      <c r="DE158" s="5"/>
      <c r="DF158" s="5"/>
      <c r="DG158" s="5"/>
      <c r="DH158" s="5"/>
      <c r="DI158" s="5"/>
      <c r="DJ158" s="5"/>
      <c r="DK158" s="5"/>
      <c r="DL158" s="5"/>
      <c r="DM158" s="5"/>
      <c r="DN158" s="5"/>
      <c r="DO158" s="5"/>
      <c r="DP158" s="5"/>
      <c r="DQ158" s="5"/>
      <c r="DR158" s="5"/>
      <c r="DS158" s="5"/>
      <c r="DT158" s="5"/>
      <c r="DU158" s="5"/>
      <c r="DV158" s="5"/>
      <c r="DW158" s="5"/>
      <c r="DX158" s="5"/>
      <c r="DY158" s="5"/>
      <c r="DZ158" s="5"/>
      <c r="EA158" s="5"/>
      <c r="EB158" s="5"/>
      <c r="EC158" s="5"/>
      <c r="ED158" s="5"/>
      <c r="EE158" s="5"/>
      <c r="EF158" s="5"/>
      <c r="EG158" s="5"/>
      <c r="EH158" s="5"/>
      <c r="EI158" s="5"/>
      <c r="EJ158" s="5"/>
      <c r="EK158" s="5"/>
      <c r="EL158" s="5"/>
      <c r="EM158" s="5"/>
      <c r="EN158" s="5"/>
      <c r="EO158" s="5"/>
      <c r="EP158" s="5"/>
      <c r="EQ158" s="5"/>
      <c r="ER158" s="20">
        <f t="shared" si="34"/>
        <v>1</v>
      </c>
      <c r="ES158" s="5">
        <f t="shared" si="35"/>
        <v>1</v>
      </c>
      <c r="ET158" s="5" t="s">
        <v>582</v>
      </c>
      <c r="EU158" s="15" t="s">
        <v>1635</v>
      </c>
      <c r="EV158" s="15" t="s">
        <v>567</v>
      </c>
      <c r="EW158" s="15" t="s">
        <v>1075</v>
      </c>
      <c r="EX158" s="3" t="s">
        <v>1076</v>
      </c>
      <c r="EY158" s="22">
        <v>46175</v>
      </c>
      <c r="EZ158" s="21"/>
      <c r="FA158" s="3"/>
      <c r="FB158" s="22"/>
      <c r="FC158" s="15"/>
      <c r="FD158" s="15"/>
      <c r="FE158" s="15">
        <f t="shared" si="36"/>
        <v>4382</v>
      </c>
      <c r="FF158" s="4">
        <f t="shared" si="37"/>
        <v>16744</v>
      </c>
      <c r="FG158" t="s">
        <v>897</v>
      </c>
      <c r="FH158" s="4">
        <v>196</v>
      </c>
      <c r="FI158" t="s">
        <v>688</v>
      </c>
    </row>
    <row r="159" spans="1:165" ht="17.25" x14ac:dyDescent="0.25">
      <c r="A159" s="5">
        <v>457264616</v>
      </c>
      <c r="B159" s="12" t="s">
        <v>114</v>
      </c>
      <c r="C159" s="5"/>
      <c r="D159" s="5"/>
      <c r="E159" s="5"/>
      <c r="F159" s="5"/>
      <c r="G159" s="6"/>
      <c r="H159" s="6"/>
      <c r="I159" s="5">
        <v>7070</v>
      </c>
      <c r="J159" s="5">
        <v>6004</v>
      </c>
      <c r="K159" s="295">
        <f t="shared" si="39"/>
        <v>6140</v>
      </c>
      <c r="L159" s="295">
        <f t="shared" si="27"/>
        <v>13074</v>
      </c>
      <c r="M159" s="334">
        <v>1</v>
      </c>
      <c r="N159" s="5" t="s">
        <v>688</v>
      </c>
      <c r="O159" s="5" t="s">
        <v>689</v>
      </c>
      <c r="P159" s="5" t="s">
        <v>17</v>
      </c>
      <c r="Q159" s="8">
        <v>72515.34</v>
      </c>
      <c r="R159" s="9">
        <v>136</v>
      </c>
      <c r="S159" s="9">
        <f t="shared" si="28"/>
        <v>0</v>
      </c>
      <c r="T159" s="9">
        <v>6268</v>
      </c>
      <c r="U159" s="10" t="s">
        <v>893</v>
      </c>
      <c r="V159" s="319">
        <f t="shared" si="32"/>
        <v>2.9425718377673098E-2</v>
      </c>
      <c r="W159" s="319">
        <f t="shared" si="33"/>
        <v>4.0667420766043036E-3</v>
      </c>
      <c r="X159" s="11" t="str">
        <f t="shared" si="29"/>
        <v>FLOW</v>
      </c>
      <c r="Y159" s="5" t="str">
        <f t="shared" si="30"/>
        <v>-</v>
      </c>
      <c r="Z159" s="5" t="s">
        <v>785</v>
      </c>
      <c r="AA159" s="5" t="s">
        <v>586</v>
      </c>
      <c r="AB159" s="12"/>
      <c r="AC159" s="5"/>
      <c r="AD159" s="5"/>
      <c r="AE159" s="13"/>
      <c r="AF159" s="14" t="s">
        <v>586</v>
      </c>
      <c r="AG159" s="15" t="s">
        <v>586</v>
      </c>
      <c r="AH159" s="5" t="s">
        <v>111</v>
      </c>
      <c r="AI159" s="15" t="s">
        <v>586</v>
      </c>
      <c r="AJ159" s="16" t="s">
        <v>586</v>
      </c>
      <c r="AK159" s="15" t="s">
        <v>586</v>
      </c>
      <c r="AL159" s="17">
        <v>12408</v>
      </c>
      <c r="AM159" s="8">
        <v>72515.34</v>
      </c>
      <c r="AN159" s="18">
        <v>27</v>
      </c>
      <c r="AO159" s="6">
        <v>37</v>
      </c>
      <c r="AP159" s="6" t="str">
        <f t="shared" si="31"/>
        <v>FLOW</v>
      </c>
      <c r="AQ159" s="6"/>
      <c r="AR159" s="6"/>
      <c r="AS159" s="6"/>
      <c r="AT159" s="6"/>
      <c r="AU159" s="5" t="s">
        <v>1060</v>
      </c>
      <c r="AV159" s="332"/>
      <c r="AW159" s="12"/>
      <c r="AX159" s="19"/>
      <c r="AY159" s="5"/>
      <c r="AZ159" s="5" t="s">
        <v>1011</v>
      </c>
      <c r="BA159" s="15" t="s">
        <v>586</v>
      </c>
      <c r="BB159" s="15"/>
      <c r="BC159" s="15"/>
      <c r="BD159" s="5"/>
      <c r="BE159" s="5"/>
      <c r="BF159" s="5"/>
      <c r="BG159" s="3"/>
      <c r="BH159" s="5"/>
      <c r="BI159" s="5"/>
      <c r="BJ159" s="5"/>
      <c r="BK159" s="5"/>
      <c r="BL159" s="5"/>
      <c r="BM159" s="5"/>
      <c r="BN159" s="5"/>
      <c r="BO159" s="5"/>
      <c r="BP159" s="5"/>
      <c r="BQ159" s="5"/>
      <c r="BR159" s="5">
        <v>1</v>
      </c>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5"/>
      <c r="CQ159" s="5"/>
      <c r="CR159" s="5"/>
      <c r="CS159" s="5"/>
      <c r="CT159" s="5"/>
      <c r="CU159" s="5"/>
      <c r="CV159" s="5"/>
      <c r="CW159" s="5"/>
      <c r="CX159" s="5"/>
      <c r="CY159" s="5"/>
      <c r="CZ159" s="5"/>
      <c r="DA159" s="5"/>
      <c r="DB159" s="5"/>
      <c r="DC159" s="5"/>
      <c r="DD159" s="5"/>
      <c r="DE159" s="5"/>
      <c r="DF159" s="5"/>
      <c r="DG159" s="5"/>
      <c r="DH159" s="5"/>
      <c r="DI159" s="5"/>
      <c r="DJ159" s="5"/>
      <c r="DK159" s="5"/>
      <c r="DL159" s="5"/>
      <c r="DM159" s="5"/>
      <c r="DN159" s="5"/>
      <c r="DO159" s="5"/>
      <c r="DP159" s="5"/>
      <c r="DQ159" s="5"/>
      <c r="DR159" s="5"/>
      <c r="DS159" s="5"/>
      <c r="DT159" s="5"/>
      <c r="DU159" s="5"/>
      <c r="DV159" s="5"/>
      <c r="DW159" s="5"/>
      <c r="DX159" s="5"/>
      <c r="DY159" s="5"/>
      <c r="DZ159" s="5"/>
      <c r="EA159" s="5"/>
      <c r="EB159" s="5"/>
      <c r="EC159" s="5"/>
      <c r="ED159" s="5"/>
      <c r="EE159" s="5"/>
      <c r="EF159" s="5"/>
      <c r="EG159" s="5"/>
      <c r="EH159" s="5"/>
      <c r="EI159" s="5"/>
      <c r="EJ159" s="5"/>
      <c r="EK159" s="5"/>
      <c r="EL159" s="5"/>
      <c r="EM159" s="5"/>
      <c r="EN159" s="5"/>
      <c r="EO159" s="5"/>
      <c r="EP159" s="5"/>
      <c r="EQ159" s="5"/>
      <c r="ER159" s="20">
        <f t="shared" si="34"/>
        <v>1</v>
      </c>
      <c r="ES159" s="5">
        <f t="shared" si="35"/>
        <v>1</v>
      </c>
      <c r="ET159" s="5" t="s">
        <v>570</v>
      </c>
      <c r="EU159" s="15" t="s">
        <v>1636</v>
      </c>
      <c r="EV159" s="15" t="s">
        <v>567</v>
      </c>
      <c r="EW159" s="15" t="s">
        <v>1075</v>
      </c>
      <c r="EX159" s="3" t="s">
        <v>1159</v>
      </c>
      <c r="EY159" s="22">
        <v>46179</v>
      </c>
      <c r="EZ159" s="21"/>
      <c r="FA159" s="3"/>
      <c r="FB159" s="22"/>
      <c r="FC159" s="15"/>
      <c r="FD159" s="15"/>
      <c r="FE159" s="15">
        <f t="shared" si="36"/>
        <v>6140</v>
      </c>
      <c r="FF159" s="4">
        <f t="shared" si="37"/>
        <v>13074</v>
      </c>
      <c r="FG159" t="s">
        <v>586</v>
      </c>
      <c r="FH159" s="4">
        <v>136</v>
      </c>
      <c r="FI159" t="s">
        <v>688</v>
      </c>
    </row>
    <row r="160" spans="1:165" ht="17.25" x14ac:dyDescent="0.25">
      <c r="A160" s="5">
        <v>464416298</v>
      </c>
      <c r="B160" s="12" t="s">
        <v>834</v>
      </c>
      <c r="C160" s="5" t="s">
        <v>1043</v>
      </c>
      <c r="D160" s="5" t="s">
        <v>2150</v>
      </c>
      <c r="E160" s="5">
        <v>3103</v>
      </c>
      <c r="F160" s="5"/>
      <c r="G160" s="6"/>
      <c r="H160" s="6"/>
      <c r="I160" s="5">
        <v>3005</v>
      </c>
      <c r="J160" s="5">
        <v>2515</v>
      </c>
      <c r="K160" s="295">
        <f t="shared" si="39"/>
        <v>2585</v>
      </c>
      <c r="L160" s="295">
        <f t="shared" si="27"/>
        <v>2417</v>
      </c>
      <c r="M160" s="334">
        <v>1</v>
      </c>
      <c r="N160" s="5" t="s">
        <v>737</v>
      </c>
      <c r="O160" s="5" t="s">
        <v>738</v>
      </c>
      <c r="P160" s="5" t="s">
        <v>26</v>
      </c>
      <c r="Q160" s="8">
        <v>72280</v>
      </c>
      <c r="R160" s="9">
        <v>70</v>
      </c>
      <c r="S160" s="9">
        <f t="shared" si="28"/>
        <v>0</v>
      </c>
      <c r="T160" s="9">
        <v>1800</v>
      </c>
      <c r="U160" s="10" t="s">
        <v>873</v>
      </c>
      <c r="V160" s="319">
        <f t="shared" si="32"/>
        <v>3.1171347656041445E-2</v>
      </c>
      <c r="W160" s="319">
        <f t="shared" si="33"/>
        <v>4.0535439439015122E-3</v>
      </c>
      <c r="X160" s="11" t="str">
        <f t="shared" si="29"/>
        <v>STABLE</v>
      </c>
      <c r="Y160" s="5" t="str">
        <f t="shared" si="30"/>
        <v>PAID</v>
      </c>
      <c r="Z160" s="5" t="s">
        <v>787</v>
      </c>
      <c r="AA160" s="5" t="s">
        <v>586</v>
      </c>
      <c r="AB160" s="12"/>
      <c r="AC160" s="5"/>
      <c r="AD160" s="5"/>
      <c r="AE160" s="13"/>
      <c r="AF160" s="14" t="s">
        <v>586</v>
      </c>
      <c r="AG160" s="15" t="s">
        <v>586</v>
      </c>
      <c r="AH160" s="5" t="s">
        <v>338</v>
      </c>
      <c r="AI160" s="15" t="s">
        <v>586</v>
      </c>
      <c r="AJ160" s="16" t="s">
        <v>586</v>
      </c>
      <c r="AK160" s="15" t="s">
        <v>586</v>
      </c>
      <c r="AL160" s="17">
        <v>4385</v>
      </c>
      <c r="AM160" s="8">
        <v>72280</v>
      </c>
      <c r="AN160" s="18">
        <v>27</v>
      </c>
      <c r="AO160" s="6">
        <v>37</v>
      </c>
      <c r="AP160" s="6" t="str">
        <f t="shared" si="31"/>
        <v>FLOW</v>
      </c>
      <c r="AQ160" s="6"/>
      <c r="AR160" s="6"/>
      <c r="AS160" s="6"/>
      <c r="AT160" s="6"/>
      <c r="AU160" s="5" t="s">
        <v>1060</v>
      </c>
      <c r="AV160" s="332"/>
      <c r="AW160" s="12"/>
      <c r="AX160" s="19"/>
      <c r="AY160" s="5"/>
      <c r="AZ160" s="5" t="s">
        <v>1011</v>
      </c>
      <c r="BA160" s="15" t="s">
        <v>586</v>
      </c>
      <c r="BB160" s="15"/>
      <c r="BC160" s="15"/>
      <c r="BD160" s="5"/>
      <c r="BE160" s="5"/>
      <c r="BF160" s="5"/>
      <c r="BG160" s="3"/>
      <c r="BH160" s="5"/>
      <c r="BI160" s="5"/>
      <c r="BJ160" s="5"/>
      <c r="BK160" s="5"/>
      <c r="BL160" s="5"/>
      <c r="BM160" s="5"/>
      <c r="BN160" s="5"/>
      <c r="BO160" s="5"/>
      <c r="BP160" s="5"/>
      <c r="BQ160" s="5"/>
      <c r="BR160" s="5"/>
      <c r="BS160" s="5"/>
      <c r="BT160" s="5"/>
      <c r="BU160" s="5"/>
      <c r="BV160" s="5"/>
      <c r="BW160" s="5"/>
      <c r="BX160" s="5"/>
      <c r="BY160" s="5"/>
      <c r="BZ160" s="5"/>
      <c r="CA160" s="5">
        <v>1</v>
      </c>
      <c r="CB160" s="5"/>
      <c r="CC160" s="5"/>
      <c r="CD160" s="5"/>
      <c r="CE160" s="5"/>
      <c r="CF160" s="5"/>
      <c r="CG160" s="5"/>
      <c r="CH160" s="5"/>
      <c r="CI160" s="5"/>
      <c r="CJ160" s="5"/>
      <c r="CK160" s="5"/>
      <c r="CL160" s="5"/>
      <c r="CM160" s="5"/>
      <c r="CN160" s="5"/>
      <c r="CO160" s="5"/>
      <c r="CP160" s="5"/>
      <c r="CQ160" s="5"/>
      <c r="CR160" s="5"/>
      <c r="CS160" s="5"/>
      <c r="CT160" s="5"/>
      <c r="CU160" s="5"/>
      <c r="CV160" s="5"/>
      <c r="CW160" s="5"/>
      <c r="CX160" s="5"/>
      <c r="CY160" s="5"/>
      <c r="CZ160" s="5"/>
      <c r="DA160" s="5"/>
      <c r="DB160" s="5"/>
      <c r="DC160" s="5"/>
      <c r="DD160" s="5"/>
      <c r="DE160" s="5"/>
      <c r="DF160" s="5"/>
      <c r="DG160" s="5"/>
      <c r="DH160" s="5"/>
      <c r="DI160" s="5"/>
      <c r="DJ160" s="5"/>
      <c r="DK160" s="5"/>
      <c r="DL160" s="5"/>
      <c r="DM160" s="5"/>
      <c r="DN160" s="5"/>
      <c r="DO160" s="5"/>
      <c r="DP160" s="5"/>
      <c r="DQ160" s="5"/>
      <c r="DR160" s="5"/>
      <c r="DS160" s="5"/>
      <c r="DT160" s="5"/>
      <c r="DU160" s="5"/>
      <c r="DV160" s="5"/>
      <c r="DW160" s="5"/>
      <c r="DX160" s="5"/>
      <c r="DY160" s="5"/>
      <c r="DZ160" s="5"/>
      <c r="EA160" s="5"/>
      <c r="EB160" s="5"/>
      <c r="EC160" s="5"/>
      <c r="ED160" s="5"/>
      <c r="EE160" s="5"/>
      <c r="EF160" s="5"/>
      <c r="EG160" s="5"/>
      <c r="EH160" s="5"/>
      <c r="EI160" s="5"/>
      <c r="EJ160" s="5"/>
      <c r="EK160" s="5"/>
      <c r="EL160" s="5"/>
      <c r="EM160" s="5"/>
      <c r="EN160" s="5"/>
      <c r="EO160" s="5"/>
      <c r="EP160" s="5"/>
      <c r="EQ160" s="5"/>
      <c r="ER160" s="20">
        <f t="shared" si="34"/>
        <v>1</v>
      </c>
      <c r="ES160" s="5">
        <f t="shared" si="35"/>
        <v>1</v>
      </c>
      <c r="ET160" s="5" t="s">
        <v>572</v>
      </c>
      <c r="EU160" s="15" t="s">
        <v>1637</v>
      </c>
      <c r="EV160" s="15" t="s">
        <v>567</v>
      </c>
      <c r="EW160" s="15" t="s">
        <v>1073</v>
      </c>
      <c r="EX160" s="3" t="s">
        <v>1082</v>
      </c>
      <c r="EY160" s="22">
        <v>46199</v>
      </c>
      <c r="EZ160" s="21"/>
      <c r="FA160" s="3"/>
      <c r="FB160" s="22"/>
      <c r="FC160" s="15"/>
      <c r="FD160" s="15"/>
      <c r="FE160" s="15">
        <f t="shared" si="36"/>
        <v>2585</v>
      </c>
      <c r="FF160" s="4">
        <f t="shared" si="37"/>
        <v>5520</v>
      </c>
      <c r="FG160" t="s">
        <v>586</v>
      </c>
      <c r="FH160" s="4">
        <v>70</v>
      </c>
      <c r="FI160" t="s">
        <v>688</v>
      </c>
    </row>
    <row r="161" spans="1:165" ht="17.25" x14ac:dyDescent="0.25">
      <c r="A161" s="5">
        <v>465213274</v>
      </c>
      <c r="B161" s="12" t="s">
        <v>851</v>
      </c>
      <c r="C161" s="5"/>
      <c r="D161" s="5"/>
      <c r="E161" s="5"/>
      <c r="F161" s="5"/>
      <c r="G161" s="6"/>
      <c r="H161" s="6" t="s">
        <v>1480</v>
      </c>
      <c r="I161" s="5">
        <v>5451</v>
      </c>
      <c r="J161" s="5">
        <v>4714</v>
      </c>
      <c r="K161" s="295">
        <f t="shared" si="39"/>
        <v>4805</v>
      </c>
      <c r="L161" s="295">
        <f t="shared" si="27"/>
        <v>10165</v>
      </c>
      <c r="M161" s="334">
        <v>1</v>
      </c>
      <c r="N161" s="5" t="s">
        <v>737</v>
      </c>
      <c r="O161" s="5" t="s">
        <v>689</v>
      </c>
      <c r="P161" s="5" t="s">
        <v>30</v>
      </c>
      <c r="Q161" s="8">
        <v>72117</v>
      </c>
      <c r="R161" s="9">
        <v>91</v>
      </c>
      <c r="S161" s="9">
        <f t="shared" si="28"/>
        <v>0</v>
      </c>
      <c r="T161" s="9">
        <v>2700</v>
      </c>
      <c r="U161" s="10" t="s">
        <v>877</v>
      </c>
      <c r="V161" s="319">
        <f t="shared" si="32"/>
        <v>4.4900123421328757E-2</v>
      </c>
      <c r="W161" s="319">
        <f t="shared" si="33"/>
        <v>4.0444027200103125E-3</v>
      </c>
      <c r="X161" s="11" t="str">
        <f t="shared" si="29"/>
        <v>STABLE</v>
      </c>
      <c r="Y161" s="5" t="str">
        <f t="shared" si="30"/>
        <v>PAID</v>
      </c>
      <c r="Z161" s="5" t="s">
        <v>787</v>
      </c>
      <c r="AA161" s="5" t="s">
        <v>586</v>
      </c>
      <c r="AB161" s="12"/>
      <c r="AC161" s="5"/>
      <c r="AD161" s="5"/>
      <c r="AE161" s="13"/>
      <c r="AF161" s="14" t="s">
        <v>586</v>
      </c>
      <c r="AG161" s="15" t="s">
        <v>586</v>
      </c>
      <c r="AH161" s="5" t="s">
        <v>391</v>
      </c>
      <c r="AI161" s="15" t="s">
        <v>586</v>
      </c>
      <c r="AJ161" s="16" t="s">
        <v>586</v>
      </c>
      <c r="AK161" s="15" t="s">
        <v>586</v>
      </c>
      <c r="AL161" s="17">
        <v>7505</v>
      </c>
      <c r="AM161" s="8">
        <v>72117</v>
      </c>
      <c r="AN161" s="18">
        <v>27</v>
      </c>
      <c r="AO161" s="6">
        <v>6</v>
      </c>
      <c r="AP161" s="6" t="str">
        <f t="shared" si="31"/>
        <v>STABLE</v>
      </c>
      <c r="AQ161" s="6"/>
      <c r="AR161" s="6"/>
      <c r="AS161" s="6"/>
      <c r="AT161" s="6"/>
      <c r="AU161" s="5" t="s">
        <v>1060</v>
      </c>
      <c r="AV161" s="332"/>
      <c r="AW161" s="12"/>
      <c r="AX161" s="19"/>
      <c r="AY161" s="5"/>
      <c r="AZ161" s="5" t="s">
        <v>1011</v>
      </c>
      <c r="BA161" s="15" t="s">
        <v>586</v>
      </c>
      <c r="BB161" s="15"/>
      <c r="BC161" s="15"/>
      <c r="BD161" s="5"/>
      <c r="BE161" s="5"/>
      <c r="BF161" s="5"/>
      <c r="BG161" s="3"/>
      <c r="BH161" s="5"/>
      <c r="BI161" s="5"/>
      <c r="BJ161" s="5"/>
      <c r="BK161" s="5"/>
      <c r="BL161" s="5">
        <v>1</v>
      </c>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5"/>
      <c r="CQ161" s="5"/>
      <c r="CR161" s="5"/>
      <c r="CS161" s="5"/>
      <c r="CT161" s="5"/>
      <c r="CU161" s="5"/>
      <c r="CV161" s="5"/>
      <c r="CW161" s="5"/>
      <c r="CX161" s="5"/>
      <c r="CY161" s="5"/>
      <c r="CZ161" s="5"/>
      <c r="DA161" s="5"/>
      <c r="DB161" s="5"/>
      <c r="DC161" s="5"/>
      <c r="DD161" s="5"/>
      <c r="DE161" s="5"/>
      <c r="DF161" s="5"/>
      <c r="DG161" s="5"/>
      <c r="DH161" s="5"/>
      <c r="DI161" s="5"/>
      <c r="DJ161" s="5"/>
      <c r="DK161" s="5"/>
      <c r="DL161" s="5"/>
      <c r="DM161" s="5"/>
      <c r="DN161" s="5"/>
      <c r="DO161" s="5"/>
      <c r="DP161" s="5"/>
      <c r="DQ161" s="5"/>
      <c r="DR161" s="5"/>
      <c r="DS161" s="5"/>
      <c r="DT161" s="5"/>
      <c r="DU161" s="5"/>
      <c r="DV161" s="5"/>
      <c r="DW161" s="5"/>
      <c r="DX161" s="5"/>
      <c r="DY161" s="5"/>
      <c r="DZ161" s="5"/>
      <c r="EA161" s="5"/>
      <c r="EB161" s="5"/>
      <c r="EC161" s="5"/>
      <c r="ED161" s="5"/>
      <c r="EE161" s="5"/>
      <c r="EF161" s="5"/>
      <c r="EG161" s="5"/>
      <c r="EH161" s="5"/>
      <c r="EI161" s="5"/>
      <c r="EJ161" s="5"/>
      <c r="EK161" s="5"/>
      <c r="EL161" s="5"/>
      <c r="EM161" s="5"/>
      <c r="EN161" s="5"/>
      <c r="EO161" s="5"/>
      <c r="EP161" s="5"/>
      <c r="EQ161" s="5"/>
      <c r="ER161" s="20">
        <f t="shared" si="34"/>
        <v>1</v>
      </c>
      <c r="ES161" s="5">
        <f t="shared" si="35"/>
        <v>1</v>
      </c>
      <c r="ET161" s="5" t="s">
        <v>573</v>
      </c>
      <c r="EU161" s="15" t="s">
        <v>1638</v>
      </c>
      <c r="EV161" s="15" t="s">
        <v>567</v>
      </c>
      <c r="EW161" s="15" t="s">
        <v>1068</v>
      </c>
      <c r="EX161" s="3" t="s">
        <v>1077</v>
      </c>
      <c r="EY161" s="22">
        <v>46177</v>
      </c>
      <c r="EZ161" s="21"/>
      <c r="FA161" s="3"/>
      <c r="FB161" s="22"/>
      <c r="FC161" s="15"/>
      <c r="FD161" s="15"/>
      <c r="FE161" s="15">
        <f t="shared" si="36"/>
        <v>4805</v>
      </c>
      <c r="FF161" s="4">
        <f t="shared" si="37"/>
        <v>10165</v>
      </c>
      <c r="FG161" t="s">
        <v>586</v>
      </c>
      <c r="FH161" s="4">
        <v>91</v>
      </c>
      <c r="FI161" t="s">
        <v>1477</v>
      </c>
    </row>
    <row r="162" spans="1:165" ht="17.25" x14ac:dyDescent="0.25">
      <c r="A162" s="5">
        <v>462234854</v>
      </c>
      <c r="B162" s="12" t="s">
        <v>847</v>
      </c>
      <c r="C162" s="5"/>
      <c r="D162" s="5"/>
      <c r="E162" s="5"/>
      <c r="F162" s="5"/>
      <c r="G162" s="6"/>
      <c r="H162" s="6"/>
      <c r="I162" s="5">
        <v>6572</v>
      </c>
      <c r="J162" s="5">
        <v>13143</v>
      </c>
      <c r="K162" s="295">
        <f t="shared" si="39"/>
        <v>6747</v>
      </c>
      <c r="L162" s="295">
        <f t="shared" si="27"/>
        <v>19715</v>
      </c>
      <c r="M162" s="7">
        <v>2</v>
      </c>
      <c r="N162" s="5" t="s">
        <v>688</v>
      </c>
      <c r="O162" s="5" t="s">
        <v>689</v>
      </c>
      <c r="P162" s="5" t="s">
        <v>30</v>
      </c>
      <c r="Q162" s="8">
        <v>71965</v>
      </c>
      <c r="R162" s="9">
        <v>176</v>
      </c>
      <c r="S162" s="9">
        <f t="shared" si="28"/>
        <v>0</v>
      </c>
      <c r="T162" s="9">
        <v>961</v>
      </c>
      <c r="U162" s="10" t="s">
        <v>688</v>
      </c>
      <c r="V162" s="319">
        <f t="shared" si="32"/>
        <v>8.0495026572866279E-2</v>
      </c>
      <c r="W162" s="319">
        <f t="shared" si="33"/>
        <v>1.593387015895829E-2</v>
      </c>
      <c r="X162" s="11" t="str">
        <f t="shared" si="29"/>
        <v>FLOW</v>
      </c>
      <c r="Y162" s="5" t="str">
        <f t="shared" si="30"/>
        <v>-</v>
      </c>
      <c r="Z162" s="5" t="s">
        <v>788</v>
      </c>
      <c r="AA162" s="5" t="s">
        <v>586</v>
      </c>
      <c r="AB162" s="12"/>
      <c r="AC162" s="5"/>
      <c r="AD162" s="5"/>
      <c r="AE162" s="13"/>
      <c r="AF162" s="14" t="s">
        <v>586</v>
      </c>
      <c r="AG162" s="15" t="s">
        <v>586</v>
      </c>
      <c r="AH162" s="5" t="s">
        <v>846</v>
      </c>
      <c r="AI162" s="15" t="s">
        <v>586</v>
      </c>
      <c r="AJ162" s="16" t="s">
        <v>586</v>
      </c>
      <c r="AK162" s="15" t="s">
        <v>586</v>
      </c>
      <c r="AL162" s="17">
        <v>14280</v>
      </c>
      <c r="AM162" s="8">
        <v>71965</v>
      </c>
      <c r="AN162" s="18">
        <v>57</v>
      </c>
      <c r="AO162" s="6">
        <v>67</v>
      </c>
      <c r="AP162" s="6" t="str">
        <f t="shared" si="31"/>
        <v>FLOW</v>
      </c>
      <c r="AQ162" s="6"/>
      <c r="AR162" s="6"/>
      <c r="AS162" s="6"/>
      <c r="AT162" s="6"/>
      <c r="AU162" s="5" t="s">
        <v>1060</v>
      </c>
      <c r="AV162" s="332"/>
      <c r="AW162" s="12"/>
      <c r="AX162" s="19"/>
      <c r="AY162" s="5"/>
      <c r="AZ162" s="5" t="s">
        <v>1011</v>
      </c>
      <c r="BA162" s="15" t="s">
        <v>586</v>
      </c>
      <c r="BB162" s="15"/>
      <c r="BC162" s="15"/>
      <c r="BD162" s="5"/>
      <c r="BE162" s="5"/>
      <c r="BF162" s="5"/>
      <c r="BG162" s="3"/>
      <c r="BH162" s="5"/>
      <c r="BI162" s="5"/>
      <c r="BJ162" s="5"/>
      <c r="BK162" s="5"/>
      <c r="BL162" s="5"/>
      <c r="BM162" s="5"/>
      <c r="BN162" s="5"/>
      <c r="BO162" s="5"/>
      <c r="BP162" s="5"/>
      <c r="BQ162" s="5"/>
      <c r="BR162" s="5">
        <v>1</v>
      </c>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5"/>
      <c r="CQ162" s="5"/>
      <c r="CR162" s="5"/>
      <c r="CS162" s="5"/>
      <c r="CT162" s="5"/>
      <c r="CU162" s="5"/>
      <c r="CV162" s="5"/>
      <c r="CW162" s="5"/>
      <c r="CX162" s="5"/>
      <c r="CY162" s="5"/>
      <c r="CZ162" s="5"/>
      <c r="DA162" s="5"/>
      <c r="DB162" s="5"/>
      <c r="DC162" s="5"/>
      <c r="DD162" s="5"/>
      <c r="DE162" s="5"/>
      <c r="DF162" s="5"/>
      <c r="DG162" s="5"/>
      <c r="DH162" s="5"/>
      <c r="DI162" s="5"/>
      <c r="DJ162" s="5"/>
      <c r="DK162" s="5"/>
      <c r="DL162" s="5"/>
      <c r="DM162" s="5"/>
      <c r="DN162" s="5"/>
      <c r="DO162" s="5"/>
      <c r="DP162" s="5"/>
      <c r="DQ162" s="5"/>
      <c r="DR162" s="5"/>
      <c r="DS162" s="5"/>
      <c r="DT162" s="5"/>
      <c r="DU162" s="5"/>
      <c r="DV162" s="5"/>
      <c r="DW162" s="5"/>
      <c r="DX162" s="5"/>
      <c r="DY162" s="5"/>
      <c r="DZ162" s="5"/>
      <c r="EA162" s="5"/>
      <c r="EB162" s="5"/>
      <c r="EC162" s="5"/>
      <c r="ED162" s="5"/>
      <c r="EE162" s="5"/>
      <c r="EF162" s="5"/>
      <c r="EG162" s="5"/>
      <c r="EH162" s="5"/>
      <c r="EI162" s="5"/>
      <c r="EJ162" s="5"/>
      <c r="EK162" s="5"/>
      <c r="EL162" s="5"/>
      <c r="EM162" s="5"/>
      <c r="EN162" s="5"/>
      <c r="EO162" s="5"/>
      <c r="EP162" s="5"/>
      <c r="EQ162" s="5"/>
      <c r="ER162" s="20">
        <f t="shared" si="34"/>
        <v>1</v>
      </c>
      <c r="ES162" s="5">
        <f t="shared" si="35"/>
        <v>1</v>
      </c>
      <c r="ET162" s="5" t="s">
        <v>573</v>
      </c>
      <c r="EU162" s="15" t="s">
        <v>1639</v>
      </c>
      <c r="EV162" s="15" t="s">
        <v>567</v>
      </c>
      <c r="EW162" s="15" t="s">
        <v>1070</v>
      </c>
      <c r="EX162" s="3" t="s">
        <v>1078</v>
      </c>
      <c r="EY162" s="22">
        <v>46179</v>
      </c>
      <c r="EZ162" s="21"/>
      <c r="FA162" s="3"/>
      <c r="FB162" s="22"/>
      <c r="FC162" s="15"/>
      <c r="FD162" s="15"/>
      <c r="FE162" s="15">
        <f t="shared" si="36"/>
        <v>6747</v>
      </c>
      <c r="FF162" s="4">
        <f t="shared" si="37"/>
        <v>19715</v>
      </c>
      <c r="FG162" t="s">
        <v>586</v>
      </c>
      <c r="FH162" s="4">
        <v>176</v>
      </c>
      <c r="FI162" t="s">
        <v>688</v>
      </c>
    </row>
    <row r="163" spans="1:165" ht="17.25" x14ac:dyDescent="0.25">
      <c r="A163" s="5">
        <v>463997528</v>
      </c>
      <c r="B163" s="12" t="s">
        <v>909</v>
      </c>
      <c r="C163" s="5"/>
      <c r="D163" s="5"/>
      <c r="E163" s="5"/>
      <c r="F163" s="5"/>
      <c r="G163" s="6"/>
      <c r="H163" s="6"/>
      <c r="I163" s="5">
        <v>2953</v>
      </c>
      <c r="J163" s="5">
        <v>9764</v>
      </c>
      <c r="K163" s="295">
        <f t="shared" si="39"/>
        <v>1209</v>
      </c>
      <c r="L163" s="295">
        <f t="shared" si="27"/>
        <v>12717</v>
      </c>
      <c r="M163" s="7">
        <v>4</v>
      </c>
      <c r="N163" s="5" t="s">
        <v>688</v>
      </c>
      <c r="O163" s="5" t="s">
        <v>689</v>
      </c>
      <c r="P163" s="5" t="s">
        <v>34</v>
      </c>
      <c r="Q163" s="8">
        <v>71959</v>
      </c>
      <c r="R163" s="9">
        <v>304</v>
      </c>
      <c r="S163" s="9">
        <f t="shared" si="28"/>
        <v>0</v>
      </c>
      <c r="T163" s="9">
        <v>2700</v>
      </c>
      <c r="U163" s="10" t="s">
        <v>586</v>
      </c>
      <c r="V163" s="319">
        <f t="shared" si="32"/>
        <v>0.59655584523421856</v>
      </c>
      <c r="W163" s="319">
        <f t="shared" si="33"/>
        <v>2.3625500823008506E-2</v>
      </c>
      <c r="X163" s="11" t="str">
        <f t="shared" si="29"/>
        <v>FLOW</v>
      </c>
      <c r="Y163" s="5" t="str">
        <f t="shared" si="30"/>
        <v>-</v>
      </c>
      <c r="Z163" s="5" t="s">
        <v>586</v>
      </c>
      <c r="AA163" s="5" t="s">
        <v>586</v>
      </c>
      <c r="AB163" s="12"/>
      <c r="AC163" s="5"/>
      <c r="AD163" s="5"/>
      <c r="AE163" s="13"/>
      <c r="AF163" s="14" t="s">
        <v>1064</v>
      </c>
      <c r="AG163" s="15" t="s">
        <v>586</v>
      </c>
      <c r="AH163" s="5" t="s">
        <v>1026</v>
      </c>
      <c r="AI163" s="15" t="s">
        <v>586</v>
      </c>
      <c r="AJ163" s="16" t="s">
        <v>586</v>
      </c>
      <c r="AK163" s="15" t="s">
        <v>586</v>
      </c>
      <c r="AL163" s="17">
        <v>12768</v>
      </c>
      <c r="AM163" s="8">
        <v>71959</v>
      </c>
      <c r="AN163" s="18">
        <v>116</v>
      </c>
      <c r="AO163" s="6">
        <v>126</v>
      </c>
      <c r="AP163" s="6" t="str">
        <f t="shared" si="31"/>
        <v>FLOW</v>
      </c>
      <c r="AQ163" s="6"/>
      <c r="AR163" s="6"/>
      <c r="AS163" s="6"/>
      <c r="AT163" s="6"/>
      <c r="AU163" s="5" t="s">
        <v>483</v>
      </c>
      <c r="AV163" s="332"/>
      <c r="AW163" s="12"/>
      <c r="AX163" s="19"/>
      <c r="AY163" s="5"/>
      <c r="AZ163" s="5" t="s">
        <v>1011</v>
      </c>
      <c r="BA163" s="15" t="s">
        <v>586</v>
      </c>
      <c r="BB163" s="15"/>
      <c r="BC163" s="15"/>
      <c r="BD163" s="5"/>
      <c r="BE163" s="5"/>
      <c r="BF163" s="5"/>
      <c r="BG163" s="3"/>
      <c r="BH163" s="5"/>
      <c r="BI163" s="5"/>
      <c r="BJ163" s="5"/>
      <c r="BK163" s="5"/>
      <c r="BL163" s="5"/>
      <c r="BM163" s="5"/>
      <c r="BN163" s="5"/>
      <c r="BO163" s="5"/>
      <c r="BP163" s="5"/>
      <c r="BQ163" s="5"/>
      <c r="BR163" s="5"/>
      <c r="BS163" s="5"/>
      <c r="BT163" s="5"/>
      <c r="BU163" s="5"/>
      <c r="BV163" s="5"/>
      <c r="BW163" s="5"/>
      <c r="BX163" s="5"/>
      <c r="BY163" s="5"/>
      <c r="BZ163" s="5"/>
      <c r="CA163" s="5">
        <v>1</v>
      </c>
      <c r="CB163" s="5"/>
      <c r="CC163" s="5"/>
      <c r="CD163" s="5"/>
      <c r="CE163" s="5"/>
      <c r="CF163" s="5"/>
      <c r="CG163" s="5"/>
      <c r="CH163" s="5"/>
      <c r="CI163" s="5"/>
      <c r="CJ163" s="5"/>
      <c r="CK163" s="5"/>
      <c r="CL163" s="5"/>
      <c r="CM163" s="5"/>
      <c r="CN163" s="5"/>
      <c r="CO163" s="5"/>
      <c r="CP163" s="5"/>
      <c r="CQ163" s="5"/>
      <c r="CR163" s="5"/>
      <c r="CS163" s="5"/>
      <c r="CT163" s="5"/>
      <c r="CU163" s="5"/>
      <c r="CV163" s="5"/>
      <c r="CW163" s="5"/>
      <c r="CX163" s="5"/>
      <c r="CY163" s="5"/>
      <c r="CZ163" s="5"/>
      <c r="DA163" s="5"/>
      <c r="DB163" s="5"/>
      <c r="DC163" s="5"/>
      <c r="DD163" s="5"/>
      <c r="DE163" s="5"/>
      <c r="DF163" s="5"/>
      <c r="DG163" s="5"/>
      <c r="DH163" s="5"/>
      <c r="DI163" s="5"/>
      <c r="DJ163" s="5"/>
      <c r="DK163" s="5"/>
      <c r="DL163" s="5"/>
      <c r="DM163" s="5"/>
      <c r="DN163" s="5"/>
      <c r="DO163" s="5"/>
      <c r="DP163" s="5"/>
      <c r="DQ163" s="5"/>
      <c r="DR163" s="5"/>
      <c r="DS163" s="5"/>
      <c r="DT163" s="5"/>
      <c r="DU163" s="5"/>
      <c r="DV163" s="5"/>
      <c r="DW163" s="5"/>
      <c r="DX163" s="5"/>
      <c r="DY163" s="5"/>
      <c r="DZ163" s="5"/>
      <c r="EA163" s="5"/>
      <c r="EB163" s="5"/>
      <c r="EC163" s="5"/>
      <c r="ED163" s="5"/>
      <c r="EE163" s="5"/>
      <c r="EF163" s="5"/>
      <c r="EG163" s="5"/>
      <c r="EH163" s="5"/>
      <c r="EI163" s="5"/>
      <c r="EJ163" s="5"/>
      <c r="EK163" s="5"/>
      <c r="EL163" s="5"/>
      <c r="EM163" s="5"/>
      <c r="EN163" s="5"/>
      <c r="EO163" s="5"/>
      <c r="EP163" s="5"/>
      <c r="EQ163" s="5"/>
      <c r="ER163" s="20">
        <f t="shared" si="34"/>
        <v>1</v>
      </c>
      <c r="ES163" s="5">
        <f t="shared" si="35"/>
        <v>1</v>
      </c>
      <c r="ET163" s="5" t="s">
        <v>574</v>
      </c>
      <c r="EU163" s="15" t="s">
        <v>1640</v>
      </c>
      <c r="EV163" s="15" t="s">
        <v>567</v>
      </c>
      <c r="EW163" s="15" t="s">
        <v>1073</v>
      </c>
      <c r="EX163" s="3" t="s">
        <v>1160</v>
      </c>
      <c r="EY163" s="22">
        <v>46188</v>
      </c>
      <c r="EZ163" s="21"/>
      <c r="FA163" s="3"/>
      <c r="FB163" s="22"/>
      <c r="FC163" s="15"/>
      <c r="FD163" s="15"/>
      <c r="FE163" s="15">
        <f t="shared" si="36"/>
        <v>1209</v>
      </c>
      <c r="FF163" s="4">
        <f t="shared" si="37"/>
        <v>12717</v>
      </c>
      <c r="FG163" t="s">
        <v>586</v>
      </c>
      <c r="FH163" s="4">
        <v>304</v>
      </c>
      <c r="FI163" t="s">
        <v>688</v>
      </c>
    </row>
    <row r="164" spans="1:165" ht="17.25" x14ac:dyDescent="0.25">
      <c r="A164" s="5">
        <v>467279658</v>
      </c>
      <c r="B164" s="12" t="s">
        <v>177</v>
      </c>
      <c r="C164" s="5"/>
      <c r="D164" s="5"/>
      <c r="E164" s="5"/>
      <c r="F164" s="5"/>
      <c r="G164" s="6"/>
      <c r="H164" s="6"/>
      <c r="I164" s="5">
        <v>4084</v>
      </c>
      <c r="J164" s="5">
        <v>16336</v>
      </c>
      <c r="K164" s="295">
        <f t="shared" si="39"/>
        <v>4626</v>
      </c>
      <c r="L164" s="295">
        <f t="shared" si="27"/>
        <v>20420</v>
      </c>
      <c r="M164" s="7">
        <v>4</v>
      </c>
      <c r="N164" s="5" t="s">
        <v>688</v>
      </c>
      <c r="O164" s="5" t="s">
        <v>689</v>
      </c>
      <c r="P164" s="5" t="s">
        <v>168</v>
      </c>
      <c r="Q164" s="8">
        <v>71794</v>
      </c>
      <c r="R164" s="9">
        <v>542</v>
      </c>
      <c r="S164" s="9">
        <f t="shared" si="28"/>
        <v>0</v>
      </c>
      <c r="T164" s="9">
        <v>2246.84</v>
      </c>
      <c r="U164" s="10" t="s">
        <v>688</v>
      </c>
      <c r="V164" s="319">
        <f t="shared" si="32"/>
        <v>0.32632157533588135</v>
      </c>
      <c r="W164" s="319">
        <f t="shared" si="33"/>
        <v>2.3571328201991034E-2</v>
      </c>
      <c r="X164" s="11" t="str">
        <f t="shared" si="29"/>
        <v>FLOW</v>
      </c>
      <c r="Y164" s="5" t="str">
        <f t="shared" si="30"/>
        <v>-</v>
      </c>
      <c r="Z164" s="5" t="s">
        <v>773</v>
      </c>
      <c r="AA164" s="5" t="s">
        <v>586</v>
      </c>
      <c r="AB164" s="12"/>
      <c r="AC164" s="5"/>
      <c r="AD164" s="5"/>
      <c r="AE164" s="13"/>
      <c r="AF164" s="14" t="s">
        <v>1064</v>
      </c>
      <c r="AG164" s="15" t="s">
        <v>586</v>
      </c>
      <c r="AH164" s="5" t="s">
        <v>175</v>
      </c>
      <c r="AI164" s="15" t="s">
        <v>586</v>
      </c>
      <c r="AJ164" s="16" t="s">
        <v>586</v>
      </c>
      <c r="AK164" s="15" t="s">
        <v>586</v>
      </c>
      <c r="AL164" s="17">
        <v>19124.84</v>
      </c>
      <c r="AM164" s="8">
        <v>71794</v>
      </c>
      <c r="AN164" s="18">
        <v>116</v>
      </c>
      <c r="AO164" s="6">
        <v>126</v>
      </c>
      <c r="AP164" s="6" t="str">
        <f t="shared" si="31"/>
        <v>FLOW</v>
      </c>
      <c r="AQ164" s="6"/>
      <c r="AR164" s="6"/>
      <c r="AS164" s="6"/>
      <c r="AT164" s="6"/>
      <c r="AU164" s="5" t="s">
        <v>483</v>
      </c>
      <c r="AV164" s="332"/>
      <c r="AW164" s="12"/>
      <c r="AX164" s="19"/>
      <c r="AY164" s="5"/>
      <c r="AZ164" s="5" t="s">
        <v>1011</v>
      </c>
      <c r="BA164" s="15" t="s">
        <v>586</v>
      </c>
      <c r="BB164" s="15"/>
      <c r="BC164" s="15"/>
      <c r="BD164" s="5"/>
      <c r="BE164" s="5"/>
      <c r="BF164" s="5"/>
      <c r="BG164" s="3"/>
      <c r="BH164" s="5"/>
      <c r="BI164" s="5">
        <v>1</v>
      </c>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20">
        <f t="shared" si="34"/>
        <v>1</v>
      </c>
      <c r="ES164" s="5">
        <f t="shared" si="35"/>
        <v>1</v>
      </c>
      <c r="ET164" s="5" t="s">
        <v>583</v>
      </c>
      <c r="EU164" s="15" t="s">
        <v>1641</v>
      </c>
      <c r="EV164" s="15" t="s">
        <v>567</v>
      </c>
      <c r="EW164" s="15" t="s">
        <v>1096</v>
      </c>
      <c r="EX164" s="3" t="s">
        <v>1157</v>
      </c>
      <c r="EY164" s="22">
        <v>46176</v>
      </c>
      <c r="EZ164" s="21"/>
      <c r="FA164" s="3"/>
      <c r="FB164" s="22"/>
      <c r="FC164" s="15"/>
      <c r="FD164" s="15"/>
      <c r="FE164" s="15">
        <f t="shared" si="36"/>
        <v>4626</v>
      </c>
      <c r="FF164" s="4">
        <f t="shared" si="37"/>
        <v>20420</v>
      </c>
      <c r="FG164" t="s">
        <v>586</v>
      </c>
      <c r="FH164" s="4">
        <v>542</v>
      </c>
      <c r="FI164" t="s">
        <v>688</v>
      </c>
    </row>
    <row r="165" spans="1:165" ht="17.25" x14ac:dyDescent="0.25">
      <c r="A165" s="5">
        <v>464419363</v>
      </c>
      <c r="B165" s="12" t="s">
        <v>474</v>
      </c>
      <c r="C165" s="5"/>
      <c r="D165" s="5"/>
      <c r="E165" s="5"/>
      <c r="F165" s="5"/>
      <c r="G165" s="6"/>
      <c r="H165" s="6"/>
      <c r="I165" s="5">
        <v>4606</v>
      </c>
      <c r="J165" s="5">
        <v>27636</v>
      </c>
      <c r="K165" s="295">
        <f t="shared" si="39"/>
        <v>5715</v>
      </c>
      <c r="L165" s="295">
        <f t="shared" si="27"/>
        <v>32242</v>
      </c>
      <c r="M165" s="7">
        <v>6</v>
      </c>
      <c r="N165" s="5" t="s">
        <v>688</v>
      </c>
      <c r="O165" s="5" t="s">
        <v>689</v>
      </c>
      <c r="P165" s="5" t="s">
        <v>156</v>
      </c>
      <c r="Q165" s="8">
        <v>71520</v>
      </c>
      <c r="R165" s="9">
        <v>1109</v>
      </c>
      <c r="S165" s="9">
        <f t="shared" si="28"/>
        <v>0</v>
      </c>
      <c r="T165" s="9">
        <v>2700</v>
      </c>
      <c r="U165" s="10" t="s">
        <v>688</v>
      </c>
      <c r="V165" s="319">
        <f t="shared" si="32"/>
        <v>0.2480772882849212</v>
      </c>
      <c r="W165" s="319">
        <f t="shared" si="33"/>
        <v>3.004352543144731E-2</v>
      </c>
      <c r="X165" s="11" t="str">
        <f t="shared" si="29"/>
        <v>FLOW</v>
      </c>
      <c r="Y165" s="5" t="str">
        <f t="shared" si="30"/>
        <v>-</v>
      </c>
      <c r="Z165" s="5" t="s">
        <v>773</v>
      </c>
      <c r="AA165" s="5" t="s">
        <v>586</v>
      </c>
      <c r="AB165" s="12"/>
      <c r="AC165" s="5"/>
      <c r="AD165" s="5"/>
      <c r="AE165" s="13"/>
      <c r="AF165" s="14" t="s">
        <v>586</v>
      </c>
      <c r="AG165" s="15" t="s">
        <v>586</v>
      </c>
      <c r="AH165" s="5" t="s">
        <v>465</v>
      </c>
      <c r="AI165" s="15" t="s">
        <v>586</v>
      </c>
      <c r="AJ165" s="16" t="s">
        <v>586</v>
      </c>
      <c r="AK165" s="15" t="s">
        <v>586</v>
      </c>
      <c r="AL165" s="17">
        <v>31445</v>
      </c>
      <c r="AM165" s="8">
        <v>71520</v>
      </c>
      <c r="AN165" s="18">
        <v>178</v>
      </c>
      <c r="AO165" s="6">
        <v>188</v>
      </c>
      <c r="AP165" s="6" t="str">
        <f t="shared" si="31"/>
        <v>FLOW</v>
      </c>
      <c r="AQ165" s="6"/>
      <c r="AR165" s="6"/>
      <c r="AS165" s="6"/>
      <c r="AT165" s="6"/>
      <c r="AU165" s="5" t="s">
        <v>483</v>
      </c>
      <c r="AV165" s="332"/>
      <c r="AW165" s="12"/>
      <c r="AX165" s="19"/>
      <c r="AY165" s="5"/>
      <c r="AZ165" s="5" t="s">
        <v>1011</v>
      </c>
      <c r="BA165" s="15" t="s">
        <v>586</v>
      </c>
      <c r="BB165" s="15"/>
      <c r="BC165" s="15"/>
      <c r="BD165" s="5"/>
      <c r="BE165" s="5"/>
      <c r="BF165" s="5"/>
      <c r="BG165" s="3"/>
      <c r="BH165" s="5"/>
      <c r="BI165" s="5"/>
      <c r="BJ165" s="5"/>
      <c r="BK165" s="5"/>
      <c r="BL165" s="5">
        <v>1</v>
      </c>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5"/>
      <c r="CQ165" s="5"/>
      <c r="CR165" s="5"/>
      <c r="CS165" s="5"/>
      <c r="CT165" s="5"/>
      <c r="CU165" s="5"/>
      <c r="CV165" s="5"/>
      <c r="CW165" s="5"/>
      <c r="CX165" s="5"/>
      <c r="CY165" s="5"/>
      <c r="CZ165" s="5"/>
      <c r="DA165" s="5"/>
      <c r="DB165" s="5"/>
      <c r="DC165" s="5"/>
      <c r="DD165" s="5"/>
      <c r="DE165" s="5"/>
      <c r="DF165" s="5"/>
      <c r="DG165" s="5"/>
      <c r="DH165" s="5"/>
      <c r="DI165" s="5"/>
      <c r="DJ165" s="5"/>
      <c r="DK165" s="5"/>
      <c r="DL165" s="5"/>
      <c r="DM165" s="5"/>
      <c r="DN165" s="5"/>
      <c r="DO165" s="5"/>
      <c r="DP165" s="5"/>
      <c r="DQ165" s="5"/>
      <c r="DR165" s="5"/>
      <c r="DS165" s="5"/>
      <c r="DT165" s="5"/>
      <c r="DU165" s="5"/>
      <c r="DV165" s="5"/>
      <c r="DW165" s="5"/>
      <c r="DX165" s="5"/>
      <c r="DY165" s="5"/>
      <c r="DZ165" s="5"/>
      <c r="EA165" s="5"/>
      <c r="EB165" s="5"/>
      <c r="EC165" s="5"/>
      <c r="ED165" s="5"/>
      <c r="EE165" s="5"/>
      <c r="EF165" s="5"/>
      <c r="EG165" s="5"/>
      <c r="EH165" s="5"/>
      <c r="EI165" s="5"/>
      <c r="EJ165" s="5"/>
      <c r="EK165" s="5"/>
      <c r="EL165" s="5"/>
      <c r="EM165" s="5"/>
      <c r="EN165" s="5"/>
      <c r="EO165" s="5"/>
      <c r="EP165" s="5"/>
      <c r="EQ165" s="5"/>
      <c r="ER165" s="20">
        <f t="shared" si="34"/>
        <v>1</v>
      </c>
      <c r="ES165" s="5">
        <f t="shared" si="35"/>
        <v>1</v>
      </c>
      <c r="ET165" s="5" t="s">
        <v>582</v>
      </c>
      <c r="EU165" s="15" t="s">
        <v>1642</v>
      </c>
      <c r="EV165" s="15" t="s">
        <v>567</v>
      </c>
      <c r="EW165" s="15" t="e">
        <v>#N/A</v>
      </c>
      <c r="EX165" s="3" t="e">
        <v>#N/A</v>
      </c>
      <c r="EY165" s="22" t="e">
        <v>#N/A</v>
      </c>
      <c r="EZ165" s="21"/>
      <c r="FA165" s="3"/>
      <c r="FB165" s="22"/>
      <c r="FC165" s="15"/>
      <c r="FD165" s="15"/>
      <c r="FE165" s="15">
        <f t="shared" si="36"/>
        <v>5715</v>
      </c>
      <c r="FF165" s="4">
        <f t="shared" si="37"/>
        <v>32242</v>
      </c>
      <c r="FG165" t="s">
        <v>586</v>
      </c>
      <c r="FH165" s="4">
        <v>1109</v>
      </c>
      <c r="FI165" t="s">
        <v>688</v>
      </c>
    </row>
    <row r="166" spans="1:165" ht="17.25" x14ac:dyDescent="0.25">
      <c r="A166" s="5">
        <v>464515656</v>
      </c>
      <c r="B166" s="12" t="s">
        <v>855</v>
      </c>
      <c r="C166" s="5"/>
      <c r="D166" s="5"/>
      <c r="E166" s="5"/>
      <c r="F166" s="5"/>
      <c r="G166" s="6"/>
      <c r="H166" s="6"/>
      <c r="I166" s="5">
        <v>4381</v>
      </c>
      <c r="J166" s="5">
        <v>4381</v>
      </c>
      <c r="K166" s="295">
        <f t="shared" si="39"/>
        <v>4381</v>
      </c>
      <c r="L166" s="295">
        <f t="shared" si="27"/>
        <v>8762</v>
      </c>
      <c r="M166" s="334">
        <v>1</v>
      </c>
      <c r="N166" s="5" t="s">
        <v>688</v>
      </c>
      <c r="O166" s="5" t="s">
        <v>689</v>
      </c>
      <c r="P166" s="5" t="s">
        <v>156</v>
      </c>
      <c r="Q166" s="8">
        <v>71259</v>
      </c>
      <c r="R166" s="9">
        <v>0</v>
      </c>
      <c r="S166" s="9">
        <f t="shared" si="28"/>
        <v>0</v>
      </c>
      <c r="T166" s="9">
        <v>450</v>
      </c>
      <c r="U166" s="10" t="s">
        <v>586</v>
      </c>
      <c r="V166" s="319">
        <f t="shared" si="32"/>
        <v>4.1247112545836691E-2</v>
      </c>
      <c r="W166" s="319">
        <f t="shared" si="33"/>
        <v>3.9962851120431356E-3</v>
      </c>
      <c r="X166" s="11" t="str">
        <f t="shared" si="29"/>
        <v>FLOW</v>
      </c>
      <c r="Y166" s="5" t="str">
        <f t="shared" si="30"/>
        <v>-</v>
      </c>
      <c r="Z166" s="5" t="s">
        <v>586</v>
      </c>
      <c r="AA166" s="5" t="s">
        <v>586</v>
      </c>
      <c r="AB166" s="12"/>
      <c r="AC166" s="5"/>
      <c r="AD166" s="5"/>
      <c r="AE166" s="13"/>
      <c r="AF166" s="14"/>
      <c r="AG166" s="15"/>
      <c r="AH166" s="5" t="s">
        <v>465</v>
      </c>
      <c r="AI166" s="15"/>
      <c r="AK166" s="15"/>
      <c r="AL166" s="17">
        <v>4831</v>
      </c>
      <c r="AM166" s="8">
        <v>71259</v>
      </c>
      <c r="AN166" s="18">
        <v>27</v>
      </c>
      <c r="AO166" s="6">
        <v>37</v>
      </c>
      <c r="AP166" s="6" t="str">
        <f t="shared" si="31"/>
        <v>FLOW</v>
      </c>
      <c r="AQ166" s="6"/>
      <c r="AR166" s="6"/>
      <c r="AS166" s="6"/>
      <c r="AT166" s="6"/>
      <c r="AU166" s="5" t="s">
        <v>586</v>
      </c>
      <c r="AV166" s="332"/>
      <c r="AW166" s="12"/>
      <c r="AX166" s="19"/>
      <c r="AY166" s="5"/>
      <c r="AZ166" s="5" t="s">
        <v>1325</v>
      </c>
      <c r="BA166" s="15" t="s">
        <v>586</v>
      </c>
      <c r="BB166" s="15"/>
      <c r="BC166" s="15"/>
      <c r="BD166" s="5"/>
      <c r="BE166" s="5"/>
      <c r="BF166" s="5"/>
      <c r="BG166" s="3"/>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5"/>
      <c r="CQ166" s="5"/>
      <c r="CR166" s="5"/>
      <c r="CS166" s="5"/>
      <c r="CT166" s="5"/>
      <c r="CU166" s="5"/>
      <c r="CV166" s="5"/>
      <c r="CW166" s="5"/>
      <c r="CX166" s="5"/>
      <c r="CY166" s="5"/>
      <c r="CZ166" s="5"/>
      <c r="DA166" s="5"/>
      <c r="DB166" s="5"/>
      <c r="DC166" s="5"/>
      <c r="DD166" s="5"/>
      <c r="DE166" s="5"/>
      <c r="DF166" s="5"/>
      <c r="DG166" s="5"/>
      <c r="DH166" s="5"/>
      <c r="DI166" s="5"/>
      <c r="DJ166" s="5"/>
      <c r="DK166" s="5"/>
      <c r="DL166" s="5"/>
      <c r="DM166" s="5"/>
      <c r="DN166" s="5"/>
      <c r="DO166" s="5"/>
      <c r="DP166" s="5"/>
      <c r="DQ166" s="5"/>
      <c r="DR166" s="5"/>
      <c r="DS166" s="5"/>
      <c r="DT166" s="5"/>
      <c r="DU166" s="5"/>
      <c r="DV166" s="5"/>
      <c r="DW166" s="5"/>
      <c r="DX166" s="5"/>
      <c r="DY166" s="5"/>
      <c r="DZ166" s="5"/>
      <c r="EA166" s="5"/>
      <c r="EB166" s="5"/>
      <c r="EC166" s="5"/>
      <c r="ED166" s="5"/>
      <c r="EE166" s="5"/>
      <c r="EF166" s="5"/>
      <c r="EG166" s="5"/>
      <c r="EH166" s="5"/>
      <c r="EI166" s="5"/>
      <c r="EJ166" s="5"/>
      <c r="EK166" s="5"/>
      <c r="EL166" s="5"/>
      <c r="EM166" s="5"/>
      <c r="EN166" s="5"/>
      <c r="EO166" s="5"/>
      <c r="EP166" s="5"/>
      <c r="EQ166" s="5"/>
      <c r="ER166" s="20">
        <f t="shared" si="34"/>
        <v>0</v>
      </c>
      <c r="ES166" s="5" t="str">
        <f t="shared" si="35"/>
        <v/>
      </c>
      <c r="ET166" s="5" t="s">
        <v>582</v>
      </c>
      <c r="EU166" s="15" t="s">
        <v>1643</v>
      </c>
      <c r="EV166" s="15" t="s">
        <v>567</v>
      </c>
      <c r="EW166" s="15"/>
      <c r="EX166" s="3"/>
      <c r="EY166" s="22"/>
      <c r="EZ166" s="21"/>
      <c r="FA166" s="3"/>
      <c r="FB166" s="22"/>
      <c r="FC166" s="15"/>
      <c r="FD166" s="15"/>
      <c r="FE166" s="15">
        <f t="shared" si="36"/>
        <v>4381</v>
      </c>
      <c r="FF166" s="4">
        <f t="shared" si="37"/>
        <v>8762</v>
      </c>
      <c r="FH166" s="4">
        <v>0</v>
      </c>
      <c r="FI166" t="s">
        <v>688</v>
      </c>
    </row>
    <row r="167" spans="1:165" ht="17.25" x14ac:dyDescent="0.25">
      <c r="A167" s="5">
        <v>457685874</v>
      </c>
      <c r="B167" s="12" t="s">
        <v>910</v>
      </c>
      <c r="C167" s="5"/>
      <c r="D167" s="5"/>
      <c r="E167" s="5"/>
      <c r="F167" s="5"/>
      <c r="G167" s="6"/>
      <c r="H167" s="6"/>
      <c r="I167" s="5">
        <v>6036</v>
      </c>
      <c r="J167" s="5">
        <v>11023</v>
      </c>
      <c r="K167" s="295">
        <f t="shared" si="39"/>
        <v>5241</v>
      </c>
      <c r="L167" s="295">
        <f t="shared" si="27"/>
        <v>17059</v>
      </c>
      <c r="M167" s="7">
        <v>2</v>
      </c>
      <c r="N167" s="5" t="s">
        <v>688</v>
      </c>
      <c r="O167" s="5" t="s">
        <v>689</v>
      </c>
      <c r="P167" s="5" t="s">
        <v>150</v>
      </c>
      <c r="Q167" s="8">
        <v>71251.58</v>
      </c>
      <c r="R167" s="9">
        <v>254</v>
      </c>
      <c r="S167" s="9">
        <f t="shared" si="28"/>
        <v>0</v>
      </c>
      <c r="T167" s="9">
        <v>0</v>
      </c>
      <c r="U167" s="10" t="s">
        <v>586</v>
      </c>
      <c r="V167" s="319">
        <f t="shared" si="32"/>
        <v>0.50829189389782892</v>
      </c>
      <c r="W167" s="319">
        <f t="shared" si="33"/>
        <v>1.5775910850283185E-2</v>
      </c>
      <c r="X167" s="11" t="str">
        <f t="shared" si="29"/>
        <v>FLOW</v>
      </c>
      <c r="Y167" s="5" t="str">
        <f t="shared" si="30"/>
        <v>-</v>
      </c>
      <c r="Z167" s="5" t="s">
        <v>586</v>
      </c>
      <c r="AA167" s="5" t="s">
        <v>586</v>
      </c>
      <c r="AB167" s="12"/>
      <c r="AC167" s="5"/>
      <c r="AD167" s="5"/>
      <c r="AE167" s="13"/>
      <c r="AF167" s="14" t="s">
        <v>586</v>
      </c>
      <c r="AG167" s="15" t="s">
        <v>586</v>
      </c>
      <c r="AH167" s="5" t="s">
        <v>343</v>
      </c>
      <c r="AI167" s="15" t="s">
        <v>586</v>
      </c>
      <c r="AJ167" s="16" t="s">
        <v>586</v>
      </c>
      <c r="AK167" s="15" t="s">
        <v>586</v>
      </c>
      <c r="AL167" s="17">
        <v>11277</v>
      </c>
      <c r="AM167" s="8">
        <v>71251.58</v>
      </c>
      <c r="AN167" s="18">
        <v>57</v>
      </c>
      <c r="AO167" s="6">
        <v>67</v>
      </c>
      <c r="AP167" s="6" t="str">
        <f t="shared" si="31"/>
        <v>FLOW</v>
      </c>
      <c r="AQ167" s="6"/>
      <c r="AR167" s="6"/>
      <c r="AS167" s="6"/>
      <c r="AT167" s="6"/>
      <c r="AU167" s="5" t="s">
        <v>1060</v>
      </c>
      <c r="AV167" s="332"/>
      <c r="AW167" s="12"/>
      <c r="AX167" s="19"/>
      <c r="AY167" s="5"/>
      <c r="AZ167" s="5" t="s">
        <v>1011</v>
      </c>
      <c r="BA167" s="15" t="s">
        <v>586</v>
      </c>
      <c r="BB167" s="15"/>
      <c r="BC167" s="15"/>
      <c r="BD167" s="5"/>
      <c r="BE167" s="5"/>
      <c r="BF167" s="5"/>
      <c r="BG167" s="3"/>
      <c r="BH167" s="5"/>
      <c r="BI167" s="5">
        <v>1</v>
      </c>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5"/>
      <c r="CQ167" s="5"/>
      <c r="CR167" s="5"/>
      <c r="CS167" s="5"/>
      <c r="CT167" s="5"/>
      <c r="CU167" s="5"/>
      <c r="CV167" s="5"/>
      <c r="CW167" s="5"/>
      <c r="CX167" s="5"/>
      <c r="CY167" s="5"/>
      <c r="CZ167" s="5"/>
      <c r="DA167" s="5"/>
      <c r="DB167" s="5"/>
      <c r="DC167" s="5"/>
      <c r="DD167" s="5"/>
      <c r="DE167" s="5"/>
      <c r="DF167" s="5"/>
      <c r="DG167" s="5"/>
      <c r="DH167" s="5"/>
      <c r="DI167" s="5"/>
      <c r="DJ167" s="5"/>
      <c r="DK167" s="5"/>
      <c r="DL167" s="5"/>
      <c r="DM167" s="5"/>
      <c r="DN167" s="5"/>
      <c r="DO167" s="5"/>
      <c r="DP167" s="5"/>
      <c r="DQ167" s="5"/>
      <c r="DR167" s="5"/>
      <c r="DS167" s="5"/>
      <c r="DT167" s="5"/>
      <c r="DU167" s="5"/>
      <c r="DV167" s="5"/>
      <c r="DW167" s="5"/>
      <c r="DX167" s="5"/>
      <c r="DY167" s="5"/>
      <c r="DZ167" s="5"/>
      <c r="EA167" s="5"/>
      <c r="EB167" s="5"/>
      <c r="EC167" s="5"/>
      <c r="ED167" s="5"/>
      <c r="EE167" s="5"/>
      <c r="EF167" s="5"/>
      <c r="EG167" s="5"/>
      <c r="EH167" s="5"/>
      <c r="EI167" s="5"/>
      <c r="EJ167" s="5"/>
      <c r="EK167" s="5"/>
      <c r="EL167" s="5"/>
      <c r="EM167" s="5"/>
      <c r="EN167" s="5"/>
      <c r="EO167" s="5"/>
      <c r="EP167" s="5"/>
      <c r="EQ167" s="5"/>
      <c r="ER167" s="20">
        <f t="shared" si="34"/>
        <v>1</v>
      </c>
      <c r="ES167" s="5">
        <f t="shared" si="35"/>
        <v>1</v>
      </c>
      <c r="ET167" s="5" t="s">
        <v>584</v>
      </c>
      <c r="EU167" s="15" t="s">
        <v>1644</v>
      </c>
      <c r="EV167" s="15" t="s">
        <v>567</v>
      </c>
      <c r="EW167" s="15" t="s">
        <v>1073</v>
      </c>
      <c r="EX167" s="3" t="s">
        <v>1161</v>
      </c>
      <c r="EY167" s="22">
        <v>46183</v>
      </c>
      <c r="EZ167" s="21"/>
      <c r="FA167" s="3"/>
      <c r="FB167" s="22"/>
      <c r="FC167" s="15"/>
      <c r="FD167" s="15"/>
      <c r="FE167" s="15">
        <f t="shared" si="36"/>
        <v>5241</v>
      </c>
      <c r="FF167" s="4">
        <f t="shared" si="37"/>
        <v>17059</v>
      </c>
      <c r="FG167" t="s">
        <v>586</v>
      </c>
      <c r="FH167" s="4">
        <v>254</v>
      </c>
      <c r="FI167" t="s">
        <v>688</v>
      </c>
    </row>
    <row r="168" spans="1:165" ht="17.25" x14ac:dyDescent="0.25">
      <c r="A168" s="5">
        <v>464245745</v>
      </c>
      <c r="B168" s="12" t="s">
        <v>397</v>
      </c>
      <c r="C168" s="5"/>
      <c r="D168" s="5"/>
      <c r="E168" s="5"/>
      <c r="F168" s="5"/>
      <c r="G168" s="6"/>
      <c r="H168" s="6"/>
      <c r="I168" s="5">
        <v>3850</v>
      </c>
      <c r="J168" s="5">
        <v>19179</v>
      </c>
      <c r="K168" s="295">
        <f t="shared" si="39"/>
        <v>4578</v>
      </c>
      <c r="L168" s="295">
        <f t="shared" si="27"/>
        <v>23029</v>
      </c>
      <c r="M168" s="7">
        <v>5</v>
      </c>
      <c r="N168" s="5" t="s">
        <v>688</v>
      </c>
      <c r="O168" s="5" t="s">
        <v>689</v>
      </c>
      <c r="P168" s="5" t="s">
        <v>30</v>
      </c>
      <c r="Q168" s="8">
        <v>71123</v>
      </c>
      <c r="R168" s="9">
        <v>799</v>
      </c>
      <c r="S168" s="9">
        <f t="shared" si="28"/>
        <v>0</v>
      </c>
      <c r="T168" s="9">
        <v>3150</v>
      </c>
      <c r="U168" s="10" t="s">
        <v>688</v>
      </c>
      <c r="V168" s="319">
        <f t="shared" si="32"/>
        <v>0.20676597410545658</v>
      </c>
      <c r="W168" s="319">
        <f t="shared" si="33"/>
        <v>3.4620220855036465E-2</v>
      </c>
      <c r="X168" s="11" t="str">
        <f t="shared" si="29"/>
        <v>FLOW</v>
      </c>
      <c r="Y168" s="5" t="str">
        <f t="shared" si="30"/>
        <v>-</v>
      </c>
      <c r="Z168" s="5" t="s">
        <v>773</v>
      </c>
      <c r="AA168" s="5" t="s">
        <v>586</v>
      </c>
      <c r="AB168" s="12"/>
      <c r="AC168" s="5"/>
      <c r="AD168" s="5"/>
      <c r="AE168" s="13"/>
      <c r="AF168" s="14" t="s">
        <v>1064</v>
      </c>
      <c r="AG168" s="15" t="s">
        <v>586</v>
      </c>
      <c r="AH168" s="5" t="s">
        <v>391</v>
      </c>
      <c r="AI168" s="15" t="s">
        <v>586</v>
      </c>
      <c r="AJ168" s="16" t="s">
        <v>586</v>
      </c>
      <c r="AK168" s="15" t="s">
        <v>586</v>
      </c>
      <c r="AL168" s="17">
        <v>23128</v>
      </c>
      <c r="AM168" s="8">
        <v>71123</v>
      </c>
      <c r="AN168" s="18">
        <v>147</v>
      </c>
      <c r="AO168" s="6">
        <v>157</v>
      </c>
      <c r="AP168" s="6" t="str">
        <f t="shared" si="31"/>
        <v>FLOW</v>
      </c>
      <c r="AQ168" s="6"/>
      <c r="AR168" s="6"/>
      <c r="AS168" s="6"/>
      <c r="AT168" s="6"/>
      <c r="AU168" s="5" t="s">
        <v>483</v>
      </c>
      <c r="AV168" s="332"/>
      <c r="AW168" s="12"/>
      <c r="AX168" s="19"/>
      <c r="AY168" s="5"/>
      <c r="AZ168" s="5" t="s">
        <v>1011</v>
      </c>
      <c r="BA168" s="15" t="s">
        <v>586</v>
      </c>
      <c r="BB168" s="15"/>
      <c r="BC168" s="15"/>
      <c r="BD168" s="5"/>
      <c r="BE168" s="5"/>
      <c r="BF168" s="5"/>
      <c r="BG168" s="3"/>
      <c r="BH168" s="5"/>
      <c r="BI168" s="5"/>
      <c r="BJ168" s="5"/>
      <c r="BK168" s="5"/>
      <c r="BL168" s="5"/>
      <c r="BM168" s="5"/>
      <c r="BN168" s="5"/>
      <c r="BO168" s="5"/>
      <c r="BP168" s="5"/>
      <c r="BQ168" s="5"/>
      <c r="BR168" s="5"/>
      <c r="BS168" s="5"/>
      <c r="BT168" s="5"/>
      <c r="BU168" s="5">
        <v>1</v>
      </c>
      <c r="BV168" s="5"/>
      <c r="BW168" s="5"/>
      <c r="BX168" s="5"/>
      <c r="BY168" s="5"/>
      <c r="BZ168" s="5"/>
      <c r="CA168" s="5"/>
      <c r="CB168" s="5"/>
      <c r="CC168" s="5"/>
      <c r="CD168" s="5"/>
      <c r="CE168" s="5"/>
      <c r="CF168" s="5"/>
      <c r="CG168" s="5"/>
      <c r="CH168" s="5"/>
      <c r="CI168" s="5"/>
      <c r="CJ168" s="5"/>
      <c r="CK168" s="5"/>
      <c r="CL168" s="5"/>
      <c r="CM168" s="5"/>
      <c r="CN168" s="5"/>
      <c r="CO168" s="5"/>
      <c r="CP168" s="5"/>
      <c r="CQ168" s="5"/>
      <c r="CR168" s="5"/>
      <c r="CS168" s="5"/>
      <c r="CT168" s="5"/>
      <c r="CU168" s="5"/>
      <c r="CV168" s="5"/>
      <c r="CW168" s="5"/>
      <c r="CX168" s="5"/>
      <c r="CY168" s="5"/>
      <c r="CZ168" s="5"/>
      <c r="DA168" s="5"/>
      <c r="DB168" s="5"/>
      <c r="DC168" s="5"/>
      <c r="DD168" s="5"/>
      <c r="DE168" s="5"/>
      <c r="DF168" s="5"/>
      <c r="DG168" s="5"/>
      <c r="DH168" s="5"/>
      <c r="DI168" s="5"/>
      <c r="DJ168" s="5"/>
      <c r="DK168" s="5"/>
      <c r="DL168" s="5"/>
      <c r="DM168" s="5"/>
      <c r="DN168" s="5"/>
      <c r="DO168" s="5"/>
      <c r="DP168" s="5"/>
      <c r="DQ168" s="5"/>
      <c r="DR168" s="5"/>
      <c r="DS168" s="5"/>
      <c r="DT168" s="5"/>
      <c r="DU168" s="5"/>
      <c r="DV168" s="5"/>
      <c r="DW168" s="5"/>
      <c r="DX168" s="5"/>
      <c r="DY168" s="5"/>
      <c r="DZ168" s="5"/>
      <c r="EA168" s="5"/>
      <c r="EB168" s="5"/>
      <c r="EC168" s="5"/>
      <c r="ED168" s="5"/>
      <c r="EE168" s="5"/>
      <c r="EF168" s="5"/>
      <c r="EG168" s="5"/>
      <c r="EH168" s="5"/>
      <c r="EI168" s="5"/>
      <c r="EJ168" s="5"/>
      <c r="EK168" s="5"/>
      <c r="EL168" s="5"/>
      <c r="EM168" s="5"/>
      <c r="EN168" s="5"/>
      <c r="EO168" s="5"/>
      <c r="EP168" s="5"/>
      <c r="EQ168" s="5"/>
      <c r="ER168" s="20">
        <f t="shared" si="34"/>
        <v>1</v>
      </c>
      <c r="ES168" s="5">
        <f t="shared" si="35"/>
        <v>1</v>
      </c>
      <c r="ET168" s="5" t="s">
        <v>573</v>
      </c>
      <c r="EU168" s="15" t="s">
        <v>1645</v>
      </c>
      <c r="EV168" s="15" t="s">
        <v>567</v>
      </c>
      <c r="EW168" s="15" t="s">
        <v>1096</v>
      </c>
      <c r="EX168" s="3" t="s">
        <v>1157</v>
      </c>
      <c r="EY168" s="22">
        <v>46180</v>
      </c>
      <c r="EZ168" s="21"/>
      <c r="FA168" s="3"/>
      <c r="FB168" s="22"/>
      <c r="FC168" s="15"/>
      <c r="FD168" s="15"/>
      <c r="FE168" s="15">
        <f t="shared" si="36"/>
        <v>4578</v>
      </c>
      <c r="FF168" s="4">
        <f t="shared" si="37"/>
        <v>23029</v>
      </c>
      <c r="FG168" t="s">
        <v>586</v>
      </c>
      <c r="FH168" s="4">
        <v>799</v>
      </c>
      <c r="FI168" t="s">
        <v>688</v>
      </c>
    </row>
    <row r="169" spans="1:165" ht="17.25" x14ac:dyDescent="0.25">
      <c r="A169" s="5">
        <v>464733502</v>
      </c>
      <c r="B169" s="12" t="s">
        <v>537</v>
      </c>
      <c r="C169" s="5"/>
      <c r="D169" s="5"/>
      <c r="E169" s="5"/>
      <c r="F169" s="5"/>
      <c r="G169" s="6"/>
      <c r="H169" s="6"/>
      <c r="I169" s="5">
        <v>4196</v>
      </c>
      <c r="J169" s="5">
        <v>4177</v>
      </c>
      <c r="K169" s="295">
        <f t="shared" si="39"/>
        <v>4247</v>
      </c>
      <c r="L169" s="295">
        <f t="shared" si="27"/>
        <v>8373</v>
      </c>
      <c r="M169" s="334">
        <v>1</v>
      </c>
      <c r="N169" s="5" t="s">
        <v>688</v>
      </c>
      <c r="O169" s="5" t="s">
        <v>689</v>
      </c>
      <c r="P169" s="5" t="s">
        <v>20</v>
      </c>
      <c r="Q169" s="8">
        <v>70873</v>
      </c>
      <c r="R169" s="9">
        <v>70</v>
      </c>
      <c r="S169" s="9">
        <f t="shared" si="28"/>
        <v>0</v>
      </c>
      <c r="T169" s="9">
        <v>5755.99</v>
      </c>
      <c r="U169" s="10" t="s">
        <v>874</v>
      </c>
      <c r="V169" s="319">
        <f t="shared" si="32"/>
        <v>0.29028796641632865</v>
      </c>
      <c r="W169" s="319">
        <f t="shared" si="33"/>
        <v>3.9746377965707231E-3</v>
      </c>
      <c r="X169" s="11" t="str">
        <f t="shared" si="29"/>
        <v>FLOW</v>
      </c>
      <c r="Y169" s="5" t="str">
        <f t="shared" si="30"/>
        <v>-</v>
      </c>
      <c r="Z169" s="5" t="s">
        <v>785</v>
      </c>
      <c r="AA169" s="5" t="s">
        <v>586</v>
      </c>
      <c r="AB169" s="12"/>
      <c r="AC169" s="5"/>
      <c r="AD169" s="5"/>
      <c r="AE169" s="13"/>
      <c r="AF169" s="14" t="s">
        <v>586</v>
      </c>
      <c r="AG169" s="15" t="s">
        <v>586</v>
      </c>
      <c r="AH169" s="5" t="s">
        <v>19</v>
      </c>
      <c r="AI169" s="15" t="s">
        <v>586</v>
      </c>
      <c r="AJ169" s="16" t="s">
        <v>586</v>
      </c>
      <c r="AK169" s="15" t="s">
        <v>586</v>
      </c>
      <c r="AL169" s="17">
        <v>10002.99</v>
      </c>
      <c r="AM169" s="8">
        <v>70873</v>
      </c>
      <c r="AN169" s="18">
        <v>27</v>
      </c>
      <c r="AO169" s="6">
        <v>37</v>
      </c>
      <c r="AP169" s="6" t="str">
        <f t="shared" si="31"/>
        <v>FLOW</v>
      </c>
      <c r="AQ169" s="6"/>
      <c r="AR169" s="6"/>
      <c r="AS169" s="6"/>
      <c r="AT169" s="6"/>
      <c r="AU169" s="5" t="s">
        <v>1060</v>
      </c>
      <c r="AV169" s="332"/>
      <c r="AW169" s="12"/>
      <c r="AX169" s="19"/>
      <c r="AY169" s="5"/>
      <c r="AZ169" s="5" t="s">
        <v>1011</v>
      </c>
      <c r="BA169" s="15" t="s">
        <v>586</v>
      </c>
      <c r="BB169" s="15"/>
      <c r="BC169" s="15"/>
      <c r="BD169" s="5"/>
      <c r="BE169" s="5"/>
      <c r="BF169" s="5">
        <v>1</v>
      </c>
      <c r="BG169" s="3"/>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5"/>
      <c r="CQ169" s="5"/>
      <c r="CR169" s="5"/>
      <c r="CS169" s="5"/>
      <c r="CT169" s="5"/>
      <c r="CU169" s="5"/>
      <c r="CV169" s="5"/>
      <c r="CW169" s="5"/>
      <c r="CX169" s="5"/>
      <c r="CY169" s="5"/>
      <c r="CZ169" s="5"/>
      <c r="DA169" s="5"/>
      <c r="DB169" s="5"/>
      <c r="DC169" s="5"/>
      <c r="DD169" s="5"/>
      <c r="DE169" s="5"/>
      <c r="DF169" s="5"/>
      <c r="DG169" s="5"/>
      <c r="DH169" s="5"/>
      <c r="DI169" s="5"/>
      <c r="DJ169" s="5"/>
      <c r="DK169" s="5"/>
      <c r="DL169" s="5"/>
      <c r="DM169" s="5"/>
      <c r="DN169" s="5"/>
      <c r="DO169" s="5"/>
      <c r="DP169" s="5"/>
      <c r="DQ169" s="5"/>
      <c r="DR169" s="5"/>
      <c r="DS169" s="5"/>
      <c r="DT169" s="5"/>
      <c r="DU169" s="5"/>
      <c r="DV169" s="5"/>
      <c r="DW169" s="5"/>
      <c r="DX169" s="5"/>
      <c r="DY169" s="5"/>
      <c r="DZ169" s="5"/>
      <c r="EA169" s="5"/>
      <c r="EB169" s="5"/>
      <c r="EC169" s="5"/>
      <c r="ED169" s="5"/>
      <c r="EE169" s="5"/>
      <c r="EF169" s="5"/>
      <c r="EG169" s="5"/>
      <c r="EH169" s="5"/>
      <c r="EI169" s="5"/>
      <c r="EJ169" s="5"/>
      <c r="EK169" s="5"/>
      <c r="EL169" s="5"/>
      <c r="EM169" s="5"/>
      <c r="EN169" s="5"/>
      <c r="EO169" s="5"/>
      <c r="EP169" s="5"/>
      <c r="EQ169" s="5"/>
      <c r="ER169" s="20">
        <f t="shared" si="34"/>
        <v>1</v>
      </c>
      <c r="ES169" s="5">
        <f t="shared" si="35"/>
        <v>1</v>
      </c>
      <c r="ET169" s="5" t="s">
        <v>571</v>
      </c>
      <c r="EU169" s="15" t="s">
        <v>1646</v>
      </c>
      <c r="EV169" s="15" t="s">
        <v>567</v>
      </c>
      <c r="EW169" s="15" t="s">
        <v>1075</v>
      </c>
      <c r="EX169" s="3" t="s">
        <v>1142</v>
      </c>
      <c r="EY169" s="22">
        <v>46175</v>
      </c>
      <c r="EZ169" s="21"/>
      <c r="FA169" s="3"/>
      <c r="FB169" s="22"/>
      <c r="FC169" s="15"/>
      <c r="FD169" s="15"/>
      <c r="FE169" s="15">
        <f t="shared" si="36"/>
        <v>4247</v>
      </c>
      <c r="FF169" s="4">
        <f t="shared" si="37"/>
        <v>8373</v>
      </c>
      <c r="FG169" t="s">
        <v>586</v>
      </c>
      <c r="FH169" s="4">
        <v>70</v>
      </c>
      <c r="FI169" t="s">
        <v>688</v>
      </c>
    </row>
    <row r="170" spans="1:165" ht="17.25" x14ac:dyDescent="0.25">
      <c r="A170" s="5">
        <v>463325530</v>
      </c>
      <c r="B170" s="12" t="s">
        <v>237</v>
      </c>
      <c r="C170" s="5"/>
      <c r="D170" s="5"/>
      <c r="E170" s="5"/>
      <c r="F170" s="5"/>
      <c r="G170" s="6"/>
      <c r="H170" s="6"/>
      <c r="I170" s="5">
        <v>4117</v>
      </c>
      <c r="J170" s="5">
        <v>24470.86</v>
      </c>
      <c r="K170" s="295">
        <f t="shared" si="39"/>
        <v>5065.8600000000006</v>
      </c>
      <c r="L170" s="295">
        <f t="shared" si="27"/>
        <v>28587.86</v>
      </c>
      <c r="M170" s="7">
        <v>6</v>
      </c>
      <c r="N170" s="5" t="s">
        <v>688</v>
      </c>
      <c r="O170" s="5" t="s">
        <v>689</v>
      </c>
      <c r="P170" s="5" t="s">
        <v>44</v>
      </c>
      <c r="Q170" s="8">
        <v>69544</v>
      </c>
      <c r="R170" s="9">
        <v>1180</v>
      </c>
      <c r="S170" s="9">
        <f t="shared" si="28"/>
        <v>0</v>
      </c>
      <c r="T170" s="9">
        <v>6300</v>
      </c>
      <c r="U170" s="10" t="s">
        <v>688</v>
      </c>
      <c r="V170" s="319">
        <f t="shared" si="32"/>
        <v>0.62432893437471948</v>
      </c>
      <c r="W170" s="319">
        <f t="shared" si="33"/>
        <v>2.9213463822770857E-2</v>
      </c>
      <c r="X170" s="11" t="str">
        <f t="shared" si="29"/>
        <v>FLOW</v>
      </c>
      <c r="Y170" s="5" t="str">
        <f t="shared" si="30"/>
        <v>-</v>
      </c>
      <c r="Z170" s="5" t="s">
        <v>1323</v>
      </c>
      <c r="AA170" s="5" t="s">
        <v>586</v>
      </c>
      <c r="AB170" s="12"/>
      <c r="AC170" s="5"/>
      <c r="AD170" s="5"/>
      <c r="AE170" s="13"/>
      <c r="AF170" s="14" t="s">
        <v>1064</v>
      </c>
      <c r="AG170" s="15" t="s">
        <v>586</v>
      </c>
      <c r="AH170" s="5" t="s">
        <v>232</v>
      </c>
      <c r="AI170" s="15" t="s">
        <v>586</v>
      </c>
      <c r="AJ170" s="16" t="s">
        <v>586</v>
      </c>
      <c r="AK170" s="15" t="s">
        <v>586</v>
      </c>
      <c r="AL170" s="17">
        <v>31950.86</v>
      </c>
      <c r="AM170" s="8">
        <v>69544</v>
      </c>
      <c r="AN170" s="18">
        <v>178</v>
      </c>
      <c r="AO170" s="6">
        <v>188</v>
      </c>
      <c r="AP170" s="6" t="str">
        <f t="shared" si="31"/>
        <v>FLOW</v>
      </c>
      <c r="AQ170" s="6"/>
      <c r="AR170" s="6"/>
      <c r="AS170" s="6"/>
      <c r="AT170" s="6"/>
      <c r="AU170" s="5" t="s">
        <v>483</v>
      </c>
      <c r="AV170" s="332"/>
      <c r="AW170" s="12"/>
      <c r="AX170" s="19"/>
      <c r="AY170" s="5"/>
      <c r="AZ170" s="5" t="s">
        <v>1011</v>
      </c>
      <c r="BA170" s="15" t="s">
        <v>586</v>
      </c>
      <c r="BB170" s="15"/>
      <c r="BC170" s="15"/>
      <c r="BD170" s="5"/>
      <c r="BE170" s="5"/>
      <c r="BF170" s="5"/>
      <c r="BG170" s="3"/>
      <c r="BH170" s="5"/>
      <c r="BI170" s="5"/>
      <c r="BJ170" s="5"/>
      <c r="BK170" s="5"/>
      <c r="BL170" s="5"/>
      <c r="BM170" s="5"/>
      <c r="BN170" s="5"/>
      <c r="BO170" s="5">
        <v>1</v>
      </c>
      <c r="BP170" s="5"/>
      <c r="BQ170" s="5"/>
      <c r="BR170" s="5"/>
      <c r="BS170" s="5"/>
      <c r="BT170" s="5"/>
      <c r="BU170" s="5"/>
      <c r="BV170" s="5"/>
      <c r="BW170" s="5"/>
      <c r="BX170" s="5"/>
      <c r="BY170" s="5"/>
      <c r="BZ170" s="5"/>
      <c r="CA170" s="5"/>
      <c r="CB170" s="5"/>
      <c r="CC170" s="5"/>
      <c r="CD170" s="5"/>
      <c r="CE170" s="5"/>
      <c r="CF170" s="5"/>
      <c r="CG170" s="5"/>
      <c r="CH170" s="5"/>
      <c r="CI170" s="5"/>
      <c r="CJ170" s="5">
        <v>1</v>
      </c>
      <c r="CK170" s="5"/>
      <c r="CL170" s="5"/>
      <c r="CM170" s="5"/>
      <c r="CN170" s="5"/>
      <c r="CO170" s="5"/>
      <c r="CP170" s="5"/>
      <c r="CQ170" s="5"/>
      <c r="CR170" s="5"/>
      <c r="CS170" s="5"/>
      <c r="CT170" s="5"/>
      <c r="CU170" s="5"/>
      <c r="CV170" s="5"/>
      <c r="CW170" s="5"/>
      <c r="CX170" s="5"/>
      <c r="CY170" s="5"/>
      <c r="CZ170" s="5"/>
      <c r="DA170" s="5"/>
      <c r="DB170" s="5"/>
      <c r="DC170" s="5"/>
      <c r="DD170" s="5"/>
      <c r="DE170" s="5"/>
      <c r="DF170" s="5"/>
      <c r="DG170" s="5"/>
      <c r="DH170" s="5"/>
      <c r="DI170" s="5"/>
      <c r="DJ170" s="5"/>
      <c r="DK170" s="5"/>
      <c r="DL170" s="5"/>
      <c r="DM170" s="5"/>
      <c r="DN170" s="5"/>
      <c r="DO170" s="5"/>
      <c r="DP170" s="5"/>
      <c r="DQ170" s="5"/>
      <c r="DR170" s="5"/>
      <c r="DS170" s="5"/>
      <c r="DT170" s="5"/>
      <c r="DU170" s="5"/>
      <c r="DV170" s="5"/>
      <c r="DW170" s="5"/>
      <c r="DX170" s="5"/>
      <c r="DY170" s="5"/>
      <c r="DZ170" s="5"/>
      <c r="EA170" s="5"/>
      <c r="EB170" s="5"/>
      <c r="EC170" s="5"/>
      <c r="ED170" s="5"/>
      <c r="EE170" s="5"/>
      <c r="EF170" s="5"/>
      <c r="EG170" s="5"/>
      <c r="EH170" s="5"/>
      <c r="EI170" s="5"/>
      <c r="EJ170" s="5"/>
      <c r="EK170" s="5"/>
      <c r="EL170" s="5"/>
      <c r="EM170" s="5"/>
      <c r="EN170" s="5"/>
      <c r="EO170" s="5"/>
      <c r="EP170" s="5"/>
      <c r="EQ170" s="5"/>
      <c r="ER170" s="20">
        <f t="shared" si="34"/>
        <v>2</v>
      </c>
      <c r="ES170" s="5">
        <f t="shared" si="35"/>
        <v>1</v>
      </c>
      <c r="ET170" s="5" t="s">
        <v>576</v>
      </c>
      <c r="EU170" s="15" t="s">
        <v>1647</v>
      </c>
      <c r="EV170" s="15" t="s">
        <v>567</v>
      </c>
      <c r="EW170" s="15" t="s">
        <v>1075</v>
      </c>
      <c r="EX170" s="3" t="s">
        <v>1153</v>
      </c>
      <c r="EY170" s="22">
        <v>46178</v>
      </c>
      <c r="EZ170" s="21"/>
      <c r="FA170" s="3"/>
      <c r="FB170" s="22"/>
      <c r="FC170" s="15"/>
      <c r="FD170" s="15"/>
      <c r="FE170" s="15">
        <f t="shared" si="36"/>
        <v>5065.8600000000006</v>
      </c>
      <c r="FF170" s="4">
        <f t="shared" si="37"/>
        <v>28587.86</v>
      </c>
      <c r="FG170" t="s">
        <v>586</v>
      </c>
      <c r="FH170" s="4">
        <v>1180</v>
      </c>
      <c r="FI170" t="s">
        <v>688</v>
      </c>
    </row>
    <row r="171" spans="1:165" ht="17.25" x14ac:dyDescent="0.25">
      <c r="A171" s="5">
        <v>464273873</v>
      </c>
      <c r="B171" s="12" t="s">
        <v>361</v>
      </c>
      <c r="C171" s="5" t="s">
        <v>1043</v>
      </c>
      <c r="D171" s="5" t="s">
        <v>1325</v>
      </c>
      <c r="E171" s="5">
        <v>4216</v>
      </c>
      <c r="F171" s="5"/>
      <c r="G171" s="6"/>
      <c r="H171" s="6"/>
      <c r="I171" s="5">
        <v>4216</v>
      </c>
      <c r="J171" s="5">
        <v>8428</v>
      </c>
      <c r="K171" s="295">
        <f t="shared" si="39"/>
        <v>4419</v>
      </c>
      <c r="L171" s="295">
        <f t="shared" si="27"/>
        <v>8428</v>
      </c>
      <c r="M171" s="7">
        <v>2</v>
      </c>
      <c r="N171" s="5" t="s">
        <v>688</v>
      </c>
      <c r="O171" s="5" t="s">
        <v>689</v>
      </c>
      <c r="P171" s="5" t="s">
        <v>41</v>
      </c>
      <c r="Q171" s="8">
        <v>69517</v>
      </c>
      <c r="R171" s="9">
        <v>207</v>
      </c>
      <c r="S171" s="9">
        <f t="shared" si="28"/>
        <v>0</v>
      </c>
      <c r="T171" s="9">
        <v>3600</v>
      </c>
      <c r="U171" s="10" t="s">
        <v>893</v>
      </c>
      <c r="V171" s="319">
        <f t="shared" si="32"/>
        <v>0.24038771592041538</v>
      </c>
      <c r="W171" s="319">
        <f t="shared" si="33"/>
        <v>1.5391855094008249E-2</v>
      </c>
      <c r="X171" s="11" t="str">
        <f t="shared" si="29"/>
        <v>FLOW</v>
      </c>
      <c r="Y171" s="5" t="str">
        <f t="shared" si="30"/>
        <v>-</v>
      </c>
      <c r="Z171" s="5" t="s">
        <v>787</v>
      </c>
      <c r="AA171" s="5" t="s">
        <v>586</v>
      </c>
      <c r="AB171" s="12"/>
      <c r="AC171" s="5"/>
      <c r="AD171" s="5"/>
      <c r="AE171" s="13"/>
      <c r="AF171" s="14" t="s">
        <v>586</v>
      </c>
      <c r="AG171" s="15" t="s">
        <v>586</v>
      </c>
      <c r="AH171" s="5" t="s">
        <v>360</v>
      </c>
      <c r="AI171" s="15" t="s">
        <v>586</v>
      </c>
      <c r="AJ171" s="16" t="s">
        <v>586</v>
      </c>
      <c r="AK171" s="15" t="s">
        <v>586</v>
      </c>
      <c r="AL171" s="17">
        <v>12235</v>
      </c>
      <c r="AM171" s="8">
        <v>69517</v>
      </c>
      <c r="AN171" s="18">
        <v>57</v>
      </c>
      <c r="AO171" s="6">
        <v>67</v>
      </c>
      <c r="AP171" s="6" t="str">
        <f t="shared" si="31"/>
        <v>FLOW</v>
      </c>
      <c r="AQ171" s="6"/>
      <c r="AR171" s="6"/>
      <c r="AS171" s="6"/>
      <c r="AT171" s="6"/>
      <c r="AU171" s="5" t="s">
        <v>1060</v>
      </c>
      <c r="AV171" s="332"/>
      <c r="AW171" s="12"/>
      <c r="AX171" s="19"/>
      <c r="AY171" s="5"/>
      <c r="AZ171" s="5" t="s">
        <v>1011</v>
      </c>
      <c r="BA171" s="15" t="s">
        <v>586</v>
      </c>
      <c r="BB171" s="15"/>
      <c r="BC171" s="15"/>
      <c r="BD171" s="5"/>
      <c r="BE171" s="5"/>
      <c r="BF171" s="5"/>
      <c r="BG171" s="3"/>
      <c r="BH171" s="5"/>
      <c r="BI171" s="5"/>
      <c r="BJ171" s="5"/>
      <c r="BK171" s="5"/>
      <c r="BL171" s="5"/>
      <c r="BM171" s="5"/>
      <c r="BN171" s="5"/>
      <c r="BO171" s="5">
        <v>1</v>
      </c>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5"/>
      <c r="CQ171" s="5"/>
      <c r="CR171" s="5"/>
      <c r="CS171" s="5"/>
      <c r="CT171" s="5"/>
      <c r="CU171" s="5"/>
      <c r="CV171" s="5"/>
      <c r="CW171" s="5"/>
      <c r="CX171" s="5"/>
      <c r="CY171" s="5"/>
      <c r="CZ171" s="5"/>
      <c r="DA171" s="5"/>
      <c r="DB171" s="5"/>
      <c r="DC171" s="5"/>
      <c r="DD171" s="5"/>
      <c r="DE171" s="5"/>
      <c r="DF171" s="5"/>
      <c r="DG171" s="5"/>
      <c r="DH171" s="5"/>
      <c r="DI171" s="5"/>
      <c r="DJ171" s="5"/>
      <c r="DK171" s="5"/>
      <c r="DL171" s="5"/>
      <c r="DM171" s="5"/>
      <c r="DN171" s="5"/>
      <c r="DO171" s="5"/>
      <c r="DP171" s="5"/>
      <c r="DQ171" s="5"/>
      <c r="DR171" s="5"/>
      <c r="DS171" s="5"/>
      <c r="DT171" s="5"/>
      <c r="DU171" s="5"/>
      <c r="DV171" s="5"/>
      <c r="DW171" s="5"/>
      <c r="DX171" s="5"/>
      <c r="DY171" s="5"/>
      <c r="DZ171" s="5"/>
      <c r="EA171" s="5"/>
      <c r="EB171" s="5"/>
      <c r="EC171" s="5"/>
      <c r="ED171" s="5"/>
      <c r="EE171" s="5"/>
      <c r="EF171" s="5"/>
      <c r="EG171" s="5"/>
      <c r="EH171" s="5"/>
      <c r="EI171" s="5"/>
      <c r="EJ171" s="5"/>
      <c r="EK171" s="5"/>
      <c r="EL171" s="5"/>
      <c r="EM171" s="5"/>
      <c r="EN171" s="5"/>
      <c r="EO171" s="5"/>
      <c r="EP171" s="5"/>
      <c r="EQ171" s="5"/>
      <c r="ER171" s="20">
        <f t="shared" si="34"/>
        <v>1</v>
      </c>
      <c r="ES171" s="5">
        <f t="shared" si="35"/>
        <v>1</v>
      </c>
      <c r="ET171" s="5" t="s">
        <v>575</v>
      </c>
      <c r="EU171" s="15" t="s">
        <v>1648</v>
      </c>
      <c r="EV171" s="15" t="s">
        <v>567</v>
      </c>
      <c r="EW171" s="15" t="s">
        <v>1068</v>
      </c>
      <c r="EX171" s="3" t="s">
        <v>1162</v>
      </c>
      <c r="EY171" s="22">
        <v>46178</v>
      </c>
      <c r="EZ171" s="21"/>
      <c r="FA171" s="3"/>
      <c r="FB171" s="22"/>
      <c r="FC171" s="15"/>
      <c r="FD171" s="15"/>
      <c r="FE171" s="15">
        <f t="shared" si="36"/>
        <v>4419</v>
      </c>
      <c r="FF171" s="4">
        <f t="shared" si="37"/>
        <v>12644</v>
      </c>
      <c r="FG171" t="s">
        <v>586</v>
      </c>
      <c r="FH171" s="4">
        <v>207</v>
      </c>
      <c r="FI171" t="s">
        <v>688</v>
      </c>
    </row>
    <row r="172" spans="1:165" ht="17.25" x14ac:dyDescent="0.25">
      <c r="A172" s="328">
        <v>463336005</v>
      </c>
      <c r="B172" s="12" t="s">
        <v>523</v>
      </c>
      <c r="C172" s="5"/>
      <c r="D172" s="5"/>
      <c r="E172" s="5"/>
      <c r="F172" s="5"/>
      <c r="G172" s="6"/>
      <c r="H172" s="6"/>
      <c r="I172" s="5">
        <v>5193</v>
      </c>
      <c r="J172" s="5">
        <v>5091</v>
      </c>
      <c r="K172" s="295">
        <f t="shared" si="39"/>
        <v>5214</v>
      </c>
      <c r="L172" s="295">
        <f t="shared" si="27"/>
        <v>10284</v>
      </c>
      <c r="M172" s="334">
        <v>1</v>
      </c>
      <c r="N172" s="5" t="s">
        <v>688</v>
      </c>
      <c r="O172" s="5" t="s">
        <v>689</v>
      </c>
      <c r="P172" s="5" t="s">
        <v>30</v>
      </c>
      <c r="Q172" s="8">
        <v>69399</v>
      </c>
      <c r="R172" s="9">
        <v>123</v>
      </c>
      <c r="S172" s="9">
        <f t="shared" si="28"/>
        <v>0</v>
      </c>
      <c r="T172" s="9">
        <v>3141</v>
      </c>
      <c r="U172" s="10" t="s">
        <v>586</v>
      </c>
      <c r="V172" s="319">
        <f t="shared" si="32"/>
        <v>4.3207893635575444E-2</v>
      </c>
      <c r="W172" s="319">
        <f t="shared" si="33"/>
        <v>3.8919742136527538E-3</v>
      </c>
      <c r="X172" s="11" t="str">
        <f t="shared" si="29"/>
        <v>FLOW</v>
      </c>
      <c r="Y172" s="5" t="str">
        <f t="shared" si="30"/>
        <v>-</v>
      </c>
      <c r="Z172" s="5" t="s">
        <v>586</v>
      </c>
      <c r="AA172" s="5" t="s">
        <v>586</v>
      </c>
      <c r="AB172" s="12"/>
      <c r="AC172" s="5"/>
      <c r="AD172" s="5"/>
      <c r="AE172" s="13"/>
      <c r="AF172" s="14" t="s">
        <v>586</v>
      </c>
      <c r="AG172" s="15" t="s">
        <v>586</v>
      </c>
      <c r="AH172" s="5" t="s">
        <v>846</v>
      </c>
      <c r="AI172" s="15" t="s">
        <v>586</v>
      </c>
      <c r="AJ172" s="16" t="s">
        <v>586</v>
      </c>
      <c r="AK172" s="15" t="s">
        <v>586</v>
      </c>
      <c r="AL172" s="17">
        <v>8355</v>
      </c>
      <c r="AM172" s="8">
        <v>69399</v>
      </c>
      <c r="AN172" s="18">
        <v>27</v>
      </c>
      <c r="AO172" s="6">
        <v>37</v>
      </c>
      <c r="AP172" s="6" t="str">
        <f t="shared" si="31"/>
        <v>FLOW</v>
      </c>
      <c r="AQ172" s="6"/>
      <c r="AR172" s="6"/>
      <c r="AS172" s="6"/>
      <c r="AT172" s="6"/>
      <c r="AU172" s="5" t="s">
        <v>483</v>
      </c>
      <c r="AV172" s="332"/>
      <c r="AW172" s="12"/>
      <c r="AX172" s="19"/>
      <c r="AY172" s="5"/>
      <c r="AZ172" s="5" t="s">
        <v>1011</v>
      </c>
      <c r="BA172" s="15" t="s">
        <v>586</v>
      </c>
      <c r="BB172" s="15"/>
      <c r="BC172" s="15"/>
      <c r="BD172" s="5"/>
      <c r="BE172" s="5"/>
      <c r="BF172" s="5"/>
      <c r="BG172" s="3"/>
      <c r="BH172" s="5"/>
      <c r="BI172" s="5"/>
      <c r="BJ172" s="5"/>
      <c r="BK172" s="5"/>
      <c r="BL172" s="5"/>
      <c r="BM172" s="5"/>
      <c r="BN172" s="5"/>
      <c r="BO172" s="5"/>
      <c r="BP172" s="5"/>
      <c r="BQ172" s="5"/>
      <c r="BR172" s="5">
        <v>1</v>
      </c>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20">
        <f t="shared" si="34"/>
        <v>1</v>
      </c>
      <c r="ES172" s="5">
        <f t="shared" si="35"/>
        <v>1</v>
      </c>
      <c r="ET172" s="5" t="s">
        <v>573</v>
      </c>
      <c r="EU172" s="15" t="s">
        <v>1649</v>
      </c>
      <c r="EV172" s="15" t="s">
        <v>567</v>
      </c>
      <c r="EW172" s="15" t="s">
        <v>1068</v>
      </c>
      <c r="EX172" s="3" t="s">
        <v>1163</v>
      </c>
      <c r="EY172" s="22">
        <v>46179</v>
      </c>
      <c r="EZ172" s="21"/>
      <c r="FA172" s="3"/>
      <c r="FB172" s="22"/>
      <c r="FC172" s="15"/>
      <c r="FD172" s="15"/>
      <c r="FE172" s="15">
        <f t="shared" si="36"/>
        <v>5214</v>
      </c>
      <c r="FF172" s="4">
        <f t="shared" si="37"/>
        <v>10284</v>
      </c>
      <c r="FG172" t="s">
        <v>586</v>
      </c>
      <c r="FH172" s="4">
        <v>123</v>
      </c>
      <c r="FI172" t="s">
        <v>688</v>
      </c>
    </row>
    <row r="173" spans="1:165" ht="17.25" x14ac:dyDescent="0.25">
      <c r="A173" s="5">
        <v>467443060</v>
      </c>
      <c r="B173" s="12" t="s">
        <v>1334</v>
      </c>
      <c r="C173" s="5"/>
      <c r="D173" s="5"/>
      <c r="E173" s="5"/>
      <c r="F173" s="5"/>
      <c r="G173" s="6"/>
      <c r="H173" s="6"/>
      <c r="I173" s="5">
        <v>4154</v>
      </c>
      <c r="J173" s="5">
        <v>3630</v>
      </c>
      <c r="K173" s="295">
        <f t="shared" si="39"/>
        <v>3704</v>
      </c>
      <c r="L173" s="295">
        <f t="shared" si="27"/>
        <v>7784</v>
      </c>
      <c r="M173" s="334">
        <v>1</v>
      </c>
      <c r="N173" s="5" t="s">
        <v>688</v>
      </c>
      <c r="O173" s="5" t="s">
        <v>689</v>
      </c>
      <c r="P173" s="5" t="s">
        <v>44</v>
      </c>
      <c r="Q173" s="8">
        <v>68976</v>
      </c>
      <c r="R173" s="9">
        <v>74</v>
      </c>
      <c r="S173" s="9">
        <f t="shared" si="28"/>
        <v>0</v>
      </c>
      <c r="T173" s="9">
        <v>450</v>
      </c>
      <c r="U173" s="10" t="s">
        <v>586</v>
      </c>
      <c r="V173" s="319">
        <f t="shared" si="32"/>
        <v>7.021274984382915E-2</v>
      </c>
      <c r="W173" s="319">
        <f t="shared" si="33"/>
        <v>3.8682518964381668E-3</v>
      </c>
      <c r="X173" s="11" t="str">
        <f t="shared" si="29"/>
        <v>FLOW</v>
      </c>
      <c r="Y173" s="5" t="str">
        <f t="shared" si="30"/>
        <v>-</v>
      </c>
      <c r="Z173" s="5" t="s">
        <v>586</v>
      </c>
      <c r="AA173" s="5" t="s">
        <v>586</v>
      </c>
      <c r="AB173" s="12"/>
      <c r="AC173" s="5"/>
      <c r="AD173" s="5"/>
      <c r="AE173" s="13"/>
      <c r="AF173" s="14"/>
      <c r="AG173" s="15"/>
      <c r="AH173" s="5" t="s">
        <v>1449</v>
      </c>
      <c r="AI173" s="15"/>
      <c r="AK173" s="15"/>
      <c r="AL173" s="17">
        <v>4154</v>
      </c>
      <c r="AM173" s="8">
        <v>68976</v>
      </c>
      <c r="AN173" s="18">
        <v>27</v>
      </c>
      <c r="AO173" s="6">
        <v>37</v>
      </c>
      <c r="AP173" s="6" t="str">
        <f t="shared" si="31"/>
        <v>FLOW</v>
      </c>
      <c r="AQ173" s="6"/>
      <c r="AR173" s="6"/>
      <c r="AS173" s="6"/>
      <c r="AT173" s="6"/>
      <c r="AU173" s="5" t="s">
        <v>586</v>
      </c>
      <c r="AV173" s="332"/>
      <c r="AW173" s="12"/>
      <c r="AX173" s="19"/>
      <c r="AY173" s="5"/>
      <c r="AZ173" s="5" t="s">
        <v>1325</v>
      </c>
      <c r="BA173" s="15" t="s">
        <v>586</v>
      </c>
      <c r="BB173" s="15"/>
      <c r="BC173" s="15"/>
      <c r="BD173" s="5"/>
      <c r="BE173" s="5"/>
      <c r="BF173" s="5"/>
      <c r="BG173" s="3"/>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v>1</v>
      </c>
      <c r="CH173" s="5"/>
      <c r="CI173" s="5"/>
      <c r="CJ173" s="5"/>
      <c r="CK173" s="5"/>
      <c r="CL173" s="5"/>
      <c r="CM173" s="5"/>
      <c r="CN173" s="5"/>
      <c r="CO173" s="5"/>
      <c r="CP173" s="5"/>
      <c r="CQ173" s="5"/>
      <c r="CR173" s="5"/>
      <c r="CS173" s="5"/>
      <c r="CT173" s="5"/>
      <c r="CU173" s="5"/>
      <c r="CV173" s="5"/>
      <c r="CW173" s="5"/>
      <c r="CX173" s="5"/>
      <c r="CY173" s="5"/>
      <c r="CZ173" s="5"/>
      <c r="DA173" s="5"/>
      <c r="DB173" s="5"/>
      <c r="DC173" s="5"/>
      <c r="DD173" s="5"/>
      <c r="DE173" s="5"/>
      <c r="DF173" s="5"/>
      <c r="DG173" s="5"/>
      <c r="DH173" s="5"/>
      <c r="DI173" s="5"/>
      <c r="DJ173" s="5"/>
      <c r="DK173" s="5"/>
      <c r="DL173" s="5"/>
      <c r="DM173" s="5"/>
      <c r="DN173" s="5"/>
      <c r="DO173" s="5"/>
      <c r="DP173" s="5"/>
      <c r="DQ173" s="5"/>
      <c r="DR173" s="5"/>
      <c r="DS173" s="5"/>
      <c r="DT173" s="5"/>
      <c r="DU173" s="5"/>
      <c r="DV173" s="5"/>
      <c r="DW173" s="5"/>
      <c r="DX173" s="5"/>
      <c r="DY173" s="5"/>
      <c r="DZ173" s="5"/>
      <c r="EA173" s="5"/>
      <c r="EB173" s="5"/>
      <c r="EC173" s="5"/>
      <c r="ED173" s="5"/>
      <c r="EE173" s="5"/>
      <c r="EF173" s="5"/>
      <c r="EG173" s="5"/>
      <c r="EH173" s="5"/>
      <c r="EI173" s="5"/>
      <c r="EJ173" s="5"/>
      <c r="EK173" s="5"/>
      <c r="EL173" s="5"/>
      <c r="EM173" s="5"/>
      <c r="EN173" s="5"/>
      <c r="EO173" s="5"/>
      <c r="EP173" s="5"/>
      <c r="EQ173" s="5"/>
      <c r="ER173" s="20">
        <f t="shared" si="34"/>
        <v>1</v>
      </c>
      <c r="ES173" s="5">
        <f t="shared" si="35"/>
        <v>1</v>
      </c>
      <c r="ET173" s="5" t="s">
        <v>576</v>
      </c>
      <c r="EU173" s="15" t="s">
        <v>1650</v>
      </c>
      <c r="EV173" s="15" t="s">
        <v>567</v>
      </c>
      <c r="EW173" s="15"/>
      <c r="EX173" s="3"/>
      <c r="EY173" s="22"/>
      <c r="EZ173" s="21"/>
      <c r="FA173" s="3"/>
      <c r="FB173" s="22"/>
      <c r="FC173" s="15"/>
      <c r="FD173" s="15"/>
      <c r="FE173" s="15">
        <f t="shared" si="36"/>
        <v>3704</v>
      </c>
      <c r="FF173" s="4">
        <f t="shared" si="37"/>
        <v>7784</v>
      </c>
      <c r="FH173" s="4">
        <v>74</v>
      </c>
      <c r="FI173" t="s">
        <v>688</v>
      </c>
    </row>
    <row r="174" spans="1:165" ht="17.25" x14ac:dyDescent="0.25">
      <c r="A174" s="5">
        <v>463212097</v>
      </c>
      <c r="B174" s="12" t="s">
        <v>1341</v>
      </c>
      <c r="C174" s="5"/>
      <c r="D174" s="5"/>
      <c r="E174" s="5"/>
      <c r="F174" s="5"/>
      <c r="G174" s="6"/>
      <c r="H174" s="6"/>
      <c r="I174" s="5">
        <v>9130</v>
      </c>
      <c r="J174" s="5">
        <v>8491</v>
      </c>
      <c r="K174" s="295">
        <f t="shared" si="39"/>
        <v>8630</v>
      </c>
      <c r="L174" s="295">
        <f t="shared" si="27"/>
        <v>17621</v>
      </c>
      <c r="M174" s="334">
        <v>1</v>
      </c>
      <c r="N174" s="5" t="s">
        <v>688</v>
      </c>
      <c r="O174" s="5" t="s">
        <v>689</v>
      </c>
      <c r="P174" s="5" t="s">
        <v>74</v>
      </c>
      <c r="Q174" s="8">
        <v>68943</v>
      </c>
      <c r="R174" s="9">
        <v>139</v>
      </c>
      <c r="S174" s="9">
        <f t="shared" si="28"/>
        <v>0</v>
      </c>
      <c r="T174" s="9">
        <v>6300</v>
      </c>
      <c r="U174" s="10" t="s">
        <v>586</v>
      </c>
      <c r="V174" s="319">
        <f t="shared" si="32"/>
        <v>0.13956990532494931</v>
      </c>
      <c r="W174" s="319">
        <f t="shared" si="33"/>
        <v>3.8664012192086601E-3</v>
      </c>
      <c r="X174" s="11" t="str">
        <f t="shared" si="29"/>
        <v>FLOW</v>
      </c>
      <c r="Y174" s="5" t="str">
        <f t="shared" si="30"/>
        <v>-</v>
      </c>
      <c r="Z174" s="5" t="s">
        <v>586</v>
      </c>
      <c r="AA174" s="5" t="s">
        <v>586</v>
      </c>
      <c r="AB174" s="12"/>
      <c r="AC174" s="5"/>
      <c r="AD174" s="5"/>
      <c r="AE174" s="13"/>
      <c r="AF174" s="14"/>
      <c r="AG174" s="15"/>
      <c r="AH174" s="5" t="s">
        <v>73</v>
      </c>
      <c r="AI174" s="15"/>
      <c r="AK174" s="15"/>
      <c r="AL174" s="17">
        <v>14930</v>
      </c>
      <c r="AM174" s="8">
        <v>68943</v>
      </c>
      <c r="AN174" s="18">
        <v>27</v>
      </c>
      <c r="AO174" s="6">
        <v>37</v>
      </c>
      <c r="AP174" s="6" t="str">
        <f t="shared" si="31"/>
        <v>FLOW</v>
      </c>
      <c r="AQ174" s="6"/>
      <c r="AR174" s="6"/>
      <c r="AS174" s="6"/>
      <c r="AT174" s="6"/>
      <c r="AU174" s="5" t="s">
        <v>586</v>
      </c>
      <c r="AV174" s="332"/>
      <c r="AW174" s="12"/>
      <c r="AX174" s="19"/>
      <c r="AY174" s="5"/>
      <c r="AZ174" s="5" t="s">
        <v>1325</v>
      </c>
      <c r="BA174" s="15" t="s">
        <v>586</v>
      </c>
      <c r="BB174" s="15"/>
      <c r="BC174" s="15"/>
      <c r="BD174" s="5"/>
      <c r="BE174" s="5"/>
      <c r="BF174" s="5"/>
      <c r="BG174" s="3"/>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5"/>
      <c r="CQ174" s="5"/>
      <c r="CR174" s="5"/>
      <c r="CS174" s="5"/>
      <c r="CT174" s="5"/>
      <c r="CU174" s="5"/>
      <c r="CV174" s="5"/>
      <c r="CW174" s="5"/>
      <c r="CX174" s="5"/>
      <c r="CY174" s="5"/>
      <c r="CZ174" s="5"/>
      <c r="DA174" s="5"/>
      <c r="DB174" s="5"/>
      <c r="DC174" s="5"/>
      <c r="DD174" s="5"/>
      <c r="DE174" s="5"/>
      <c r="DF174" s="5"/>
      <c r="DG174" s="5"/>
      <c r="DH174" s="5"/>
      <c r="DI174" s="5"/>
      <c r="DJ174" s="5"/>
      <c r="DK174" s="5"/>
      <c r="DL174" s="5"/>
      <c r="DM174" s="5"/>
      <c r="DN174" s="5"/>
      <c r="DO174" s="5"/>
      <c r="DP174" s="5"/>
      <c r="DQ174" s="5"/>
      <c r="DR174" s="5"/>
      <c r="DS174" s="5"/>
      <c r="DT174" s="5"/>
      <c r="DU174" s="5"/>
      <c r="DV174" s="5"/>
      <c r="DW174" s="5"/>
      <c r="DX174" s="5"/>
      <c r="DY174" s="5"/>
      <c r="DZ174" s="5"/>
      <c r="EA174" s="5"/>
      <c r="EB174" s="5"/>
      <c r="EC174" s="5"/>
      <c r="ED174" s="5"/>
      <c r="EE174" s="5"/>
      <c r="EF174" s="5"/>
      <c r="EG174" s="5"/>
      <c r="EH174" s="5"/>
      <c r="EI174" s="5"/>
      <c r="EJ174" s="5"/>
      <c r="EK174" s="5"/>
      <c r="EL174" s="5"/>
      <c r="EM174" s="5"/>
      <c r="EN174" s="5"/>
      <c r="EO174" s="5"/>
      <c r="EP174" s="5"/>
      <c r="EQ174" s="5"/>
      <c r="ER174" s="20">
        <f t="shared" si="34"/>
        <v>0</v>
      </c>
      <c r="ES174" s="5" t="str">
        <f t="shared" si="35"/>
        <v/>
      </c>
      <c r="ET174" s="5" t="s">
        <v>579</v>
      </c>
      <c r="EU174" s="15" t="e">
        <v>#N/A</v>
      </c>
      <c r="EV174" s="15" t="e">
        <v>#N/A</v>
      </c>
      <c r="EW174" s="15"/>
      <c r="EX174" s="3"/>
      <c r="EY174" s="22"/>
      <c r="EZ174" s="21"/>
      <c r="FA174" s="3"/>
      <c r="FB174" s="22"/>
      <c r="FC174" s="15"/>
      <c r="FD174" s="15"/>
      <c r="FE174" s="15">
        <f t="shared" si="36"/>
        <v>8630</v>
      </c>
      <c r="FF174" s="4">
        <f t="shared" si="37"/>
        <v>17621</v>
      </c>
      <c r="FH174" s="4">
        <v>139</v>
      </c>
      <c r="FI174" t="s">
        <v>688</v>
      </c>
    </row>
    <row r="175" spans="1:165" ht="17.25" x14ac:dyDescent="0.25">
      <c r="A175" s="5">
        <v>463259658</v>
      </c>
      <c r="B175" s="12" t="s">
        <v>419</v>
      </c>
      <c r="C175" s="5"/>
      <c r="D175" s="5"/>
      <c r="E175" s="5"/>
      <c r="F175" s="5"/>
      <c r="G175" s="6"/>
      <c r="H175" s="6"/>
      <c r="I175" s="5">
        <v>5475</v>
      </c>
      <c r="J175" s="5">
        <v>3861</v>
      </c>
      <c r="K175" s="295">
        <f t="shared" si="39"/>
        <v>3953</v>
      </c>
      <c r="L175" s="295">
        <f t="shared" si="27"/>
        <v>9336</v>
      </c>
      <c r="M175" s="334">
        <v>1</v>
      </c>
      <c r="N175" s="5" t="s">
        <v>688</v>
      </c>
      <c r="O175" s="5" t="s">
        <v>689</v>
      </c>
      <c r="P175" s="5" t="s">
        <v>17</v>
      </c>
      <c r="Q175" s="8">
        <v>68266</v>
      </c>
      <c r="R175" s="9">
        <v>92</v>
      </c>
      <c r="S175" s="9">
        <f t="shared" si="28"/>
        <v>0</v>
      </c>
      <c r="T175" s="9">
        <v>4445</v>
      </c>
      <c r="U175" s="10" t="s">
        <v>895</v>
      </c>
      <c r="V175" s="319">
        <f t="shared" si="32"/>
        <v>2.7701395191282726E-2</v>
      </c>
      <c r="W175" s="319">
        <f t="shared" si="33"/>
        <v>3.8284342954396878E-3</v>
      </c>
      <c r="X175" s="11" t="str">
        <f t="shared" si="29"/>
        <v>FLOW</v>
      </c>
      <c r="Y175" s="5" t="str">
        <f t="shared" si="30"/>
        <v>-</v>
      </c>
      <c r="Z175" s="5" t="s">
        <v>785</v>
      </c>
      <c r="AA175" s="5" t="s">
        <v>586</v>
      </c>
      <c r="AB175" s="12"/>
      <c r="AC175" s="5"/>
      <c r="AD175" s="5"/>
      <c r="AE175" s="13"/>
      <c r="AF175" s="14" t="s">
        <v>586</v>
      </c>
      <c r="AG175" s="15" t="s">
        <v>586</v>
      </c>
      <c r="AH175" s="5" t="s">
        <v>420</v>
      </c>
      <c r="AI175" s="15" t="s">
        <v>586</v>
      </c>
      <c r="AJ175" s="16" t="s">
        <v>586</v>
      </c>
      <c r="AK175" s="15" t="s">
        <v>586</v>
      </c>
      <c r="AL175" s="17">
        <v>8398</v>
      </c>
      <c r="AM175" s="8">
        <v>68266</v>
      </c>
      <c r="AN175" s="18">
        <v>27</v>
      </c>
      <c r="AO175" s="6">
        <v>37</v>
      </c>
      <c r="AP175" s="6" t="str">
        <f t="shared" si="31"/>
        <v>FLOW</v>
      </c>
      <c r="AQ175" s="6"/>
      <c r="AR175" s="6"/>
      <c r="AS175" s="6"/>
      <c r="AT175" s="6"/>
      <c r="AU175" s="5" t="s">
        <v>1060</v>
      </c>
      <c r="AV175" s="332"/>
      <c r="AW175" s="12"/>
      <c r="AX175" s="19"/>
      <c r="AY175" s="5"/>
      <c r="AZ175" s="5" t="s">
        <v>1011</v>
      </c>
      <c r="BA175" s="15" t="s">
        <v>586</v>
      </c>
      <c r="BB175" s="15"/>
      <c r="BC175" s="15"/>
      <c r="BD175" s="5"/>
      <c r="BE175" s="5"/>
      <c r="BF175" s="5"/>
      <c r="BG175" s="3"/>
      <c r="BH175" s="5"/>
      <c r="BI175" s="5"/>
      <c r="BJ175" s="5"/>
      <c r="BK175" s="5"/>
      <c r="BL175" s="5"/>
      <c r="BM175" s="5"/>
      <c r="BN175" s="5"/>
      <c r="BO175" s="5">
        <v>1</v>
      </c>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5"/>
      <c r="CQ175" s="5"/>
      <c r="CR175" s="5"/>
      <c r="CS175" s="5"/>
      <c r="CT175" s="5"/>
      <c r="CU175" s="5"/>
      <c r="CV175" s="5"/>
      <c r="CW175" s="5"/>
      <c r="CX175" s="5"/>
      <c r="CY175" s="5"/>
      <c r="CZ175" s="5"/>
      <c r="DA175" s="5"/>
      <c r="DB175" s="5"/>
      <c r="DC175" s="5"/>
      <c r="DD175" s="5"/>
      <c r="DE175" s="5"/>
      <c r="DF175" s="5"/>
      <c r="DG175" s="5"/>
      <c r="DH175" s="5"/>
      <c r="DI175" s="5"/>
      <c r="DJ175" s="5"/>
      <c r="DK175" s="5"/>
      <c r="DL175" s="5"/>
      <c r="DM175" s="5"/>
      <c r="DN175" s="5"/>
      <c r="DO175" s="5"/>
      <c r="DP175" s="5"/>
      <c r="DQ175" s="5"/>
      <c r="DR175" s="5"/>
      <c r="DS175" s="5"/>
      <c r="DT175" s="5"/>
      <c r="DU175" s="5"/>
      <c r="DV175" s="5"/>
      <c r="DW175" s="5"/>
      <c r="DX175" s="5"/>
      <c r="DY175" s="5"/>
      <c r="DZ175" s="5"/>
      <c r="EA175" s="5"/>
      <c r="EB175" s="5"/>
      <c r="EC175" s="5"/>
      <c r="ED175" s="5"/>
      <c r="EE175" s="5"/>
      <c r="EF175" s="5"/>
      <c r="EG175" s="5"/>
      <c r="EH175" s="5"/>
      <c r="EI175" s="5"/>
      <c r="EJ175" s="5"/>
      <c r="EK175" s="5"/>
      <c r="EL175" s="5"/>
      <c r="EM175" s="5"/>
      <c r="EN175" s="5"/>
      <c r="EO175" s="5"/>
      <c r="EP175" s="5"/>
      <c r="EQ175" s="5"/>
      <c r="ER175" s="20">
        <f t="shared" si="34"/>
        <v>1</v>
      </c>
      <c r="ES175" s="5">
        <f t="shared" si="35"/>
        <v>1</v>
      </c>
      <c r="ET175" s="5" t="s">
        <v>570</v>
      </c>
      <c r="EU175" s="15" t="s">
        <v>1651</v>
      </c>
      <c r="EV175" s="15" t="s">
        <v>567</v>
      </c>
      <c r="EW175" s="15" t="s">
        <v>1075</v>
      </c>
      <c r="EX175" s="3" t="s">
        <v>1159</v>
      </c>
      <c r="EY175" s="22">
        <v>46178</v>
      </c>
      <c r="EZ175" s="21"/>
      <c r="FA175" s="3"/>
      <c r="FB175" s="22"/>
      <c r="FC175" s="15"/>
      <c r="FD175" s="15"/>
      <c r="FE175" s="15">
        <f t="shared" si="36"/>
        <v>3953</v>
      </c>
      <c r="FF175" s="4">
        <f t="shared" si="37"/>
        <v>9336</v>
      </c>
      <c r="FG175" t="s">
        <v>586</v>
      </c>
      <c r="FH175" s="4">
        <v>92</v>
      </c>
      <c r="FI175" t="s">
        <v>688</v>
      </c>
    </row>
    <row r="176" spans="1:165" ht="17.25" x14ac:dyDescent="0.25">
      <c r="A176" s="5">
        <v>464211952</v>
      </c>
      <c r="B176" s="12" t="s">
        <v>442</v>
      </c>
      <c r="C176" s="5"/>
      <c r="D176" s="5"/>
      <c r="E176" s="5"/>
      <c r="F176" s="5"/>
      <c r="G176" s="6"/>
      <c r="H176" s="6"/>
      <c r="I176" s="5">
        <v>6725</v>
      </c>
      <c r="J176" s="5">
        <v>40342</v>
      </c>
      <c r="K176" s="295">
        <f t="shared" si="39"/>
        <v>8536</v>
      </c>
      <c r="L176" s="295">
        <f t="shared" si="27"/>
        <v>47067</v>
      </c>
      <c r="M176" s="7">
        <v>6</v>
      </c>
      <c r="N176" s="5" t="s">
        <v>688</v>
      </c>
      <c r="O176" s="5" t="s">
        <v>689</v>
      </c>
      <c r="P176" s="5" t="s">
        <v>41</v>
      </c>
      <c r="Q176" s="8">
        <v>68057</v>
      </c>
      <c r="R176" s="9">
        <v>1819</v>
      </c>
      <c r="S176" s="9">
        <f t="shared" si="28"/>
        <v>0</v>
      </c>
      <c r="T176" s="9">
        <v>4600.99</v>
      </c>
      <c r="U176" s="10" t="s">
        <v>688</v>
      </c>
      <c r="V176" s="319">
        <f t="shared" si="32"/>
        <v>0.21710145174414058</v>
      </c>
      <c r="W176" s="319">
        <f t="shared" si="33"/>
        <v>2.8588817257941969E-2</v>
      </c>
      <c r="X176" s="11" t="str">
        <f t="shared" si="29"/>
        <v>FLOW</v>
      </c>
      <c r="Y176" s="5" t="str">
        <f t="shared" si="30"/>
        <v>-</v>
      </c>
      <c r="Z176" s="5" t="s">
        <v>773</v>
      </c>
      <c r="AA176" s="5" t="s">
        <v>586</v>
      </c>
      <c r="AB176" s="12"/>
      <c r="AC176" s="5"/>
      <c r="AD176" s="5"/>
      <c r="AE176" s="13"/>
      <c r="AF176" s="14" t="s">
        <v>1064</v>
      </c>
      <c r="AG176" s="15" t="s">
        <v>586</v>
      </c>
      <c r="AH176" s="5" t="s">
        <v>441</v>
      </c>
      <c r="AI176" s="15" t="s">
        <v>586</v>
      </c>
      <c r="AJ176" s="16" t="s">
        <v>586</v>
      </c>
      <c r="AK176" s="15" t="s">
        <v>586</v>
      </c>
      <c r="AL176" s="17">
        <v>46761.99</v>
      </c>
      <c r="AM176" s="8">
        <v>68057</v>
      </c>
      <c r="AN176" s="18">
        <v>178</v>
      </c>
      <c r="AO176" s="6">
        <v>188</v>
      </c>
      <c r="AP176" s="6" t="str">
        <f t="shared" si="31"/>
        <v>FLOW</v>
      </c>
      <c r="AQ176" s="6"/>
      <c r="AR176" s="6"/>
      <c r="AS176" s="6"/>
      <c r="AT176" s="6"/>
      <c r="AU176" s="5" t="s">
        <v>483</v>
      </c>
      <c r="AV176" s="332"/>
      <c r="AW176" s="12"/>
      <c r="AX176" s="19"/>
      <c r="AY176" s="5"/>
      <c r="AZ176" s="5" t="s">
        <v>1011</v>
      </c>
      <c r="BA176" s="15" t="s">
        <v>586</v>
      </c>
      <c r="BB176" s="15"/>
      <c r="BC176" s="15"/>
      <c r="BD176" s="5"/>
      <c r="BE176" s="5"/>
      <c r="BF176" s="5"/>
      <c r="BG176" s="3"/>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5"/>
      <c r="CQ176" s="5"/>
      <c r="CR176" s="5"/>
      <c r="CS176" s="5"/>
      <c r="CT176" s="5"/>
      <c r="CU176" s="5"/>
      <c r="CV176" s="5"/>
      <c r="CW176" s="5"/>
      <c r="CX176" s="5"/>
      <c r="CY176" s="5"/>
      <c r="CZ176" s="5"/>
      <c r="DA176" s="5"/>
      <c r="DB176" s="5"/>
      <c r="DC176" s="5"/>
      <c r="DD176" s="5"/>
      <c r="DE176" s="5"/>
      <c r="DF176" s="5"/>
      <c r="DG176" s="5"/>
      <c r="DH176" s="5"/>
      <c r="DI176" s="5"/>
      <c r="DJ176" s="5"/>
      <c r="DK176" s="5"/>
      <c r="DL176" s="5"/>
      <c r="DM176" s="5"/>
      <c r="DN176" s="5"/>
      <c r="DO176" s="5"/>
      <c r="DP176" s="5"/>
      <c r="DQ176" s="5"/>
      <c r="DR176" s="5"/>
      <c r="DS176" s="5"/>
      <c r="DT176" s="5"/>
      <c r="DU176" s="5"/>
      <c r="DV176" s="5"/>
      <c r="DW176" s="5"/>
      <c r="DX176" s="5"/>
      <c r="DY176" s="5"/>
      <c r="DZ176" s="5"/>
      <c r="EA176" s="5"/>
      <c r="EB176" s="5"/>
      <c r="EC176" s="5"/>
      <c r="ED176" s="5"/>
      <c r="EE176" s="5"/>
      <c r="EF176" s="5"/>
      <c r="EG176" s="5"/>
      <c r="EH176" s="5"/>
      <c r="EI176" s="5"/>
      <c r="EJ176" s="5"/>
      <c r="EK176" s="5"/>
      <c r="EL176" s="5"/>
      <c r="EM176" s="5"/>
      <c r="EN176" s="5"/>
      <c r="EO176" s="5"/>
      <c r="EP176" s="5"/>
      <c r="EQ176" s="5"/>
      <c r="ER176" s="20">
        <f t="shared" si="34"/>
        <v>0</v>
      </c>
      <c r="ES176" s="5" t="str">
        <f t="shared" si="35"/>
        <v/>
      </c>
      <c r="ET176" s="5" t="s">
        <v>575</v>
      </c>
      <c r="EU176" s="15" t="s">
        <v>1652</v>
      </c>
      <c r="EV176" s="15" t="s">
        <v>567</v>
      </c>
      <c r="EW176" s="15" t="e">
        <v>#N/A</v>
      </c>
      <c r="EX176" s="3" t="e">
        <v>#N/A</v>
      </c>
      <c r="EY176" s="22" t="e">
        <v>#N/A</v>
      </c>
      <c r="EZ176" s="21"/>
      <c r="FA176" s="3"/>
      <c r="FB176" s="22"/>
      <c r="FC176" s="15"/>
      <c r="FD176" s="15"/>
      <c r="FE176" s="15">
        <f t="shared" si="36"/>
        <v>8536</v>
      </c>
      <c r="FF176" s="4">
        <f t="shared" si="37"/>
        <v>47067</v>
      </c>
      <c r="FG176" t="s">
        <v>586</v>
      </c>
      <c r="FH176" s="4">
        <v>1819</v>
      </c>
      <c r="FI176" t="s">
        <v>688</v>
      </c>
    </row>
    <row r="177" spans="1:165" ht="17.25" x14ac:dyDescent="0.25">
      <c r="A177" s="5">
        <v>467091224</v>
      </c>
      <c r="B177" s="12" t="s">
        <v>1431</v>
      </c>
      <c r="C177" s="5" t="s">
        <v>1043</v>
      </c>
      <c r="D177" s="5" t="s">
        <v>1474</v>
      </c>
      <c r="E177" s="5">
        <v>1603</v>
      </c>
      <c r="F177" s="5"/>
      <c r="G177" s="6"/>
      <c r="H177" s="6"/>
      <c r="I177" s="5">
        <v>4508</v>
      </c>
      <c r="J177" s="5">
        <v>1295</v>
      </c>
      <c r="K177" s="295">
        <f t="shared" ref="K177:K207" si="40">IF((J177+R177)&lt;=I177+R177,(J177+R177),((I177-(I177*(M177+1)-(I177+J177)))+R177))</f>
        <v>1340</v>
      </c>
      <c r="L177" s="295">
        <f t="shared" si="27"/>
        <v>4200</v>
      </c>
      <c r="M177" s="334">
        <v>1</v>
      </c>
      <c r="N177" s="5" t="s">
        <v>737</v>
      </c>
      <c r="O177" s="5" t="s">
        <v>738</v>
      </c>
      <c r="P177" s="5" t="s">
        <v>17</v>
      </c>
      <c r="Q177" s="8">
        <v>67788</v>
      </c>
      <c r="R177" s="9">
        <v>45</v>
      </c>
      <c r="S177" s="9">
        <f t="shared" si="28"/>
        <v>0</v>
      </c>
      <c r="T177" s="9">
        <v>2700</v>
      </c>
      <c r="U177" s="10" t="s">
        <v>586</v>
      </c>
      <c r="V177" s="319">
        <f t="shared" si="32"/>
        <v>2.750742942645934E-2</v>
      </c>
      <c r="W177" s="319">
        <f t="shared" si="33"/>
        <v>3.8016275161759229E-3</v>
      </c>
      <c r="X177" s="11" t="str">
        <f t="shared" si="29"/>
        <v>STABLE</v>
      </c>
      <c r="Y177" s="5" t="str">
        <f t="shared" si="30"/>
        <v>PAID</v>
      </c>
      <c r="Z177" s="5" t="s">
        <v>586</v>
      </c>
      <c r="AA177" s="5" t="s">
        <v>586</v>
      </c>
      <c r="AB177" s="12"/>
      <c r="AC177" s="5"/>
      <c r="AD177" s="5"/>
      <c r="AE177" s="13"/>
      <c r="AF177" s="14"/>
      <c r="AG177" s="15"/>
      <c r="AH177" s="5" t="s">
        <v>422</v>
      </c>
      <c r="AI177" s="15"/>
      <c r="AK177" s="15"/>
      <c r="AL177" s="17">
        <v>4040</v>
      </c>
      <c r="AM177" s="8">
        <v>67788</v>
      </c>
      <c r="AN177" s="18">
        <v>27</v>
      </c>
      <c r="AO177" s="6">
        <v>37</v>
      </c>
      <c r="AP177" s="6" t="str">
        <f t="shared" si="31"/>
        <v>FLOW</v>
      </c>
      <c r="AQ177" s="6"/>
      <c r="AR177" s="6"/>
      <c r="AS177" s="6"/>
      <c r="AT177" s="6"/>
      <c r="AU177" s="5" t="s">
        <v>586</v>
      </c>
      <c r="AV177" s="332"/>
      <c r="AW177" s="12"/>
      <c r="AX177" s="19"/>
      <c r="AY177" s="5"/>
      <c r="AZ177" s="5" t="s">
        <v>1325</v>
      </c>
      <c r="BA177" s="15" t="s">
        <v>586</v>
      </c>
      <c r="BB177" s="15"/>
      <c r="BC177" s="15"/>
      <c r="BD177" s="5"/>
      <c r="BE177" s="5"/>
      <c r="BF177" s="5"/>
      <c r="BG177" s="3"/>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v>1</v>
      </c>
      <c r="CH177" s="5"/>
      <c r="CI177" s="5"/>
      <c r="CJ177" s="5"/>
      <c r="CK177" s="5"/>
      <c r="CL177" s="5"/>
      <c r="CM177" s="5"/>
      <c r="CN177" s="5"/>
      <c r="CO177" s="5"/>
      <c r="CP177" s="5"/>
      <c r="CQ177" s="5"/>
      <c r="CR177" s="5"/>
      <c r="CS177" s="5"/>
      <c r="CT177" s="5"/>
      <c r="CU177" s="5"/>
      <c r="CV177" s="5"/>
      <c r="CW177" s="5"/>
      <c r="CX177" s="5"/>
      <c r="CY177" s="5"/>
      <c r="CZ177" s="5"/>
      <c r="DA177" s="5"/>
      <c r="DB177" s="5"/>
      <c r="DC177" s="5"/>
      <c r="DD177" s="5"/>
      <c r="DE177" s="5"/>
      <c r="DF177" s="5"/>
      <c r="DG177" s="5"/>
      <c r="DH177" s="5"/>
      <c r="DI177" s="5"/>
      <c r="DJ177" s="5"/>
      <c r="DK177" s="5"/>
      <c r="DL177" s="5"/>
      <c r="DM177" s="5"/>
      <c r="DN177" s="5"/>
      <c r="DO177" s="5"/>
      <c r="DP177" s="5"/>
      <c r="DQ177" s="5"/>
      <c r="DR177" s="5"/>
      <c r="DS177" s="5"/>
      <c r="DT177" s="5"/>
      <c r="DU177" s="5"/>
      <c r="DV177" s="5"/>
      <c r="DW177" s="5"/>
      <c r="DX177" s="5"/>
      <c r="DY177" s="5"/>
      <c r="DZ177" s="5"/>
      <c r="EA177" s="5"/>
      <c r="EB177" s="5"/>
      <c r="EC177" s="5"/>
      <c r="ED177" s="5"/>
      <c r="EE177" s="5"/>
      <c r="EF177" s="5"/>
      <c r="EG177" s="5"/>
      <c r="EH177" s="5"/>
      <c r="EI177" s="5"/>
      <c r="EJ177" s="5"/>
      <c r="EK177" s="5"/>
      <c r="EL177" s="5"/>
      <c r="EM177" s="5"/>
      <c r="EN177" s="5"/>
      <c r="EO177" s="5"/>
      <c r="EP177" s="5"/>
      <c r="EQ177" s="5"/>
      <c r="ER177" s="20">
        <f t="shared" si="34"/>
        <v>1</v>
      </c>
      <c r="ES177" s="5">
        <f t="shared" si="35"/>
        <v>1</v>
      </c>
      <c r="ET177" s="5" t="s">
        <v>570</v>
      </c>
      <c r="EU177" s="15" t="s">
        <v>1653</v>
      </c>
      <c r="EV177" s="15" t="s">
        <v>567</v>
      </c>
      <c r="EW177" s="15"/>
      <c r="EX177" s="3"/>
      <c r="EY177" s="22"/>
      <c r="EZ177" s="21"/>
      <c r="FA177" s="3"/>
      <c r="FB177" s="22"/>
      <c r="FC177" s="15"/>
      <c r="FD177" s="15"/>
      <c r="FE177" s="15">
        <f t="shared" si="36"/>
        <v>1340</v>
      </c>
      <c r="FF177" s="4">
        <f t="shared" si="37"/>
        <v>5803</v>
      </c>
      <c r="FH177" s="4">
        <v>45</v>
      </c>
      <c r="FI177" t="s">
        <v>688</v>
      </c>
    </row>
    <row r="178" spans="1:165" ht="17.25" x14ac:dyDescent="0.25">
      <c r="A178" s="5">
        <v>457429849</v>
      </c>
      <c r="B178" s="12" t="s">
        <v>817</v>
      </c>
      <c r="C178" s="5" t="s">
        <v>1043</v>
      </c>
      <c r="D178" s="5" t="s">
        <v>1062</v>
      </c>
      <c r="E178" s="5">
        <v>5671</v>
      </c>
      <c r="F178" s="5"/>
      <c r="G178" s="6"/>
      <c r="H178" s="6"/>
      <c r="I178" s="5">
        <v>5671</v>
      </c>
      <c r="J178" s="5">
        <v>11340</v>
      </c>
      <c r="K178" s="295">
        <f t="shared" si="40"/>
        <v>5952</v>
      </c>
      <c r="L178" s="295">
        <f t="shared" si="27"/>
        <v>11340</v>
      </c>
      <c r="M178" s="7">
        <v>2</v>
      </c>
      <c r="N178" s="5" t="s">
        <v>688</v>
      </c>
      <c r="O178" s="5" t="s">
        <v>689</v>
      </c>
      <c r="P178" s="5" t="s">
        <v>168</v>
      </c>
      <c r="Q178" s="8">
        <v>67655</v>
      </c>
      <c r="R178" s="9">
        <v>283</v>
      </c>
      <c r="S178" s="9">
        <f t="shared" si="28"/>
        <v>0</v>
      </c>
      <c r="T178" s="9">
        <v>2250</v>
      </c>
      <c r="U178" s="10" t="s">
        <v>866</v>
      </c>
      <c r="V178" s="319">
        <f t="shared" si="32"/>
        <v>0.17417238831522228</v>
      </c>
      <c r="W178" s="319">
        <f t="shared" si="33"/>
        <v>1.4979587099344448E-2</v>
      </c>
      <c r="X178" s="11" t="str">
        <f t="shared" si="29"/>
        <v>FLOW</v>
      </c>
      <c r="Y178" s="5" t="str">
        <f t="shared" si="30"/>
        <v>-</v>
      </c>
      <c r="Z178" s="5" t="s">
        <v>738</v>
      </c>
      <c r="AA178" s="5" t="s">
        <v>586</v>
      </c>
      <c r="AB178" s="12"/>
      <c r="AC178" s="5"/>
      <c r="AD178" s="5"/>
      <c r="AE178" s="13"/>
      <c r="AF178" s="14" t="s">
        <v>586</v>
      </c>
      <c r="AG178" s="15" t="s">
        <v>586</v>
      </c>
      <c r="AH178" s="5" t="s">
        <v>818</v>
      </c>
      <c r="AI178" s="15" t="s">
        <v>586</v>
      </c>
      <c r="AJ178" s="16" t="s">
        <v>586</v>
      </c>
      <c r="AK178" s="15" t="s">
        <v>586</v>
      </c>
      <c r="AL178" s="17">
        <v>13873</v>
      </c>
      <c r="AM178" s="8">
        <v>67655</v>
      </c>
      <c r="AN178" s="18">
        <v>57</v>
      </c>
      <c r="AO178" s="6">
        <v>67</v>
      </c>
      <c r="AP178" s="6" t="str">
        <f t="shared" si="31"/>
        <v>FLOW</v>
      </c>
      <c r="AQ178" s="6"/>
      <c r="AR178" s="6"/>
      <c r="AS178" s="6"/>
      <c r="AT178" s="6"/>
      <c r="AU178" s="5" t="s">
        <v>1060</v>
      </c>
      <c r="AV178" s="332"/>
      <c r="AW178" s="12"/>
      <c r="AX178" s="19"/>
      <c r="AY178" s="5"/>
      <c r="AZ178" s="5" t="s">
        <v>1011</v>
      </c>
      <c r="BA178" s="15" t="s">
        <v>586</v>
      </c>
      <c r="BB178" s="15"/>
      <c r="BC178" s="15"/>
      <c r="BD178" s="5"/>
      <c r="BE178" s="5"/>
      <c r="BF178" s="5"/>
      <c r="BG178" s="3"/>
      <c r="BH178" s="5"/>
      <c r="BI178" s="5"/>
      <c r="BJ178" s="5"/>
      <c r="BK178" s="5"/>
      <c r="BL178" s="5">
        <v>1</v>
      </c>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5"/>
      <c r="CQ178" s="5"/>
      <c r="CR178" s="5"/>
      <c r="CS178" s="5"/>
      <c r="CT178" s="5"/>
      <c r="CU178" s="5"/>
      <c r="CV178" s="5"/>
      <c r="CW178" s="5"/>
      <c r="CX178" s="5"/>
      <c r="CY178" s="5"/>
      <c r="CZ178" s="5"/>
      <c r="DA178" s="5"/>
      <c r="DB178" s="5"/>
      <c r="DC178" s="5"/>
      <c r="DD178" s="5"/>
      <c r="DE178" s="5"/>
      <c r="DF178" s="5"/>
      <c r="DG178" s="5"/>
      <c r="DH178" s="5"/>
      <c r="DI178" s="5"/>
      <c r="DJ178" s="5"/>
      <c r="DK178" s="5"/>
      <c r="DL178" s="5"/>
      <c r="DM178" s="5"/>
      <c r="DN178" s="5"/>
      <c r="DO178" s="5"/>
      <c r="DP178" s="5"/>
      <c r="DQ178" s="5"/>
      <c r="DR178" s="5"/>
      <c r="DS178" s="5"/>
      <c r="DT178" s="5"/>
      <c r="DU178" s="5"/>
      <c r="DV178" s="5"/>
      <c r="DW178" s="5"/>
      <c r="DX178" s="5"/>
      <c r="DY178" s="5"/>
      <c r="DZ178" s="5"/>
      <c r="EA178" s="5"/>
      <c r="EB178" s="5"/>
      <c r="EC178" s="5"/>
      <c r="ED178" s="5"/>
      <c r="EE178" s="5"/>
      <c r="EF178" s="5"/>
      <c r="EG178" s="5"/>
      <c r="EH178" s="5"/>
      <c r="EI178" s="5"/>
      <c r="EJ178" s="5"/>
      <c r="EK178" s="5"/>
      <c r="EL178" s="5"/>
      <c r="EM178" s="5"/>
      <c r="EN178" s="5"/>
      <c r="EO178" s="5"/>
      <c r="EP178" s="5"/>
      <c r="EQ178" s="5"/>
      <c r="ER178" s="20">
        <f t="shared" si="34"/>
        <v>1</v>
      </c>
      <c r="ES178" s="5">
        <f t="shared" si="35"/>
        <v>1</v>
      </c>
      <c r="ET178" s="5" t="s">
        <v>583</v>
      </c>
      <c r="EU178" s="15" t="s">
        <v>1654</v>
      </c>
      <c r="EV178" s="15" t="s">
        <v>567</v>
      </c>
      <c r="EW178" s="15" t="s">
        <v>1096</v>
      </c>
      <c r="EX178" s="3" t="s">
        <v>1157</v>
      </c>
      <c r="EY178" s="22">
        <v>46177</v>
      </c>
      <c r="EZ178" s="21"/>
      <c r="FA178" s="3"/>
      <c r="FB178" s="22"/>
      <c r="FC178" s="15"/>
      <c r="FD178" s="15"/>
      <c r="FE178" s="15">
        <f t="shared" si="36"/>
        <v>5952</v>
      </c>
      <c r="FF178" s="4">
        <f t="shared" si="37"/>
        <v>17011</v>
      </c>
      <c r="FG178" t="s">
        <v>586</v>
      </c>
      <c r="FH178" s="4">
        <v>283</v>
      </c>
      <c r="FI178" t="s">
        <v>688</v>
      </c>
    </row>
    <row r="179" spans="1:165" ht="17.25" x14ac:dyDescent="0.25">
      <c r="A179" s="5">
        <v>464738848</v>
      </c>
      <c r="B179" s="12" t="s">
        <v>315</v>
      </c>
      <c r="C179" s="5"/>
      <c r="D179" s="5"/>
      <c r="E179" s="5"/>
      <c r="F179" s="5"/>
      <c r="G179" s="6"/>
      <c r="H179" s="6"/>
      <c r="I179" s="5">
        <v>3993</v>
      </c>
      <c r="J179" s="5">
        <v>3891.2</v>
      </c>
      <c r="K179" s="295">
        <f t="shared" si="40"/>
        <v>3984.2</v>
      </c>
      <c r="L179" s="295">
        <f t="shared" si="27"/>
        <v>7884.2</v>
      </c>
      <c r="M179" s="334">
        <v>1</v>
      </c>
      <c r="N179" s="5" t="s">
        <v>688</v>
      </c>
      <c r="O179" s="5" t="s">
        <v>689</v>
      </c>
      <c r="P179" s="5" t="s">
        <v>168</v>
      </c>
      <c r="Q179" s="8">
        <v>67450</v>
      </c>
      <c r="R179" s="9">
        <v>93</v>
      </c>
      <c r="S179" s="9">
        <f t="shared" si="28"/>
        <v>0</v>
      </c>
      <c r="T179" s="9">
        <v>4950</v>
      </c>
      <c r="U179" s="10" t="s">
        <v>884</v>
      </c>
      <c r="V179" s="319">
        <f t="shared" si="32"/>
        <v>6.6656312620616304E-2</v>
      </c>
      <c r="W179" s="319">
        <f t="shared" si="33"/>
        <v>3.7826720948555201E-3</v>
      </c>
      <c r="X179" s="11" t="str">
        <f t="shared" si="29"/>
        <v>FLOW</v>
      </c>
      <c r="Y179" s="5" t="str">
        <f t="shared" si="30"/>
        <v>-</v>
      </c>
      <c r="Z179" s="5" t="s">
        <v>787</v>
      </c>
      <c r="AA179" s="5" t="s">
        <v>586</v>
      </c>
      <c r="AB179" s="12"/>
      <c r="AC179" s="5"/>
      <c r="AD179" s="5"/>
      <c r="AE179" s="13"/>
      <c r="AF179" s="14" t="s">
        <v>586</v>
      </c>
      <c r="AG179" s="15" t="s">
        <v>586</v>
      </c>
      <c r="AH179" s="5" t="s">
        <v>314</v>
      </c>
      <c r="AI179" s="15" t="s">
        <v>586</v>
      </c>
      <c r="AJ179" s="16" t="s">
        <v>586</v>
      </c>
      <c r="AK179" s="15" t="s">
        <v>586</v>
      </c>
      <c r="AL179" s="17">
        <v>8934.2000000000007</v>
      </c>
      <c r="AM179" s="8">
        <v>67450</v>
      </c>
      <c r="AN179" s="18">
        <v>27</v>
      </c>
      <c r="AO179" s="6">
        <v>37</v>
      </c>
      <c r="AP179" s="6" t="str">
        <f t="shared" si="31"/>
        <v>FLOW</v>
      </c>
      <c r="AQ179" s="6"/>
      <c r="AR179" s="6"/>
      <c r="AS179" s="6"/>
      <c r="AT179" s="6"/>
      <c r="AU179" s="5" t="s">
        <v>1060</v>
      </c>
      <c r="AV179" s="332"/>
      <c r="AW179" s="12"/>
      <c r="AX179" s="19"/>
      <c r="AY179" s="5"/>
      <c r="AZ179" s="5" t="s">
        <v>1011</v>
      </c>
      <c r="BA179" s="15" t="s">
        <v>586</v>
      </c>
      <c r="BB179" s="15"/>
      <c r="BC179" s="15"/>
      <c r="BD179" s="5"/>
      <c r="BE179" s="5"/>
      <c r="BF179" s="5"/>
      <c r="BG179" s="3"/>
      <c r="BH179" s="5"/>
      <c r="BI179" s="5"/>
      <c r="BJ179" s="5"/>
      <c r="BK179" s="5"/>
      <c r="BL179" s="5">
        <v>1</v>
      </c>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5"/>
      <c r="CQ179" s="5"/>
      <c r="CR179" s="5"/>
      <c r="CS179" s="5"/>
      <c r="CT179" s="5"/>
      <c r="CU179" s="5"/>
      <c r="CV179" s="5"/>
      <c r="CW179" s="5"/>
      <c r="CX179" s="5"/>
      <c r="CY179" s="5"/>
      <c r="CZ179" s="5"/>
      <c r="DA179" s="5"/>
      <c r="DB179" s="5"/>
      <c r="DC179" s="5"/>
      <c r="DD179" s="5"/>
      <c r="DE179" s="5"/>
      <c r="DF179" s="5"/>
      <c r="DG179" s="5"/>
      <c r="DH179" s="5"/>
      <c r="DI179" s="5"/>
      <c r="DJ179" s="5"/>
      <c r="DK179" s="5"/>
      <c r="DL179" s="5"/>
      <c r="DM179" s="5"/>
      <c r="DN179" s="5"/>
      <c r="DO179" s="5"/>
      <c r="DP179" s="5"/>
      <c r="DQ179" s="5"/>
      <c r="DR179" s="5"/>
      <c r="DS179" s="5"/>
      <c r="DT179" s="5"/>
      <c r="DU179" s="5"/>
      <c r="DV179" s="5"/>
      <c r="DW179" s="5"/>
      <c r="DX179" s="5"/>
      <c r="DY179" s="5"/>
      <c r="DZ179" s="5"/>
      <c r="EA179" s="5"/>
      <c r="EB179" s="5"/>
      <c r="EC179" s="5"/>
      <c r="ED179" s="5"/>
      <c r="EE179" s="5"/>
      <c r="EF179" s="5"/>
      <c r="EG179" s="5"/>
      <c r="EH179" s="5"/>
      <c r="EI179" s="5"/>
      <c r="EJ179" s="5"/>
      <c r="EK179" s="5"/>
      <c r="EL179" s="5"/>
      <c r="EM179" s="5"/>
      <c r="EN179" s="5"/>
      <c r="EO179" s="5"/>
      <c r="EP179" s="5"/>
      <c r="EQ179" s="5"/>
      <c r="ER179" s="20">
        <f t="shared" si="34"/>
        <v>1</v>
      </c>
      <c r="ES179" s="5">
        <f t="shared" si="35"/>
        <v>1</v>
      </c>
      <c r="ET179" s="5" t="s">
        <v>583</v>
      </c>
      <c r="EU179" s="15" t="s">
        <v>1655</v>
      </c>
      <c r="EV179" s="15" t="s">
        <v>567</v>
      </c>
      <c r="EW179" s="15" t="e">
        <v>#N/A</v>
      </c>
      <c r="EX179" s="3" t="e">
        <v>#N/A</v>
      </c>
      <c r="EY179" s="22" t="e">
        <v>#N/A</v>
      </c>
      <c r="EZ179" s="21"/>
      <c r="FA179" s="3"/>
      <c r="FB179" s="22"/>
      <c r="FC179" s="15"/>
      <c r="FD179" s="15"/>
      <c r="FE179" s="15">
        <f t="shared" si="36"/>
        <v>3984.2</v>
      </c>
      <c r="FF179" s="4">
        <f t="shared" si="37"/>
        <v>7884.2</v>
      </c>
      <c r="FG179" t="s">
        <v>586</v>
      </c>
      <c r="FH179" s="4">
        <v>93</v>
      </c>
      <c r="FI179" t="s">
        <v>688</v>
      </c>
    </row>
    <row r="180" spans="1:165" ht="17.25" x14ac:dyDescent="0.25">
      <c r="A180" s="5">
        <v>465072149</v>
      </c>
      <c r="B180" s="12" t="s">
        <v>538</v>
      </c>
      <c r="C180" s="5"/>
      <c r="D180" s="5"/>
      <c r="E180" s="5"/>
      <c r="F180" s="5"/>
      <c r="G180" s="6"/>
      <c r="H180" s="6"/>
      <c r="I180" s="5">
        <v>7571</v>
      </c>
      <c r="J180" s="5">
        <v>11211</v>
      </c>
      <c r="K180" s="295">
        <f t="shared" si="40"/>
        <v>3840</v>
      </c>
      <c r="L180" s="295">
        <f t="shared" si="27"/>
        <v>18782</v>
      </c>
      <c r="M180" s="7">
        <v>2</v>
      </c>
      <c r="N180" s="5" t="s">
        <v>688</v>
      </c>
      <c r="O180" s="5" t="s">
        <v>689</v>
      </c>
      <c r="P180" s="5" t="s">
        <v>30</v>
      </c>
      <c r="Q180" s="8">
        <v>67062</v>
      </c>
      <c r="R180" s="9">
        <v>200</v>
      </c>
      <c r="S180" s="9">
        <f t="shared" si="28"/>
        <v>0</v>
      </c>
      <c r="T180" s="9">
        <v>900</v>
      </c>
      <c r="U180" s="10" t="s">
        <v>688</v>
      </c>
      <c r="V180" s="319">
        <f t="shared" si="32"/>
        <v>7.5010872952540233E-2</v>
      </c>
      <c r="W180" s="319">
        <f t="shared" si="33"/>
        <v>1.4848290149379018E-2</v>
      </c>
      <c r="X180" s="11" t="str">
        <f t="shared" si="29"/>
        <v>FLOW</v>
      </c>
      <c r="Y180" s="5" t="str">
        <f t="shared" si="30"/>
        <v>-</v>
      </c>
      <c r="Z180" s="5" t="s">
        <v>1323</v>
      </c>
      <c r="AA180" s="5" t="s">
        <v>586</v>
      </c>
      <c r="AB180" s="12"/>
      <c r="AC180" s="5"/>
      <c r="AD180" s="5"/>
      <c r="AE180" s="13"/>
      <c r="AF180" s="14" t="s">
        <v>586</v>
      </c>
      <c r="AG180" s="15" t="s">
        <v>586</v>
      </c>
      <c r="AH180" s="5" t="s">
        <v>391</v>
      </c>
      <c r="AI180" s="15" t="s">
        <v>586</v>
      </c>
      <c r="AJ180" s="16" t="s">
        <v>586</v>
      </c>
      <c r="AK180" s="15" t="s">
        <v>586</v>
      </c>
      <c r="AL180" s="17">
        <v>12311</v>
      </c>
      <c r="AM180" s="8">
        <v>67062</v>
      </c>
      <c r="AN180" s="18">
        <v>57</v>
      </c>
      <c r="AO180" s="6">
        <v>67</v>
      </c>
      <c r="AP180" s="6" t="str">
        <f t="shared" si="31"/>
        <v>FLOW</v>
      </c>
      <c r="AQ180" s="6"/>
      <c r="AR180" s="6"/>
      <c r="AS180" s="6"/>
      <c r="AT180" s="6"/>
      <c r="AU180" s="5" t="s">
        <v>1060</v>
      </c>
      <c r="AV180" s="332"/>
      <c r="AW180" s="12"/>
      <c r="AX180" s="19"/>
      <c r="AY180" s="5"/>
      <c r="AZ180" s="5" t="s">
        <v>1011</v>
      </c>
      <c r="BA180" s="15" t="s">
        <v>586</v>
      </c>
      <c r="BB180" s="15"/>
      <c r="BC180" s="15"/>
      <c r="BD180" s="5"/>
      <c r="BE180" s="5"/>
      <c r="BF180" s="5"/>
      <c r="BG180" s="3"/>
      <c r="BH180" s="5"/>
      <c r="BI180" s="5"/>
      <c r="BJ180" s="5"/>
      <c r="BK180" s="5"/>
      <c r="BL180" s="5"/>
      <c r="BM180" s="5"/>
      <c r="BN180" s="5"/>
      <c r="BO180" s="5"/>
      <c r="BP180" s="5"/>
      <c r="BQ180" s="5"/>
      <c r="BR180" s="5"/>
      <c r="BS180" s="5"/>
      <c r="BT180" s="5"/>
      <c r="BU180" s="5">
        <v>1</v>
      </c>
      <c r="BV180" s="5"/>
      <c r="BW180" s="5"/>
      <c r="BX180" s="5"/>
      <c r="BY180" s="5"/>
      <c r="BZ180" s="5"/>
      <c r="CA180" s="5"/>
      <c r="CB180" s="5"/>
      <c r="CC180" s="5"/>
      <c r="CD180" s="5"/>
      <c r="CE180" s="5"/>
      <c r="CF180" s="5"/>
      <c r="CG180" s="5"/>
      <c r="CH180" s="5"/>
      <c r="CI180" s="5"/>
      <c r="CJ180" s="5"/>
      <c r="CK180" s="5"/>
      <c r="CL180" s="5"/>
      <c r="CM180" s="5"/>
      <c r="CN180" s="5"/>
      <c r="CO180" s="5"/>
      <c r="CP180" s="5"/>
      <c r="CQ180" s="5"/>
      <c r="CR180" s="5"/>
      <c r="CS180" s="5"/>
      <c r="CT180" s="5"/>
      <c r="CU180" s="5"/>
      <c r="CV180" s="5"/>
      <c r="CW180" s="5"/>
      <c r="CX180" s="5"/>
      <c r="CY180" s="5"/>
      <c r="CZ180" s="5"/>
      <c r="DA180" s="5"/>
      <c r="DB180" s="5"/>
      <c r="DC180" s="5"/>
      <c r="DD180" s="5"/>
      <c r="DE180" s="5"/>
      <c r="DF180" s="5"/>
      <c r="DG180" s="5"/>
      <c r="DH180" s="5"/>
      <c r="DI180" s="5"/>
      <c r="DJ180" s="5"/>
      <c r="DK180" s="5"/>
      <c r="DL180" s="5"/>
      <c r="DM180" s="5"/>
      <c r="DN180" s="5"/>
      <c r="DO180" s="5"/>
      <c r="DP180" s="5"/>
      <c r="DQ180" s="5"/>
      <c r="DR180" s="5"/>
      <c r="DS180" s="5"/>
      <c r="DT180" s="5"/>
      <c r="DU180" s="5"/>
      <c r="DV180" s="5"/>
      <c r="DW180" s="5"/>
      <c r="DX180" s="5"/>
      <c r="DY180" s="5"/>
      <c r="DZ180" s="5"/>
      <c r="EA180" s="5"/>
      <c r="EB180" s="5"/>
      <c r="EC180" s="5"/>
      <c r="ED180" s="5"/>
      <c r="EE180" s="5"/>
      <c r="EF180" s="5"/>
      <c r="EG180" s="5"/>
      <c r="EH180" s="5"/>
      <c r="EI180" s="5"/>
      <c r="EJ180" s="5"/>
      <c r="EK180" s="5"/>
      <c r="EL180" s="5"/>
      <c r="EM180" s="5"/>
      <c r="EN180" s="5"/>
      <c r="EO180" s="5"/>
      <c r="EP180" s="5"/>
      <c r="EQ180" s="5"/>
      <c r="ER180" s="20">
        <f t="shared" si="34"/>
        <v>1</v>
      </c>
      <c r="ES180" s="5">
        <f t="shared" si="35"/>
        <v>1</v>
      </c>
      <c r="ET180" s="5" t="s">
        <v>573</v>
      </c>
      <c r="EU180" s="15" t="s">
        <v>1656</v>
      </c>
      <c r="EV180" s="15" t="s">
        <v>567</v>
      </c>
      <c r="EW180" s="15" t="s">
        <v>1070</v>
      </c>
      <c r="EX180" s="3" t="s">
        <v>1078</v>
      </c>
      <c r="EY180" s="22">
        <v>46180</v>
      </c>
      <c r="EZ180" s="21"/>
      <c r="FA180" s="3"/>
      <c r="FB180" s="22"/>
      <c r="FC180" s="15"/>
      <c r="FD180" s="15"/>
      <c r="FE180" s="15">
        <f t="shared" si="36"/>
        <v>3840</v>
      </c>
      <c r="FF180" s="4">
        <f t="shared" si="37"/>
        <v>18782</v>
      </c>
      <c r="FG180" t="s">
        <v>586</v>
      </c>
      <c r="FH180" s="4">
        <v>200</v>
      </c>
      <c r="FI180" t="s">
        <v>688</v>
      </c>
    </row>
    <row r="181" spans="1:165" ht="17.25" x14ac:dyDescent="0.25">
      <c r="A181" s="5">
        <v>465800021</v>
      </c>
      <c r="B181" s="12" t="s">
        <v>1355</v>
      </c>
      <c r="C181" s="5" t="s">
        <v>1043</v>
      </c>
      <c r="D181" s="5" t="s">
        <v>2150</v>
      </c>
      <c r="E181" s="5">
        <f>4871+3459</f>
        <v>8330</v>
      </c>
      <c r="F181" s="5"/>
      <c r="G181" s="6"/>
      <c r="H181" s="6"/>
      <c r="I181" s="5">
        <v>3459</v>
      </c>
      <c r="J181" s="5">
        <v>3459</v>
      </c>
      <c r="K181" s="295">
        <f t="shared" si="40"/>
        <v>3459</v>
      </c>
      <c r="L181" s="295">
        <f t="shared" si="27"/>
        <v>-1412</v>
      </c>
      <c r="M181" s="334">
        <v>1</v>
      </c>
      <c r="N181" s="5" t="s">
        <v>739</v>
      </c>
      <c r="O181" s="5" t="s">
        <v>738</v>
      </c>
      <c r="P181" s="5" t="s">
        <v>17</v>
      </c>
      <c r="Q181" s="8">
        <v>66998</v>
      </c>
      <c r="R181" s="9">
        <v>0</v>
      </c>
      <c r="S181" s="9">
        <f t="shared" si="28"/>
        <v>0</v>
      </c>
      <c r="T181" s="9">
        <v>900</v>
      </c>
      <c r="U181" s="10" t="s">
        <v>586</v>
      </c>
      <c r="V181" s="319">
        <f t="shared" si="32"/>
        <v>2.7186858392546216E-2</v>
      </c>
      <c r="W181" s="319">
        <f t="shared" si="33"/>
        <v>3.7573234249240941E-3</v>
      </c>
      <c r="X181" s="11" t="str">
        <f t="shared" si="29"/>
        <v>RB</v>
      </c>
      <c r="Y181" s="5" t="str">
        <f t="shared" si="30"/>
        <v>PAID</v>
      </c>
      <c r="Z181" s="5" t="s">
        <v>586</v>
      </c>
      <c r="AA181" s="5" t="s">
        <v>586</v>
      </c>
      <c r="AB181" s="12"/>
      <c r="AC181" s="5"/>
      <c r="AD181" s="5"/>
      <c r="AE181" s="13"/>
      <c r="AF181" s="14"/>
      <c r="AG181" s="15"/>
      <c r="AH181" s="5" t="s">
        <v>121</v>
      </c>
      <c r="AI181" s="15"/>
      <c r="AK181" s="15"/>
      <c r="AL181" s="17">
        <v>4359</v>
      </c>
      <c r="AM181" s="8">
        <v>66998</v>
      </c>
      <c r="AN181" s="18">
        <v>27</v>
      </c>
      <c r="AO181" s="6">
        <v>37</v>
      </c>
      <c r="AP181" s="6" t="str">
        <f t="shared" si="31"/>
        <v>FLOW</v>
      </c>
      <c r="AQ181" s="6"/>
      <c r="AR181" s="6"/>
      <c r="AS181" s="6"/>
      <c r="AT181" s="6"/>
      <c r="AU181" s="5" t="s">
        <v>586</v>
      </c>
      <c r="AV181" s="332"/>
      <c r="AW181" s="12"/>
      <c r="AX181" s="19"/>
      <c r="AY181" s="5"/>
      <c r="AZ181" s="5" t="s">
        <v>1325</v>
      </c>
      <c r="BA181" s="15" t="s">
        <v>586</v>
      </c>
      <c r="BB181" s="15"/>
      <c r="BC181" s="15"/>
      <c r="BD181" s="5"/>
      <c r="BE181" s="5"/>
      <c r="BF181" s="5"/>
      <c r="BG181" s="3"/>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v>1</v>
      </c>
      <c r="CK181" s="5"/>
      <c r="CL181" s="5"/>
      <c r="CM181" s="5"/>
      <c r="CN181" s="5"/>
      <c r="CO181" s="5"/>
      <c r="CP181" s="5"/>
      <c r="CQ181" s="5"/>
      <c r="CR181" s="5"/>
      <c r="CS181" s="5"/>
      <c r="CT181" s="5"/>
      <c r="CU181" s="5"/>
      <c r="CV181" s="5"/>
      <c r="CW181" s="5"/>
      <c r="CX181" s="5"/>
      <c r="CY181" s="5"/>
      <c r="CZ181" s="5"/>
      <c r="DA181" s="5"/>
      <c r="DB181" s="5"/>
      <c r="DC181" s="5"/>
      <c r="DD181" s="5"/>
      <c r="DE181" s="5"/>
      <c r="DF181" s="5"/>
      <c r="DG181" s="5"/>
      <c r="DH181" s="5"/>
      <c r="DI181" s="5"/>
      <c r="DJ181" s="5"/>
      <c r="DK181" s="5"/>
      <c r="DL181" s="5"/>
      <c r="DM181" s="5"/>
      <c r="DN181" s="5"/>
      <c r="DO181" s="5"/>
      <c r="DP181" s="5"/>
      <c r="DQ181" s="5"/>
      <c r="DR181" s="5"/>
      <c r="DS181" s="5"/>
      <c r="DT181" s="5"/>
      <c r="DU181" s="5"/>
      <c r="DV181" s="5"/>
      <c r="DW181" s="5"/>
      <c r="DX181" s="5"/>
      <c r="DY181" s="5"/>
      <c r="DZ181" s="5"/>
      <c r="EA181" s="5"/>
      <c r="EB181" s="5"/>
      <c r="EC181" s="5"/>
      <c r="ED181" s="5"/>
      <c r="EE181" s="5"/>
      <c r="EF181" s="5"/>
      <c r="EG181" s="5"/>
      <c r="EH181" s="5"/>
      <c r="EI181" s="5"/>
      <c r="EJ181" s="5"/>
      <c r="EK181" s="5"/>
      <c r="EL181" s="5"/>
      <c r="EM181" s="5"/>
      <c r="EN181" s="5"/>
      <c r="EO181" s="5"/>
      <c r="EP181" s="5"/>
      <c r="EQ181" s="5"/>
      <c r="ER181" s="20">
        <f t="shared" si="34"/>
        <v>1</v>
      </c>
      <c r="ES181" s="5">
        <f t="shared" si="35"/>
        <v>1</v>
      </c>
      <c r="ET181" s="5" t="s">
        <v>570</v>
      </c>
      <c r="EU181" s="15" t="s">
        <v>1657</v>
      </c>
      <c r="EV181" s="15" t="s">
        <v>567</v>
      </c>
      <c r="EW181" s="15"/>
      <c r="EX181" s="3"/>
      <c r="EY181" s="22"/>
      <c r="EZ181" s="21"/>
      <c r="FA181" s="3"/>
      <c r="FB181" s="22"/>
      <c r="FC181" s="15"/>
      <c r="FD181" s="15"/>
      <c r="FE181" s="15">
        <f t="shared" si="36"/>
        <v>3459</v>
      </c>
      <c r="FF181" s="4">
        <f t="shared" si="37"/>
        <v>6918</v>
      </c>
      <c r="FH181" s="4">
        <v>0</v>
      </c>
      <c r="FI181" t="s">
        <v>688</v>
      </c>
    </row>
    <row r="182" spans="1:165" ht="17.25" x14ac:dyDescent="0.25">
      <c r="A182" s="5">
        <v>466129754</v>
      </c>
      <c r="B182" s="12" t="s">
        <v>911</v>
      </c>
      <c r="C182" s="5"/>
      <c r="D182" s="5"/>
      <c r="E182" s="5"/>
      <c r="F182" s="5"/>
      <c r="G182" s="6"/>
      <c r="H182" s="6"/>
      <c r="I182" s="5">
        <v>3348</v>
      </c>
      <c r="J182" s="5">
        <v>3348</v>
      </c>
      <c r="K182" s="295">
        <f t="shared" si="40"/>
        <v>3414</v>
      </c>
      <c r="L182" s="295">
        <f t="shared" si="27"/>
        <v>6696</v>
      </c>
      <c r="M182" s="334">
        <v>1</v>
      </c>
      <c r="N182" s="5" t="s">
        <v>688</v>
      </c>
      <c r="O182" s="5" t="s">
        <v>689</v>
      </c>
      <c r="P182" s="5" t="s">
        <v>26</v>
      </c>
      <c r="Q182" s="8">
        <v>66990</v>
      </c>
      <c r="R182" s="9">
        <v>66</v>
      </c>
      <c r="S182" s="9">
        <f t="shared" si="28"/>
        <v>0</v>
      </c>
      <c r="T182" s="9">
        <v>4013</v>
      </c>
      <c r="U182" s="10" t="s">
        <v>586</v>
      </c>
      <c r="V182" s="319">
        <f t="shared" si="32"/>
        <v>2.8889991415027898E-2</v>
      </c>
      <c r="W182" s="319">
        <f t="shared" si="33"/>
        <v>3.7568747758987592E-3</v>
      </c>
      <c r="X182" s="11" t="str">
        <f t="shared" si="29"/>
        <v>FLOW</v>
      </c>
      <c r="Y182" s="5" t="str">
        <f t="shared" si="30"/>
        <v>-</v>
      </c>
      <c r="Z182" s="5" t="s">
        <v>586</v>
      </c>
      <c r="AA182" s="5" t="s">
        <v>586</v>
      </c>
      <c r="AB182" s="12"/>
      <c r="AC182" s="5"/>
      <c r="AD182" s="5"/>
      <c r="AE182" s="13"/>
      <c r="AF182" s="14" t="s">
        <v>586</v>
      </c>
      <c r="AG182" s="15" t="s">
        <v>586</v>
      </c>
      <c r="AH182" s="5" t="s">
        <v>306</v>
      </c>
      <c r="AI182" s="15" t="s">
        <v>586</v>
      </c>
      <c r="AJ182" s="16" t="s">
        <v>586</v>
      </c>
      <c r="AK182" s="15" t="s">
        <v>586</v>
      </c>
      <c r="AL182" s="17">
        <v>7427</v>
      </c>
      <c r="AM182" s="8">
        <v>66990</v>
      </c>
      <c r="AN182" s="18">
        <v>27</v>
      </c>
      <c r="AO182" s="6">
        <v>37</v>
      </c>
      <c r="AP182" s="6" t="str">
        <f t="shared" si="31"/>
        <v>FLOW</v>
      </c>
      <c r="AQ182" s="6"/>
      <c r="AR182" s="6"/>
      <c r="AS182" s="6"/>
      <c r="AT182" s="6"/>
      <c r="AU182" s="5" t="s">
        <v>1060</v>
      </c>
      <c r="AV182" s="332"/>
      <c r="AW182" s="12"/>
      <c r="AX182" s="19"/>
      <c r="AY182" s="5"/>
      <c r="AZ182" s="5" t="s">
        <v>1011</v>
      </c>
      <c r="BA182" s="15" t="s">
        <v>586</v>
      </c>
      <c r="BB182" s="15"/>
      <c r="BC182" s="15"/>
      <c r="BD182" s="5"/>
      <c r="BE182" s="5"/>
      <c r="BF182" s="5"/>
      <c r="BG182" s="3"/>
      <c r="BH182" s="5"/>
      <c r="BI182" s="5">
        <v>1</v>
      </c>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5"/>
      <c r="CQ182" s="5"/>
      <c r="CR182" s="5"/>
      <c r="CS182" s="5"/>
      <c r="CT182" s="5"/>
      <c r="CU182" s="5"/>
      <c r="CV182" s="5"/>
      <c r="CW182" s="5"/>
      <c r="CX182" s="5"/>
      <c r="CY182" s="5"/>
      <c r="CZ182" s="5"/>
      <c r="DA182" s="5"/>
      <c r="DB182" s="5"/>
      <c r="DC182" s="5"/>
      <c r="DD182" s="5"/>
      <c r="DE182" s="5"/>
      <c r="DF182" s="5"/>
      <c r="DG182" s="5"/>
      <c r="DH182" s="5"/>
      <c r="DI182" s="5"/>
      <c r="DJ182" s="5"/>
      <c r="DK182" s="5"/>
      <c r="DL182" s="5"/>
      <c r="DM182" s="5"/>
      <c r="DN182" s="5"/>
      <c r="DO182" s="5"/>
      <c r="DP182" s="5"/>
      <c r="DQ182" s="5"/>
      <c r="DR182" s="5"/>
      <c r="DS182" s="5"/>
      <c r="DT182" s="5"/>
      <c r="DU182" s="5"/>
      <c r="DV182" s="5"/>
      <c r="DW182" s="5"/>
      <c r="DX182" s="5"/>
      <c r="DY182" s="5"/>
      <c r="DZ182" s="5"/>
      <c r="EA182" s="5"/>
      <c r="EB182" s="5"/>
      <c r="EC182" s="5"/>
      <c r="ED182" s="5"/>
      <c r="EE182" s="5"/>
      <c r="EF182" s="5"/>
      <c r="EG182" s="5"/>
      <c r="EH182" s="5"/>
      <c r="EI182" s="5"/>
      <c r="EJ182" s="5"/>
      <c r="EK182" s="5"/>
      <c r="EL182" s="5"/>
      <c r="EM182" s="5"/>
      <c r="EN182" s="5"/>
      <c r="EO182" s="5"/>
      <c r="EP182" s="5"/>
      <c r="EQ182" s="5"/>
      <c r="ER182" s="20">
        <f t="shared" si="34"/>
        <v>1</v>
      </c>
      <c r="ES182" s="5">
        <f t="shared" si="35"/>
        <v>1</v>
      </c>
      <c r="ET182" s="5" t="s">
        <v>572</v>
      </c>
      <c r="EU182" s="15" t="s">
        <v>1658</v>
      </c>
      <c r="EV182" s="15" t="s">
        <v>567</v>
      </c>
      <c r="EW182" s="15" t="s">
        <v>1073</v>
      </c>
      <c r="EX182" s="3" t="s">
        <v>1082</v>
      </c>
      <c r="EY182" s="22">
        <v>46193</v>
      </c>
      <c r="EZ182" s="21"/>
      <c r="FA182" s="3"/>
      <c r="FB182" s="22"/>
      <c r="FC182" s="15"/>
      <c r="FD182" s="15"/>
      <c r="FE182" s="15">
        <f t="shared" si="36"/>
        <v>3414</v>
      </c>
      <c r="FF182" s="4">
        <f t="shared" si="37"/>
        <v>6696</v>
      </c>
      <c r="FG182" t="s">
        <v>586</v>
      </c>
      <c r="FH182" s="4">
        <v>66</v>
      </c>
      <c r="FI182" t="s">
        <v>688</v>
      </c>
    </row>
    <row r="183" spans="1:165" ht="17.25" x14ac:dyDescent="0.25">
      <c r="A183" s="328">
        <v>457889140</v>
      </c>
      <c r="B183" s="12" t="s">
        <v>912</v>
      </c>
      <c r="C183" s="5" t="s">
        <v>1043</v>
      </c>
      <c r="D183" s="5" t="s">
        <v>1475</v>
      </c>
      <c r="E183" s="5">
        <f>5290+103</f>
        <v>5393</v>
      </c>
      <c r="F183" s="5"/>
      <c r="G183" s="6"/>
      <c r="H183" s="6"/>
      <c r="I183" s="5">
        <v>5290</v>
      </c>
      <c r="J183" s="5">
        <v>10310.57</v>
      </c>
      <c r="K183" s="295">
        <f t="shared" si="40"/>
        <v>5374.57</v>
      </c>
      <c r="L183" s="295">
        <f t="shared" si="27"/>
        <v>10207.57</v>
      </c>
      <c r="M183" s="7">
        <v>2</v>
      </c>
      <c r="N183" s="5" t="s">
        <v>737</v>
      </c>
      <c r="O183" s="5" t="s">
        <v>738</v>
      </c>
      <c r="P183" s="5" t="s">
        <v>53</v>
      </c>
      <c r="Q183" s="8">
        <v>66849</v>
      </c>
      <c r="R183" s="9">
        <v>354</v>
      </c>
      <c r="S183" s="9">
        <f t="shared" si="28"/>
        <v>0</v>
      </c>
      <c r="T183" s="9">
        <v>3600</v>
      </c>
      <c r="U183" s="10" t="s">
        <v>586</v>
      </c>
      <c r="V183" s="319">
        <f t="shared" si="32"/>
        <v>0.46683234050541</v>
      </c>
      <c r="W183" s="319">
        <f t="shared" si="33"/>
        <v>1.4801129524855178E-2</v>
      </c>
      <c r="X183" s="11" t="str">
        <f t="shared" si="29"/>
        <v>STABLE</v>
      </c>
      <c r="Y183" s="5" t="str">
        <f t="shared" si="30"/>
        <v>PAID</v>
      </c>
      <c r="Z183" s="5" t="s">
        <v>586</v>
      </c>
      <c r="AA183" s="5" t="s">
        <v>586</v>
      </c>
      <c r="AB183" s="12"/>
      <c r="AC183" s="5"/>
      <c r="AD183" s="5"/>
      <c r="AE183" s="13"/>
      <c r="AF183" s="14" t="s">
        <v>586</v>
      </c>
      <c r="AG183" s="15" t="s">
        <v>586</v>
      </c>
      <c r="AH183" s="5" t="s">
        <v>1027</v>
      </c>
      <c r="AI183" s="15" t="s">
        <v>586</v>
      </c>
      <c r="AJ183" s="16" t="s">
        <v>586</v>
      </c>
      <c r="AK183" s="15" t="s">
        <v>586</v>
      </c>
      <c r="AL183" s="17">
        <v>14264.57</v>
      </c>
      <c r="AM183" s="8">
        <v>66849</v>
      </c>
      <c r="AN183" s="18">
        <v>57</v>
      </c>
      <c r="AO183" s="6">
        <v>37</v>
      </c>
      <c r="AP183" s="6" t="str">
        <f t="shared" si="31"/>
        <v>STABLE</v>
      </c>
      <c r="AQ183" s="6"/>
      <c r="AR183" s="6"/>
      <c r="AS183" s="6"/>
      <c r="AT183" s="6"/>
      <c r="AU183" s="5" t="s">
        <v>1060</v>
      </c>
      <c r="AV183" s="332"/>
      <c r="AW183" s="12"/>
      <c r="AX183" s="19"/>
      <c r="AY183" s="5"/>
      <c r="AZ183" s="5" t="s">
        <v>1011</v>
      </c>
      <c r="BA183" s="15" t="s">
        <v>586</v>
      </c>
      <c r="BB183" s="15"/>
      <c r="BC183" s="15"/>
      <c r="BD183" s="5"/>
      <c r="BE183" s="5"/>
      <c r="BF183" s="5"/>
      <c r="BG183" s="3"/>
      <c r="BH183" s="5"/>
      <c r="BI183" s="5"/>
      <c r="BJ183" s="5"/>
      <c r="BK183" s="5"/>
      <c r="BL183" s="5"/>
      <c r="BM183" s="5"/>
      <c r="BN183" s="5"/>
      <c r="BO183" s="5"/>
      <c r="BP183" s="5"/>
      <c r="BQ183" s="5"/>
      <c r="BR183" s="5"/>
      <c r="BS183" s="5"/>
      <c r="BT183" s="5"/>
      <c r="BU183" s="5"/>
      <c r="BV183" s="5"/>
      <c r="BW183" s="5"/>
      <c r="BX183" s="5">
        <v>1</v>
      </c>
      <c r="BY183" s="5"/>
      <c r="BZ183" s="5"/>
      <c r="CA183" s="5"/>
      <c r="CB183" s="5"/>
      <c r="CC183" s="5"/>
      <c r="CD183" s="5"/>
      <c r="CE183" s="5"/>
      <c r="CF183" s="5"/>
      <c r="CG183" s="5"/>
      <c r="CH183" s="5"/>
      <c r="CI183" s="5"/>
      <c r="CJ183" s="5"/>
      <c r="CK183" s="5"/>
      <c r="CL183" s="5"/>
      <c r="CM183" s="5"/>
      <c r="CN183" s="5"/>
      <c r="CO183" s="5"/>
      <c r="CP183" s="5"/>
      <c r="CQ183" s="5"/>
      <c r="CR183" s="5"/>
      <c r="CS183" s="5"/>
      <c r="CT183" s="5"/>
      <c r="CU183" s="5"/>
      <c r="CV183" s="5"/>
      <c r="CW183" s="5"/>
      <c r="CX183" s="5"/>
      <c r="CY183" s="5"/>
      <c r="CZ183" s="5"/>
      <c r="DA183" s="5"/>
      <c r="DB183" s="5"/>
      <c r="DC183" s="5"/>
      <c r="DD183" s="5"/>
      <c r="DE183" s="5"/>
      <c r="DF183" s="5"/>
      <c r="DG183" s="5"/>
      <c r="DH183" s="5"/>
      <c r="DI183" s="5"/>
      <c r="DJ183" s="5"/>
      <c r="DK183" s="5"/>
      <c r="DL183" s="5"/>
      <c r="DM183" s="5"/>
      <c r="DN183" s="5"/>
      <c r="DO183" s="5"/>
      <c r="DP183" s="5"/>
      <c r="DQ183" s="5"/>
      <c r="DR183" s="5"/>
      <c r="DS183" s="5"/>
      <c r="DT183" s="5"/>
      <c r="DU183" s="5"/>
      <c r="DV183" s="5"/>
      <c r="DW183" s="5"/>
      <c r="DX183" s="5"/>
      <c r="DY183" s="5"/>
      <c r="DZ183" s="5"/>
      <c r="EA183" s="5"/>
      <c r="EB183" s="5"/>
      <c r="EC183" s="5"/>
      <c r="ED183" s="5"/>
      <c r="EE183" s="5"/>
      <c r="EF183" s="5"/>
      <c r="EG183" s="5"/>
      <c r="EH183" s="5"/>
      <c r="EI183" s="5"/>
      <c r="EJ183" s="5"/>
      <c r="EK183" s="5"/>
      <c r="EL183" s="5"/>
      <c r="EM183" s="5"/>
      <c r="EN183" s="5"/>
      <c r="EO183" s="5"/>
      <c r="EP183" s="5"/>
      <c r="EQ183" s="5"/>
      <c r="ER183" s="20">
        <f t="shared" si="34"/>
        <v>1</v>
      </c>
      <c r="ES183" s="5">
        <f t="shared" si="35"/>
        <v>1</v>
      </c>
      <c r="ET183" s="5" t="s">
        <v>577</v>
      </c>
      <c r="EU183" s="15" t="s">
        <v>1659</v>
      </c>
      <c r="EV183" s="15" t="s">
        <v>567</v>
      </c>
      <c r="EW183" s="15" t="s">
        <v>1096</v>
      </c>
      <c r="EX183" s="3" t="s">
        <v>1164</v>
      </c>
      <c r="EY183" s="22">
        <v>46181</v>
      </c>
      <c r="EZ183" s="21"/>
      <c r="FA183" s="3"/>
      <c r="FB183" s="22"/>
      <c r="FC183" s="15"/>
      <c r="FD183" s="15"/>
      <c r="FE183" s="15">
        <f t="shared" si="36"/>
        <v>5374.57</v>
      </c>
      <c r="FF183" s="4">
        <f t="shared" si="37"/>
        <v>15600.57</v>
      </c>
      <c r="FG183" t="s">
        <v>586</v>
      </c>
      <c r="FH183" s="4">
        <v>354</v>
      </c>
      <c r="FI183" t="s">
        <v>1477</v>
      </c>
    </row>
    <row r="184" spans="1:165" ht="17.25" x14ac:dyDescent="0.25">
      <c r="A184" s="5">
        <v>460269294</v>
      </c>
      <c r="B184" s="12" t="s">
        <v>1404</v>
      </c>
      <c r="C184" s="5" t="s">
        <v>1043</v>
      </c>
      <c r="D184" s="5" t="s">
        <v>2150</v>
      </c>
      <c r="E184" s="5">
        <v>4100</v>
      </c>
      <c r="F184" s="5"/>
      <c r="G184" s="6"/>
      <c r="H184" s="6"/>
      <c r="I184" s="5">
        <v>4047</v>
      </c>
      <c r="J184" s="5">
        <v>3939</v>
      </c>
      <c r="K184" s="295">
        <f t="shared" si="40"/>
        <v>3998</v>
      </c>
      <c r="L184" s="295">
        <f t="shared" si="27"/>
        <v>3886</v>
      </c>
      <c r="M184" s="334">
        <v>1</v>
      </c>
      <c r="N184" s="5" t="s">
        <v>737</v>
      </c>
      <c r="O184" s="5" t="s">
        <v>738</v>
      </c>
      <c r="P184" s="5" t="s">
        <v>150</v>
      </c>
      <c r="Q184" s="8">
        <v>66730</v>
      </c>
      <c r="R184" s="9">
        <v>59</v>
      </c>
      <c r="S184" s="9">
        <f t="shared" si="28"/>
        <v>0</v>
      </c>
      <c r="T184" s="9">
        <v>5326</v>
      </c>
      <c r="U184" s="10" t="s">
        <v>586</v>
      </c>
      <c r="V184" s="319">
        <f t="shared" si="32"/>
        <v>0.11201308906433821</v>
      </c>
      <c r="W184" s="319">
        <f t="shared" si="33"/>
        <v>3.7422936825753724E-3</v>
      </c>
      <c r="X184" s="11" t="str">
        <f t="shared" si="29"/>
        <v>STABLE</v>
      </c>
      <c r="Y184" s="5" t="str">
        <f t="shared" si="30"/>
        <v>PAID</v>
      </c>
      <c r="Z184" s="5" t="s">
        <v>586</v>
      </c>
      <c r="AA184" s="5" t="s">
        <v>586</v>
      </c>
      <c r="AB184" s="12"/>
      <c r="AC184" s="5"/>
      <c r="AD184" s="5"/>
      <c r="AE184" s="13"/>
      <c r="AF184" s="14"/>
      <c r="AG184" s="15"/>
      <c r="AH184" s="5" t="s">
        <v>348</v>
      </c>
      <c r="AI184" s="15"/>
      <c r="AK184" s="15"/>
      <c r="AL184" s="17">
        <v>9324</v>
      </c>
      <c r="AM184" s="8">
        <v>66730</v>
      </c>
      <c r="AN184" s="18">
        <v>27</v>
      </c>
      <c r="AO184" s="6">
        <v>37</v>
      </c>
      <c r="AP184" s="6" t="str">
        <f t="shared" si="31"/>
        <v>FLOW</v>
      </c>
      <c r="AQ184" s="6"/>
      <c r="AR184" s="6"/>
      <c r="AS184" s="6"/>
      <c r="AT184" s="6"/>
      <c r="AU184" s="5" t="s">
        <v>586</v>
      </c>
      <c r="AV184" s="332"/>
      <c r="AW184" s="12"/>
      <c r="AX184" s="19"/>
      <c r="AY184" s="5"/>
      <c r="AZ184" s="5" t="s">
        <v>1325</v>
      </c>
      <c r="BA184" s="15" t="s">
        <v>586</v>
      </c>
      <c r="BB184" s="15"/>
      <c r="BC184" s="15"/>
      <c r="BD184" s="5"/>
      <c r="BE184" s="5"/>
      <c r="BF184" s="5"/>
      <c r="BG184" s="3"/>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v>1</v>
      </c>
      <c r="CH184" s="5"/>
      <c r="CI184" s="5"/>
      <c r="CJ184" s="5">
        <v>1</v>
      </c>
      <c r="CK184" s="5"/>
      <c r="CL184" s="5"/>
      <c r="CM184" s="5"/>
      <c r="CN184" s="5"/>
      <c r="CO184" s="5"/>
      <c r="CP184" s="5"/>
      <c r="CQ184" s="5"/>
      <c r="CR184" s="5"/>
      <c r="CS184" s="5"/>
      <c r="CT184" s="5"/>
      <c r="CU184" s="5"/>
      <c r="CV184" s="5"/>
      <c r="CW184" s="5"/>
      <c r="CX184" s="5"/>
      <c r="CY184" s="5"/>
      <c r="CZ184" s="5"/>
      <c r="DA184" s="5"/>
      <c r="DB184" s="5"/>
      <c r="DC184" s="5"/>
      <c r="DD184" s="5"/>
      <c r="DE184" s="5"/>
      <c r="DF184" s="5"/>
      <c r="DG184" s="5"/>
      <c r="DH184" s="5"/>
      <c r="DI184" s="5"/>
      <c r="DJ184" s="5"/>
      <c r="DK184" s="5"/>
      <c r="DL184" s="5"/>
      <c r="DM184" s="5"/>
      <c r="DN184" s="5"/>
      <c r="DO184" s="5"/>
      <c r="DP184" s="5"/>
      <c r="DQ184" s="5"/>
      <c r="DR184" s="5"/>
      <c r="DS184" s="5"/>
      <c r="DT184" s="5"/>
      <c r="DU184" s="5"/>
      <c r="DV184" s="5"/>
      <c r="DW184" s="5"/>
      <c r="DX184" s="5"/>
      <c r="DY184" s="5"/>
      <c r="DZ184" s="5"/>
      <c r="EA184" s="5"/>
      <c r="EB184" s="5"/>
      <c r="EC184" s="5"/>
      <c r="ED184" s="5"/>
      <c r="EE184" s="5"/>
      <c r="EF184" s="5"/>
      <c r="EG184" s="5"/>
      <c r="EH184" s="5"/>
      <c r="EI184" s="5"/>
      <c r="EJ184" s="5"/>
      <c r="EK184" s="5"/>
      <c r="EL184" s="5"/>
      <c r="EM184" s="5"/>
      <c r="EN184" s="5"/>
      <c r="EO184" s="5"/>
      <c r="EP184" s="5"/>
      <c r="EQ184" s="5"/>
      <c r="ER184" s="20">
        <f t="shared" si="34"/>
        <v>2</v>
      </c>
      <c r="ES184" s="5">
        <f t="shared" si="35"/>
        <v>1</v>
      </c>
      <c r="ET184" s="5" t="s">
        <v>584</v>
      </c>
      <c r="EU184" s="15" t="s">
        <v>1660</v>
      </c>
      <c r="EV184" s="15" t="s">
        <v>567</v>
      </c>
      <c r="EW184" s="15"/>
      <c r="EX184" s="3"/>
      <c r="EY184" s="22"/>
      <c r="EZ184" s="21"/>
      <c r="FA184" s="3"/>
      <c r="FB184" s="22"/>
      <c r="FC184" s="15"/>
      <c r="FD184" s="15"/>
      <c r="FE184" s="15">
        <f t="shared" si="36"/>
        <v>3998</v>
      </c>
      <c r="FF184" s="4">
        <f t="shared" si="37"/>
        <v>7986</v>
      </c>
      <c r="FH184" s="4">
        <v>59</v>
      </c>
      <c r="FI184" t="s">
        <v>688</v>
      </c>
    </row>
    <row r="185" spans="1:165" ht="17.25" x14ac:dyDescent="0.25">
      <c r="A185" s="5">
        <v>457622833</v>
      </c>
      <c r="B185" s="12" t="s">
        <v>346</v>
      </c>
      <c r="C185" s="5"/>
      <c r="D185" s="5"/>
      <c r="E185" s="5"/>
      <c r="F185" s="5"/>
      <c r="G185" s="6"/>
      <c r="H185" s="6"/>
      <c r="I185" s="5">
        <v>6063</v>
      </c>
      <c r="J185" s="5">
        <v>5910</v>
      </c>
      <c r="K185" s="295">
        <f t="shared" si="40"/>
        <v>6040</v>
      </c>
      <c r="L185" s="295">
        <f t="shared" si="27"/>
        <v>11973</v>
      </c>
      <c r="M185" s="334">
        <v>1</v>
      </c>
      <c r="N185" s="5" t="s">
        <v>688</v>
      </c>
      <c r="O185" s="5" t="s">
        <v>689</v>
      </c>
      <c r="P185" s="5" t="s">
        <v>150</v>
      </c>
      <c r="Q185" s="8">
        <v>66645.679999999993</v>
      </c>
      <c r="R185" s="9">
        <v>130</v>
      </c>
      <c r="S185" s="9">
        <f t="shared" si="28"/>
        <v>0</v>
      </c>
      <c r="T185" s="9">
        <v>5351</v>
      </c>
      <c r="U185" s="10" t="s">
        <v>857</v>
      </c>
      <c r="V185" s="319">
        <f t="shared" si="32"/>
        <v>0.11187154937199735</v>
      </c>
      <c r="W185" s="319">
        <f t="shared" si="33"/>
        <v>3.7375649218483412E-3</v>
      </c>
      <c r="X185" s="11" t="str">
        <f t="shared" si="29"/>
        <v>FLOW</v>
      </c>
      <c r="Y185" s="5" t="str">
        <f t="shared" si="30"/>
        <v>-</v>
      </c>
      <c r="Z185" s="5" t="s">
        <v>787</v>
      </c>
      <c r="AA185" s="5" t="s">
        <v>586</v>
      </c>
      <c r="AB185" s="12"/>
      <c r="AC185" s="5"/>
      <c r="AD185" s="5"/>
      <c r="AE185" s="13"/>
      <c r="AF185" s="14" t="s">
        <v>586</v>
      </c>
      <c r="AG185" s="15" t="s">
        <v>586</v>
      </c>
      <c r="AH185" s="5" t="s">
        <v>343</v>
      </c>
      <c r="AI185" s="15" t="s">
        <v>586</v>
      </c>
      <c r="AJ185" s="16" t="s">
        <v>586</v>
      </c>
      <c r="AK185" s="15" t="s">
        <v>586</v>
      </c>
      <c r="AL185" s="17">
        <v>11391</v>
      </c>
      <c r="AM185" s="8">
        <v>66645.679999999993</v>
      </c>
      <c r="AN185" s="18">
        <v>27</v>
      </c>
      <c r="AO185" s="6">
        <v>37</v>
      </c>
      <c r="AP185" s="6" t="str">
        <f t="shared" si="31"/>
        <v>FLOW</v>
      </c>
      <c r="AQ185" s="6"/>
      <c r="AR185" s="6"/>
      <c r="AS185" s="6"/>
      <c r="AT185" s="6"/>
      <c r="AU185" s="5" t="s">
        <v>1060</v>
      </c>
      <c r="AV185" s="332"/>
      <c r="AW185" s="12"/>
      <c r="AX185" s="19"/>
      <c r="AY185" s="5"/>
      <c r="AZ185" s="5" t="s">
        <v>1011</v>
      </c>
      <c r="BA185" s="15" t="s">
        <v>586</v>
      </c>
      <c r="BB185" s="15"/>
      <c r="BC185" s="15"/>
      <c r="BD185" s="5"/>
      <c r="BE185" s="5"/>
      <c r="BF185" s="5"/>
      <c r="BG185" s="3"/>
      <c r="BH185" s="5"/>
      <c r="BI185" s="5"/>
      <c r="BJ185" s="5"/>
      <c r="BK185" s="5"/>
      <c r="BL185" s="5"/>
      <c r="BM185" s="5"/>
      <c r="BN185" s="5"/>
      <c r="BO185" s="5"/>
      <c r="BP185" s="5"/>
      <c r="BQ185" s="5"/>
      <c r="BR185" s="5">
        <v>1</v>
      </c>
      <c r="BS185" s="5"/>
      <c r="BT185" s="5"/>
      <c r="BU185" s="5"/>
      <c r="BV185" s="5"/>
      <c r="BW185" s="5"/>
      <c r="BX185" s="5"/>
      <c r="BY185" s="5"/>
      <c r="BZ185" s="5"/>
      <c r="CA185" s="5"/>
      <c r="CB185" s="5"/>
      <c r="CC185" s="5"/>
      <c r="CD185" s="5"/>
      <c r="CE185" s="5"/>
      <c r="CF185" s="5"/>
      <c r="CG185" s="5"/>
      <c r="CH185" s="5"/>
      <c r="CI185" s="5"/>
      <c r="CJ185" s="5">
        <v>1</v>
      </c>
      <c r="CK185" s="5"/>
      <c r="CL185" s="5"/>
      <c r="CM185" s="5"/>
      <c r="CN185" s="5"/>
      <c r="CO185" s="5"/>
      <c r="CP185" s="5"/>
      <c r="CQ185" s="5"/>
      <c r="CR185" s="5"/>
      <c r="CS185" s="5"/>
      <c r="CT185" s="5"/>
      <c r="CU185" s="5"/>
      <c r="CV185" s="5"/>
      <c r="CW185" s="5"/>
      <c r="CX185" s="5"/>
      <c r="CY185" s="5"/>
      <c r="CZ185" s="5"/>
      <c r="DA185" s="5"/>
      <c r="DB185" s="5"/>
      <c r="DC185" s="5"/>
      <c r="DD185" s="5"/>
      <c r="DE185" s="5"/>
      <c r="DF185" s="5"/>
      <c r="DG185" s="5"/>
      <c r="DH185" s="5"/>
      <c r="DI185" s="5"/>
      <c r="DJ185" s="5"/>
      <c r="DK185" s="5"/>
      <c r="DL185" s="5"/>
      <c r="DM185" s="5"/>
      <c r="DN185" s="5"/>
      <c r="DO185" s="5"/>
      <c r="DP185" s="5"/>
      <c r="DQ185" s="5"/>
      <c r="DR185" s="5"/>
      <c r="DS185" s="5"/>
      <c r="DT185" s="5"/>
      <c r="DU185" s="5"/>
      <c r="DV185" s="5"/>
      <c r="DW185" s="5"/>
      <c r="DX185" s="5"/>
      <c r="DY185" s="5"/>
      <c r="DZ185" s="5"/>
      <c r="EA185" s="5"/>
      <c r="EB185" s="5"/>
      <c r="EC185" s="5"/>
      <c r="ED185" s="5"/>
      <c r="EE185" s="5"/>
      <c r="EF185" s="5"/>
      <c r="EG185" s="5"/>
      <c r="EH185" s="5"/>
      <c r="EI185" s="5"/>
      <c r="EJ185" s="5"/>
      <c r="EK185" s="5"/>
      <c r="EL185" s="5"/>
      <c r="EM185" s="5"/>
      <c r="EN185" s="5"/>
      <c r="EO185" s="5"/>
      <c r="EP185" s="5"/>
      <c r="EQ185" s="5"/>
      <c r="ER185" s="20">
        <f t="shared" si="34"/>
        <v>2</v>
      </c>
      <c r="ES185" s="5">
        <f t="shared" si="35"/>
        <v>1</v>
      </c>
      <c r="ET185" s="5" t="s">
        <v>584</v>
      </c>
      <c r="EU185" s="15" t="s">
        <v>1661</v>
      </c>
      <c r="EV185" s="15" t="s">
        <v>567</v>
      </c>
      <c r="EW185" s="15" t="s">
        <v>1073</v>
      </c>
      <c r="EX185" s="3" t="s">
        <v>1165</v>
      </c>
      <c r="EY185" s="22">
        <v>46188</v>
      </c>
      <c r="EZ185" s="21"/>
      <c r="FA185" s="3"/>
      <c r="FB185" s="22"/>
      <c r="FC185" s="15"/>
      <c r="FD185" s="15"/>
      <c r="FE185" s="15">
        <f t="shared" si="36"/>
        <v>6040</v>
      </c>
      <c r="FF185" s="4">
        <f t="shared" si="37"/>
        <v>11973</v>
      </c>
      <c r="FG185" t="s">
        <v>586</v>
      </c>
      <c r="FH185" s="4">
        <v>130</v>
      </c>
      <c r="FI185" t="s">
        <v>688</v>
      </c>
    </row>
    <row r="186" spans="1:165" ht="17.25" x14ac:dyDescent="0.25">
      <c r="A186" s="5">
        <v>457619974</v>
      </c>
      <c r="B186" s="12" t="s">
        <v>69</v>
      </c>
      <c r="C186" s="5"/>
      <c r="D186" s="5"/>
      <c r="E186" s="5"/>
      <c r="F186" s="5"/>
      <c r="G186" s="6"/>
      <c r="H186" s="6"/>
      <c r="I186" s="5">
        <v>4706</v>
      </c>
      <c r="J186" s="5">
        <v>21954</v>
      </c>
      <c r="K186" s="295">
        <f t="shared" si="40"/>
        <v>4357</v>
      </c>
      <c r="L186" s="295">
        <f t="shared" si="27"/>
        <v>26660</v>
      </c>
      <c r="M186" s="7">
        <v>5</v>
      </c>
      <c r="N186" s="5" t="s">
        <v>688</v>
      </c>
      <c r="O186" s="5" t="s">
        <v>689</v>
      </c>
      <c r="P186" s="5" t="s">
        <v>60</v>
      </c>
      <c r="Q186" s="8">
        <v>66525.149999999994</v>
      </c>
      <c r="R186" s="9">
        <v>1227</v>
      </c>
      <c r="S186" s="9">
        <f t="shared" si="28"/>
        <v>0</v>
      </c>
      <c r="T186" s="9">
        <v>6300</v>
      </c>
      <c r="U186" s="10" t="s">
        <v>688</v>
      </c>
      <c r="V186" s="319">
        <f t="shared" si="32"/>
        <v>0.7701528667508305</v>
      </c>
      <c r="W186" s="319">
        <f t="shared" si="33"/>
        <v>3.2382146217319698E-2</v>
      </c>
      <c r="X186" s="11" t="str">
        <f t="shared" si="29"/>
        <v>FLOW</v>
      </c>
      <c r="Y186" s="5" t="str">
        <f t="shared" si="30"/>
        <v>-</v>
      </c>
      <c r="Z186" s="5" t="s">
        <v>773</v>
      </c>
      <c r="AA186" s="5" t="s">
        <v>586</v>
      </c>
      <c r="AB186" s="12"/>
      <c r="AC186" s="5"/>
      <c r="AD186" s="5"/>
      <c r="AE186" s="13"/>
      <c r="AF186" s="14" t="s">
        <v>1064</v>
      </c>
      <c r="AG186" s="15" t="s">
        <v>586</v>
      </c>
      <c r="AH186" s="5" t="s">
        <v>59</v>
      </c>
      <c r="AI186" s="15" t="s">
        <v>586</v>
      </c>
      <c r="AJ186" s="16" t="s">
        <v>586</v>
      </c>
      <c r="AK186" s="15" t="s">
        <v>586</v>
      </c>
      <c r="AL186" s="17">
        <v>29481</v>
      </c>
      <c r="AM186" s="8">
        <v>66525.149999999994</v>
      </c>
      <c r="AN186" s="18">
        <v>147</v>
      </c>
      <c r="AO186" s="6">
        <v>157</v>
      </c>
      <c r="AP186" s="6" t="str">
        <f t="shared" si="31"/>
        <v>FLOW</v>
      </c>
      <c r="AQ186" s="6"/>
      <c r="AR186" s="6"/>
      <c r="AS186" s="6"/>
      <c r="AT186" s="6"/>
      <c r="AU186" s="5" t="s">
        <v>483</v>
      </c>
      <c r="AV186" s="332"/>
      <c r="AW186" s="12"/>
      <c r="AX186" s="19"/>
      <c r="AY186" s="5"/>
      <c r="AZ186" s="5" t="s">
        <v>1011</v>
      </c>
      <c r="BA186" s="15" t="s">
        <v>586</v>
      </c>
      <c r="BB186" s="15"/>
      <c r="BC186" s="15"/>
      <c r="BD186" s="5"/>
      <c r="BE186" s="5"/>
      <c r="BF186" s="5"/>
      <c r="BG186" s="3"/>
      <c r="BH186" s="5"/>
      <c r="BI186" s="5"/>
      <c r="BJ186" s="5"/>
      <c r="BK186" s="5"/>
      <c r="BL186" s="5"/>
      <c r="BM186" s="5"/>
      <c r="BN186" s="5"/>
      <c r="BO186" s="5"/>
      <c r="BP186" s="5"/>
      <c r="BQ186" s="5"/>
      <c r="BR186" s="5"/>
      <c r="BS186" s="5"/>
      <c r="BT186" s="5"/>
      <c r="BU186" s="5"/>
      <c r="BV186" s="5"/>
      <c r="BW186" s="5"/>
      <c r="BX186" s="5">
        <v>1</v>
      </c>
      <c r="BY186" s="5"/>
      <c r="BZ186" s="5"/>
      <c r="CA186" s="5"/>
      <c r="CB186" s="5"/>
      <c r="CC186" s="5"/>
      <c r="CD186" s="5"/>
      <c r="CE186" s="5"/>
      <c r="CF186" s="5"/>
      <c r="CG186" s="5"/>
      <c r="CH186" s="5"/>
      <c r="CI186" s="5"/>
      <c r="CJ186" s="5"/>
      <c r="CK186" s="5"/>
      <c r="CL186" s="5"/>
      <c r="CM186" s="5"/>
      <c r="CN186" s="5"/>
      <c r="CO186" s="5"/>
      <c r="CP186" s="5"/>
      <c r="CQ186" s="5"/>
      <c r="CR186" s="5"/>
      <c r="CS186" s="5"/>
      <c r="CT186" s="5"/>
      <c r="CU186" s="5"/>
      <c r="CV186" s="5"/>
      <c r="CW186" s="5"/>
      <c r="CX186" s="5"/>
      <c r="CY186" s="5"/>
      <c r="CZ186" s="5"/>
      <c r="DA186" s="5"/>
      <c r="DB186" s="5"/>
      <c r="DC186" s="5"/>
      <c r="DD186" s="5"/>
      <c r="DE186" s="5"/>
      <c r="DF186" s="5"/>
      <c r="DG186" s="5"/>
      <c r="DH186" s="5"/>
      <c r="DI186" s="5"/>
      <c r="DJ186" s="5"/>
      <c r="DK186" s="5"/>
      <c r="DL186" s="5"/>
      <c r="DM186" s="5"/>
      <c r="DN186" s="5"/>
      <c r="DO186" s="5"/>
      <c r="DP186" s="5"/>
      <c r="DQ186" s="5"/>
      <c r="DR186" s="5"/>
      <c r="DS186" s="5"/>
      <c r="DT186" s="5"/>
      <c r="DU186" s="5"/>
      <c r="DV186" s="5"/>
      <c r="DW186" s="5"/>
      <c r="DX186" s="5"/>
      <c r="DY186" s="5"/>
      <c r="DZ186" s="5"/>
      <c r="EA186" s="5"/>
      <c r="EB186" s="5"/>
      <c r="EC186" s="5"/>
      <c r="ED186" s="5"/>
      <c r="EE186" s="5"/>
      <c r="EF186" s="5"/>
      <c r="EG186" s="5"/>
      <c r="EH186" s="5"/>
      <c r="EI186" s="5"/>
      <c r="EJ186" s="5"/>
      <c r="EK186" s="5"/>
      <c r="EL186" s="5"/>
      <c r="EM186" s="5"/>
      <c r="EN186" s="5"/>
      <c r="EO186" s="5"/>
      <c r="EP186" s="5"/>
      <c r="EQ186" s="5"/>
      <c r="ER186" s="20">
        <f t="shared" si="34"/>
        <v>1</v>
      </c>
      <c r="ES186" s="5">
        <f t="shared" si="35"/>
        <v>1</v>
      </c>
      <c r="ET186" s="5" t="s">
        <v>578</v>
      </c>
      <c r="EU186" s="15" t="s">
        <v>1662</v>
      </c>
      <c r="EV186" s="15" t="s">
        <v>567</v>
      </c>
      <c r="EW186" s="15" t="s">
        <v>1075</v>
      </c>
      <c r="EX186" s="3" t="s">
        <v>1166</v>
      </c>
      <c r="EY186" s="22">
        <v>46181</v>
      </c>
      <c r="EZ186" s="21"/>
      <c r="FA186" s="3"/>
      <c r="FB186" s="22"/>
      <c r="FC186" s="15"/>
      <c r="FD186" s="15"/>
      <c r="FE186" s="15">
        <f t="shared" si="36"/>
        <v>4357</v>
      </c>
      <c r="FF186" s="4">
        <f t="shared" si="37"/>
        <v>26660</v>
      </c>
      <c r="FG186" t="s">
        <v>586</v>
      </c>
      <c r="FH186" s="4">
        <v>1227</v>
      </c>
      <c r="FI186" t="s">
        <v>688</v>
      </c>
    </row>
    <row r="187" spans="1:165" ht="17.25" x14ac:dyDescent="0.25">
      <c r="A187" s="5">
        <v>463536873</v>
      </c>
      <c r="B187" s="12" t="s">
        <v>219</v>
      </c>
      <c r="C187" s="5"/>
      <c r="D187" s="5"/>
      <c r="E187" s="5"/>
      <c r="F187" s="5"/>
      <c r="G187" s="6"/>
      <c r="H187" s="6"/>
      <c r="I187" s="5">
        <v>2988</v>
      </c>
      <c r="J187" s="5">
        <v>2987.99</v>
      </c>
      <c r="K187" s="295">
        <f t="shared" si="40"/>
        <v>3063.99</v>
      </c>
      <c r="L187" s="295">
        <f t="shared" si="27"/>
        <v>5975.99</v>
      </c>
      <c r="M187" s="334">
        <v>1</v>
      </c>
      <c r="N187" s="5" t="s">
        <v>688</v>
      </c>
      <c r="O187" s="5" t="s">
        <v>689</v>
      </c>
      <c r="P187" s="5" t="s">
        <v>53</v>
      </c>
      <c r="Q187" s="8">
        <v>66434</v>
      </c>
      <c r="R187" s="9">
        <v>76</v>
      </c>
      <c r="S187" s="9">
        <f t="shared" si="28"/>
        <v>0</v>
      </c>
      <c r="T187" s="9">
        <v>4050</v>
      </c>
      <c r="U187" s="10" t="s">
        <v>877</v>
      </c>
      <c r="V187" s="319">
        <f t="shared" si="32"/>
        <v>9.7535791997560753E-2</v>
      </c>
      <c r="W187" s="319">
        <f t="shared" si="33"/>
        <v>3.7256936686379783E-3</v>
      </c>
      <c r="X187" s="11" t="str">
        <f t="shared" si="29"/>
        <v>FLOW</v>
      </c>
      <c r="Y187" s="5" t="str">
        <f t="shared" si="30"/>
        <v>-</v>
      </c>
      <c r="Z187" s="5" t="s">
        <v>787</v>
      </c>
      <c r="AA187" s="5" t="s">
        <v>586</v>
      </c>
      <c r="AB187" s="12"/>
      <c r="AC187" s="5"/>
      <c r="AD187" s="5"/>
      <c r="AE187" s="13"/>
      <c r="AF187" s="14" t="s">
        <v>586</v>
      </c>
      <c r="AG187" s="15" t="s">
        <v>586</v>
      </c>
      <c r="AH187" s="5" t="s">
        <v>220</v>
      </c>
      <c r="AI187" s="15" t="s">
        <v>586</v>
      </c>
      <c r="AJ187" s="16" t="s">
        <v>586</v>
      </c>
      <c r="AK187" s="15" t="s">
        <v>586</v>
      </c>
      <c r="AL187" s="17">
        <v>7113.99</v>
      </c>
      <c r="AM187" s="8">
        <v>66434</v>
      </c>
      <c r="AN187" s="18">
        <v>27</v>
      </c>
      <c r="AO187" s="6">
        <v>37</v>
      </c>
      <c r="AP187" s="6" t="str">
        <f t="shared" si="31"/>
        <v>FLOW</v>
      </c>
      <c r="AQ187" s="6"/>
      <c r="AR187" s="6"/>
      <c r="AS187" s="6"/>
      <c r="AT187" s="6"/>
      <c r="AU187" s="5" t="s">
        <v>1060</v>
      </c>
      <c r="AV187" s="332"/>
      <c r="AW187" s="12"/>
      <c r="AX187" s="19"/>
      <c r="AY187" s="5"/>
      <c r="AZ187" s="5" t="s">
        <v>1011</v>
      </c>
      <c r="BA187" s="15" t="s">
        <v>586</v>
      </c>
      <c r="BB187" s="15"/>
      <c r="BC187" s="15"/>
      <c r="BD187" s="5"/>
      <c r="BE187" s="5"/>
      <c r="BF187" s="5"/>
      <c r="BG187" s="3"/>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5"/>
      <c r="CQ187" s="5"/>
      <c r="CR187" s="5"/>
      <c r="CS187" s="5"/>
      <c r="CT187" s="5"/>
      <c r="CU187" s="5"/>
      <c r="CV187" s="5"/>
      <c r="CW187" s="5"/>
      <c r="CX187" s="5"/>
      <c r="CY187" s="5"/>
      <c r="CZ187" s="5"/>
      <c r="DA187" s="5"/>
      <c r="DB187" s="5"/>
      <c r="DC187" s="5"/>
      <c r="DD187" s="5"/>
      <c r="DE187" s="5"/>
      <c r="DF187" s="5"/>
      <c r="DG187" s="5"/>
      <c r="DH187" s="5"/>
      <c r="DI187" s="5"/>
      <c r="DJ187" s="5"/>
      <c r="DK187" s="5"/>
      <c r="DL187" s="5"/>
      <c r="DM187" s="5"/>
      <c r="DN187" s="5"/>
      <c r="DO187" s="5"/>
      <c r="DP187" s="5"/>
      <c r="DQ187" s="5"/>
      <c r="DR187" s="5"/>
      <c r="DS187" s="5"/>
      <c r="DT187" s="5"/>
      <c r="DU187" s="5"/>
      <c r="DV187" s="5"/>
      <c r="DW187" s="5"/>
      <c r="DX187" s="5"/>
      <c r="DY187" s="5"/>
      <c r="DZ187" s="5"/>
      <c r="EA187" s="5"/>
      <c r="EB187" s="5"/>
      <c r="EC187" s="5"/>
      <c r="ED187" s="5"/>
      <c r="EE187" s="5"/>
      <c r="EF187" s="5"/>
      <c r="EG187" s="5"/>
      <c r="EH187" s="5"/>
      <c r="EI187" s="5"/>
      <c r="EJ187" s="5"/>
      <c r="EK187" s="5"/>
      <c r="EL187" s="5"/>
      <c r="EM187" s="5"/>
      <c r="EN187" s="5"/>
      <c r="EO187" s="5"/>
      <c r="EP187" s="5"/>
      <c r="EQ187" s="5"/>
      <c r="ER187" s="20">
        <f t="shared" si="34"/>
        <v>0</v>
      </c>
      <c r="ES187" s="5" t="str">
        <f t="shared" si="35"/>
        <v/>
      </c>
      <c r="ET187" s="5" t="s">
        <v>577</v>
      </c>
      <c r="EU187" s="15" t="s">
        <v>1663</v>
      </c>
      <c r="EV187" s="15" t="s">
        <v>567</v>
      </c>
      <c r="EW187" s="15" t="e">
        <v>#N/A</v>
      </c>
      <c r="EX187" s="3" t="e">
        <v>#N/A</v>
      </c>
      <c r="EY187" s="22" t="e">
        <v>#N/A</v>
      </c>
      <c r="EZ187" s="21"/>
      <c r="FA187" s="3"/>
      <c r="FB187" s="22"/>
      <c r="FC187" s="15"/>
      <c r="FD187" s="15"/>
      <c r="FE187" s="15">
        <f t="shared" si="36"/>
        <v>3063.99</v>
      </c>
      <c r="FF187" s="4">
        <f t="shared" si="37"/>
        <v>5975.99</v>
      </c>
      <c r="FG187" t="s">
        <v>586</v>
      </c>
      <c r="FH187" s="4">
        <v>76</v>
      </c>
      <c r="FI187" t="s">
        <v>688</v>
      </c>
    </row>
    <row r="188" spans="1:165" ht="17.25" x14ac:dyDescent="0.25">
      <c r="A188" s="5">
        <v>464393491</v>
      </c>
      <c r="B188" s="12" t="s">
        <v>1388</v>
      </c>
      <c r="C188" s="5"/>
      <c r="D188" s="5"/>
      <c r="E188" s="5"/>
      <c r="F188" s="5"/>
      <c r="G188" s="6"/>
      <c r="H188" s="6"/>
      <c r="I188" s="5">
        <v>4083</v>
      </c>
      <c r="J188" s="5">
        <v>4083</v>
      </c>
      <c r="K188" s="295">
        <f t="shared" si="40"/>
        <v>4149</v>
      </c>
      <c r="L188" s="295">
        <f t="shared" si="27"/>
        <v>8166</v>
      </c>
      <c r="M188" s="334">
        <v>1</v>
      </c>
      <c r="N188" s="5" t="s">
        <v>688</v>
      </c>
      <c r="O188" s="5" t="s">
        <v>689</v>
      </c>
      <c r="P188" s="5" t="s">
        <v>53</v>
      </c>
      <c r="Q188" s="8">
        <v>66413</v>
      </c>
      <c r="R188" s="9">
        <v>66</v>
      </c>
      <c r="S188" s="9">
        <f t="shared" si="28"/>
        <v>0</v>
      </c>
      <c r="T188" s="9">
        <v>1350</v>
      </c>
      <c r="U188" s="10" t="s">
        <v>586</v>
      </c>
      <c r="V188" s="319">
        <f t="shared" si="32"/>
        <v>9.7504960621579345E-2</v>
      </c>
      <c r="W188" s="319">
        <f t="shared" si="33"/>
        <v>3.7245159649464741E-3</v>
      </c>
      <c r="X188" s="11" t="str">
        <f t="shared" si="29"/>
        <v>FLOW</v>
      </c>
      <c r="Y188" s="5" t="str">
        <f t="shared" si="30"/>
        <v>-</v>
      </c>
      <c r="Z188" s="5" t="s">
        <v>586</v>
      </c>
      <c r="AA188" s="5" t="s">
        <v>586</v>
      </c>
      <c r="AB188" s="12"/>
      <c r="AC188" s="5"/>
      <c r="AD188" s="5"/>
      <c r="AE188" s="13"/>
      <c r="AF188" s="14"/>
      <c r="AG188" s="15"/>
      <c r="AH188" s="5" t="s">
        <v>1459</v>
      </c>
      <c r="AI188" s="15"/>
      <c r="AK188" s="15"/>
      <c r="AL188" s="17">
        <v>5499</v>
      </c>
      <c r="AM188" s="8">
        <v>66413</v>
      </c>
      <c r="AN188" s="18">
        <v>27</v>
      </c>
      <c r="AO188" s="6">
        <v>37</v>
      </c>
      <c r="AP188" s="6" t="str">
        <f t="shared" si="31"/>
        <v>FLOW</v>
      </c>
      <c r="AQ188" s="6"/>
      <c r="AR188" s="6"/>
      <c r="AS188" s="6"/>
      <c r="AT188" s="6"/>
      <c r="AU188" s="5" t="s">
        <v>586</v>
      </c>
      <c r="AV188" s="332"/>
      <c r="AW188" s="12"/>
      <c r="AX188" s="19"/>
      <c r="AY188" s="5"/>
      <c r="AZ188" s="5" t="s">
        <v>1325</v>
      </c>
      <c r="BA188" s="15" t="s">
        <v>586</v>
      </c>
      <c r="BB188" s="15"/>
      <c r="BC188" s="15"/>
      <c r="BD188" s="5"/>
      <c r="BE188" s="5"/>
      <c r="BF188" s="5"/>
      <c r="BG188" s="3"/>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v>1</v>
      </c>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20">
        <f t="shared" si="34"/>
        <v>1</v>
      </c>
      <c r="ES188" s="5">
        <f t="shared" si="35"/>
        <v>1</v>
      </c>
      <c r="ET188" s="5" t="s">
        <v>577</v>
      </c>
      <c r="EU188" s="15" t="s">
        <v>1664</v>
      </c>
      <c r="EV188" s="15" t="s">
        <v>567</v>
      </c>
      <c r="EW188" s="15"/>
      <c r="EX188" s="3"/>
      <c r="EY188" s="22"/>
      <c r="EZ188" s="21"/>
      <c r="FA188" s="3"/>
      <c r="FB188" s="22"/>
      <c r="FC188" s="15"/>
      <c r="FD188" s="15"/>
      <c r="FE188" s="15">
        <f t="shared" si="36"/>
        <v>4149</v>
      </c>
      <c r="FF188" s="4">
        <f t="shared" si="37"/>
        <v>8166</v>
      </c>
      <c r="FH188" s="4">
        <v>66</v>
      </c>
      <c r="FI188" t="s">
        <v>688</v>
      </c>
    </row>
    <row r="189" spans="1:165" ht="17.25" x14ac:dyDescent="0.25">
      <c r="A189" s="5">
        <v>463556168</v>
      </c>
      <c r="B189" s="12" t="s">
        <v>1332</v>
      </c>
      <c r="C189" s="5"/>
      <c r="D189" s="5"/>
      <c r="E189" s="5"/>
      <c r="F189" s="5"/>
      <c r="G189" s="6"/>
      <c r="H189" s="6"/>
      <c r="I189" s="5">
        <v>4726</v>
      </c>
      <c r="J189" s="5">
        <v>4726</v>
      </c>
      <c r="K189" s="295">
        <f t="shared" si="40"/>
        <v>4801</v>
      </c>
      <c r="L189" s="295">
        <f t="shared" si="27"/>
        <v>9452</v>
      </c>
      <c r="M189" s="334">
        <v>1</v>
      </c>
      <c r="N189" s="5" t="s">
        <v>688</v>
      </c>
      <c r="O189" s="5" t="s">
        <v>689</v>
      </c>
      <c r="P189" s="5" t="s">
        <v>30</v>
      </c>
      <c r="Q189" s="8">
        <v>66337</v>
      </c>
      <c r="R189" s="9">
        <v>75</v>
      </c>
      <c r="S189" s="9">
        <f t="shared" si="28"/>
        <v>0</v>
      </c>
      <c r="T189" s="9">
        <v>6290</v>
      </c>
      <c r="U189" s="10" t="s">
        <v>586</v>
      </c>
      <c r="V189" s="319">
        <f t="shared" si="32"/>
        <v>4.1301489071934296E-2</v>
      </c>
      <c r="W189" s="319">
        <f t="shared" si="33"/>
        <v>3.7202537992057916E-3</v>
      </c>
      <c r="X189" s="11" t="str">
        <f t="shared" si="29"/>
        <v>FLOW</v>
      </c>
      <c r="Y189" s="5" t="str">
        <f t="shared" si="30"/>
        <v>-</v>
      </c>
      <c r="Z189" s="5" t="s">
        <v>586</v>
      </c>
      <c r="AA189" s="5" t="s">
        <v>586</v>
      </c>
      <c r="AB189" s="12"/>
      <c r="AC189" s="5"/>
      <c r="AD189" s="5"/>
      <c r="AE189" s="13"/>
      <c r="AF189" s="14"/>
      <c r="AG189" s="15"/>
      <c r="AH189" s="5" t="s">
        <v>565</v>
      </c>
      <c r="AI189" s="15"/>
      <c r="AK189" s="15"/>
      <c r="AL189" s="17">
        <v>11091</v>
      </c>
      <c r="AM189" s="8">
        <v>66337</v>
      </c>
      <c r="AN189" s="18">
        <v>27</v>
      </c>
      <c r="AO189" s="6">
        <v>37</v>
      </c>
      <c r="AP189" s="6" t="str">
        <f t="shared" si="31"/>
        <v>FLOW</v>
      </c>
      <c r="AQ189" s="6"/>
      <c r="AR189" s="6"/>
      <c r="AS189" s="6"/>
      <c r="AT189" s="6"/>
      <c r="AU189" s="5" t="s">
        <v>586</v>
      </c>
      <c r="AV189" s="332"/>
      <c r="AW189" s="12"/>
      <c r="AX189" s="19"/>
      <c r="AY189" s="5"/>
      <c r="AZ189" s="5" t="s">
        <v>1325</v>
      </c>
      <c r="BA189" s="15" t="s">
        <v>586</v>
      </c>
      <c r="BB189" s="15"/>
      <c r="BC189" s="15"/>
      <c r="BD189" s="5"/>
      <c r="BE189" s="5"/>
      <c r="BF189" s="5"/>
      <c r="BG189" s="3"/>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v>1</v>
      </c>
      <c r="CK189" s="5"/>
      <c r="CL189" s="5"/>
      <c r="CM189" s="5"/>
      <c r="CN189" s="5"/>
      <c r="CO189" s="5"/>
      <c r="CP189" s="5"/>
      <c r="CQ189" s="5"/>
      <c r="CR189" s="5"/>
      <c r="CS189" s="5"/>
      <c r="CT189" s="5"/>
      <c r="CU189" s="5"/>
      <c r="CV189" s="5"/>
      <c r="CW189" s="5"/>
      <c r="CX189" s="5"/>
      <c r="CY189" s="5"/>
      <c r="CZ189" s="5"/>
      <c r="DA189" s="5"/>
      <c r="DB189" s="5"/>
      <c r="DC189" s="5"/>
      <c r="DD189" s="5"/>
      <c r="DE189" s="5"/>
      <c r="DF189" s="5"/>
      <c r="DG189" s="5"/>
      <c r="DH189" s="5"/>
      <c r="DI189" s="5"/>
      <c r="DJ189" s="5"/>
      <c r="DK189" s="5"/>
      <c r="DL189" s="5"/>
      <c r="DM189" s="5"/>
      <c r="DN189" s="5"/>
      <c r="DO189" s="5"/>
      <c r="DP189" s="5"/>
      <c r="DQ189" s="5"/>
      <c r="DR189" s="5"/>
      <c r="DS189" s="5"/>
      <c r="DT189" s="5"/>
      <c r="DU189" s="5"/>
      <c r="DV189" s="5"/>
      <c r="DW189" s="5"/>
      <c r="DX189" s="5"/>
      <c r="DY189" s="5"/>
      <c r="DZ189" s="5"/>
      <c r="EA189" s="5"/>
      <c r="EB189" s="5"/>
      <c r="EC189" s="5"/>
      <c r="ED189" s="5"/>
      <c r="EE189" s="5"/>
      <c r="EF189" s="5"/>
      <c r="EG189" s="5"/>
      <c r="EH189" s="5"/>
      <c r="EI189" s="5"/>
      <c r="EJ189" s="5"/>
      <c r="EK189" s="5"/>
      <c r="EL189" s="5"/>
      <c r="EM189" s="5"/>
      <c r="EN189" s="5"/>
      <c r="EO189" s="5"/>
      <c r="EP189" s="5"/>
      <c r="EQ189" s="5"/>
      <c r="ER189" s="20">
        <f t="shared" si="34"/>
        <v>1</v>
      </c>
      <c r="ES189" s="5">
        <f t="shared" si="35"/>
        <v>1</v>
      </c>
      <c r="ET189" s="5" t="s">
        <v>573</v>
      </c>
      <c r="EU189" s="15" t="s">
        <v>1665</v>
      </c>
      <c r="EV189" s="15" t="s">
        <v>567</v>
      </c>
      <c r="EW189" s="15"/>
      <c r="EX189" s="3"/>
      <c r="EY189" s="22"/>
      <c r="EZ189" s="21"/>
      <c r="FA189" s="3"/>
      <c r="FB189" s="22"/>
      <c r="FC189" s="15"/>
      <c r="FD189" s="15"/>
      <c r="FE189" s="15">
        <f t="shared" si="36"/>
        <v>4801</v>
      </c>
      <c r="FF189" s="4">
        <f t="shared" si="37"/>
        <v>9452</v>
      </c>
      <c r="FH189" s="4">
        <v>75</v>
      </c>
      <c r="FI189" t="s">
        <v>688</v>
      </c>
    </row>
    <row r="190" spans="1:165" ht="17.25" x14ac:dyDescent="0.25">
      <c r="A190" s="5">
        <v>466597180</v>
      </c>
      <c r="B190" s="12" t="s">
        <v>1436</v>
      </c>
      <c r="C190" s="5"/>
      <c r="D190" s="5"/>
      <c r="E190" s="5"/>
      <c r="F190" s="5"/>
      <c r="G190" s="6"/>
      <c r="H190" s="6"/>
      <c r="I190" s="5">
        <v>3087</v>
      </c>
      <c r="J190" s="5">
        <v>3085</v>
      </c>
      <c r="K190" s="295">
        <f t="shared" si="40"/>
        <v>3161</v>
      </c>
      <c r="L190" s="295">
        <f t="shared" ref="L190:L252" si="41">FF190-E190</f>
        <v>6172</v>
      </c>
      <c r="M190" s="334">
        <v>1</v>
      </c>
      <c r="N190" s="5" t="s">
        <v>688</v>
      </c>
      <c r="O190" s="5" t="s">
        <v>689</v>
      </c>
      <c r="P190" s="5" t="s">
        <v>227</v>
      </c>
      <c r="Q190" s="8">
        <v>65337</v>
      </c>
      <c r="R190" s="9">
        <v>76</v>
      </c>
      <c r="S190" s="9">
        <f t="shared" ref="S190:S252" si="42">IF(H190="CBC COLL",T190,)</f>
        <v>0</v>
      </c>
      <c r="T190" s="9">
        <v>3150</v>
      </c>
      <c r="U190" s="10" t="s">
        <v>586</v>
      </c>
      <c r="V190" s="319">
        <f t="shared" si="32"/>
        <v>0.2520930685151665</v>
      </c>
      <c r="W190" s="319">
        <f t="shared" si="33"/>
        <v>3.6641726710389196E-3</v>
      </c>
      <c r="X190" s="11" t="str">
        <f t="shared" ref="X190:X252" si="43">N190</f>
        <v>FLOW</v>
      </c>
      <c r="Y190" s="5" t="str">
        <f t="shared" ref="Y190:Y252" si="44">IF(OR(N190="STABLE", N190="RB" ),"PAID",AA190)</f>
        <v>-</v>
      </c>
      <c r="Z190" s="5" t="s">
        <v>586</v>
      </c>
      <c r="AA190" s="5" t="s">
        <v>586</v>
      </c>
      <c r="AB190" s="12"/>
      <c r="AC190" s="5"/>
      <c r="AD190" s="5"/>
      <c r="AE190" s="13"/>
      <c r="AF190" s="14"/>
      <c r="AG190" s="15"/>
      <c r="AH190" s="5" t="s">
        <v>452</v>
      </c>
      <c r="AI190" s="15"/>
      <c r="AK190" s="15"/>
      <c r="AL190" s="17">
        <v>6311</v>
      </c>
      <c r="AM190" s="8">
        <v>65337</v>
      </c>
      <c r="AN190" s="18">
        <v>27</v>
      </c>
      <c r="AO190" s="6">
        <v>37</v>
      </c>
      <c r="AP190" s="6" t="str">
        <f t="shared" ref="AP190:AP252" si="45">IF(AO190=0,"RB",IF(AO190&lt;AN190,"STABLE",IF(AO190&gt;AN190,"FLOW","SAME")))</f>
        <v>FLOW</v>
      </c>
      <c r="AQ190" s="6"/>
      <c r="AR190" s="6"/>
      <c r="AS190" s="6"/>
      <c r="AT190" s="6"/>
      <c r="AU190" s="5" t="s">
        <v>586</v>
      </c>
      <c r="AV190" s="332"/>
      <c r="AW190" s="12"/>
      <c r="AX190" s="19"/>
      <c r="AY190" s="5"/>
      <c r="AZ190" s="5" t="s">
        <v>1325</v>
      </c>
      <c r="BA190" s="15" t="s">
        <v>586</v>
      </c>
      <c r="BB190" s="15"/>
      <c r="BC190" s="15"/>
      <c r="BD190" s="5"/>
      <c r="BE190" s="5"/>
      <c r="BF190" s="5"/>
      <c r="BG190" s="3"/>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v>1</v>
      </c>
      <c r="CH190" s="5"/>
      <c r="CI190" s="5"/>
      <c r="CJ190" s="5"/>
      <c r="CK190" s="5"/>
      <c r="CL190" s="5"/>
      <c r="CM190" s="5"/>
      <c r="CN190" s="5"/>
      <c r="CO190" s="5"/>
      <c r="CP190" s="5"/>
      <c r="CQ190" s="5"/>
      <c r="CR190" s="5"/>
      <c r="CS190" s="5"/>
      <c r="CT190" s="5"/>
      <c r="CU190" s="5"/>
      <c r="CV190" s="5"/>
      <c r="CW190" s="5"/>
      <c r="CX190" s="5"/>
      <c r="CY190" s="5"/>
      <c r="CZ190" s="5"/>
      <c r="DA190" s="5"/>
      <c r="DB190" s="5"/>
      <c r="DC190" s="5"/>
      <c r="DD190" s="5"/>
      <c r="DE190" s="5"/>
      <c r="DF190" s="5"/>
      <c r="DG190" s="5"/>
      <c r="DH190" s="5"/>
      <c r="DI190" s="5"/>
      <c r="DJ190" s="5"/>
      <c r="DK190" s="5"/>
      <c r="DL190" s="5"/>
      <c r="DM190" s="5"/>
      <c r="DN190" s="5"/>
      <c r="DO190" s="5"/>
      <c r="DP190" s="5"/>
      <c r="DQ190" s="5"/>
      <c r="DR190" s="5"/>
      <c r="DS190" s="5"/>
      <c r="DT190" s="5"/>
      <c r="DU190" s="5"/>
      <c r="DV190" s="5"/>
      <c r="DW190" s="5"/>
      <c r="DX190" s="5"/>
      <c r="DY190" s="5"/>
      <c r="DZ190" s="5"/>
      <c r="EA190" s="5"/>
      <c r="EB190" s="5"/>
      <c r="EC190" s="5"/>
      <c r="ED190" s="5"/>
      <c r="EE190" s="5"/>
      <c r="EF190" s="5"/>
      <c r="EG190" s="5"/>
      <c r="EH190" s="5"/>
      <c r="EI190" s="5"/>
      <c r="EJ190" s="5"/>
      <c r="EK190" s="5"/>
      <c r="EL190" s="5"/>
      <c r="EM190" s="5"/>
      <c r="EN190" s="5"/>
      <c r="EO190" s="5"/>
      <c r="EP190" s="5"/>
      <c r="EQ190" s="5"/>
      <c r="ER190" s="20">
        <f t="shared" si="34"/>
        <v>1</v>
      </c>
      <c r="ES190" s="5">
        <f t="shared" si="35"/>
        <v>1</v>
      </c>
      <c r="ET190" s="5" t="s">
        <v>585</v>
      </c>
      <c r="EU190" s="15" t="s">
        <v>1666</v>
      </c>
      <c r="EV190" s="15" t="s">
        <v>567</v>
      </c>
      <c r="EW190" s="15"/>
      <c r="EX190" s="3"/>
      <c r="EY190" s="22"/>
      <c r="EZ190" s="21"/>
      <c r="FA190" s="3"/>
      <c r="FB190" s="22"/>
      <c r="FC190" s="15"/>
      <c r="FD190" s="15"/>
      <c r="FE190" s="15">
        <f t="shared" si="36"/>
        <v>3161</v>
      </c>
      <c r="FF190" s="4">
        <f t="shared" si="37"/>
        <v>6172</v>
      </c>
      <c r="FH190" s="4">
        <v>76</v>
      </c>
      <c r="FI190" t="s">
        <v>688</v>
      </c>
    </row>
    <row r="191" spans="1:165" ht="17.25" x14ac:dyDescent="0.25">
      <c r="A191" s="5">
        <v>464626828</v>
      </c>
      <c r="B191" s="12" t="s">
        <v>1336</v>
      </c>
      <c r="C191" s="5" t="s">
        <v>1043</v>
      </c>
      <c r="D191" s="5" t="s">
        <v>1474</v>
      </c>
      <c r="E191" s="5">
        <v>4023</v>
      </c>
      <c r="F191" s="5"/>
      <c r="G191" s="6"/>
      <c r="H191" s="6"/>
      <c r="I191" s="5">
        <v>4023</v>
      </c>
      <c r="J191" s="5">
        <v>2429</v>
      </c>
      <c r="K191" s="295">
        <f t="shared" si="40"/>
        <v>2471</v>
      </c>
      <c r="L191" s="295">
        <f t="shared" si="41"/>
        <v>2429</v>
      </c>
      <c r="M191" s="334">
        <v>1</v>
      </c>
      <c r="N191" s="5" t="s">
        <v>737</v>
      </c>
      <c r="O191" s="5" t="s">
        <v>738</v>
      </c>
      <c r="P191" s="5" t="s">
        <v>41</v>
      </c>
      <c r="Q191" s="8">
        <v>65067</v>
      </c>
      <c r="R191" s="9">
        <v>42</v>
      </c>
      <c r="S191" s="9">
        <f t="shared" si="42"/>
        <v>0</v>
      </c>
      <c r="T191" s="9">
        <v>1800</v>
      </c>
      <c r="U191" s="10" t="s">
        <v>586</v>
      </c>
      <c r="V191" s="319">
        <f t="shared" si="32"/>
        <v>6.426782509618123E-2</v>
      </c>
      <c r="W191" s="319">
        <f t="shared" si="33"/>
        <v>3.649030766433864E-3</v>
      </c>
      <c r="X191" s="11" t="str">
        <f t="shared" si="43"/>
        <v>STABLE</v>
      </c>
      <c r="Y191" s="5" t="str">
        <f t="shared" si="44"/>
        <v>PAID</v>
      </c>
      <c r="Z191" s="5" t="s">
        <v>586</v>
      </c>
      <c r="AA191" s="5" t="s">
        <v>586</v>
      </c>
      <c r="AB191" s="12"/>
      <c r="AC191" s="5"/>
      <c r="AD191" s="5"/>
      <c r="AE191" s="13"/>
      <c r="AF191" s="14"/>
      <c r="AG191" s="15"/>
      <c r="AH191" s="5" t="s">
        <v>1450</v>
      </c>
      <c r="AI191" s="15"/>
      <c r="AK191" s="15"/>
      <c r="AL191" s="17">
        <v>4271</v>
      </c>
      <c r="AM191" s="8">
        <v>65067</v>
      </c>
      <c r="AN191" s="18">
        <v>27</v>
      </c>
      <c r="AO191" s="6">
        <v>6</v>
      </c>
      <c r="AP191" s="6" t="str">
        <f t="shared" si="45"/>
        <v>STABLE</v>
      </c>
      <c r="AQ191" s="6"/>
      <c r="AR191" s="6"/>
      <c r="AS191" s="6"/>
      <c r="AT191" s="6"/>
      <c r="AU191" s="5" t="s">
        <v>586</v>
      </c>
      <c r="AV191" s="332"/>
      <c r="AW191" s="12"/>
      <c r="AX191" s="19"/>
      <c r="AY191" s="5"/>
      <c r="AZ191" s="5" t="s">
        <v>1325</v>
      </c>
      <c r="BA191" s="15" t="s">
        <v>586</v>
      </c>
      <c r="BB191" s="15"/>
      <c r="BC191" s="15"/>
      <c r="BD191" s="5"/>
      <c r="BE191" s="5"/>
      <c r="BF191" s="5"/>
      <c r="BG191" s="3"/>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5"/>
      <c r="CQ191" s="5"/>
      <c r="CR191" s="5"/>
      <c r="CS191" s="5"/>
      <c r="CT191" s="5"/>
      <c r="CU191" s="5"/>
      <c r="CV191" s="5"/>
      <c r="CW191" s="5"/>
      <c r="CX191" s="5"/>
      <c r="CY191" s="5"/>
      <c r="CZ191" s="5"/>
      <c r="DA191" s="5"/>
      <c r="DB191" s="5"/>
      <c r="DC191" s="5"/>
      <c r="DD191" s="5"/>
      <c r="DE191" s="5"/>
      <c r="DF191" s="5"/>
      <c r="DG191" s="5"/>
      <c r="DH191" s="5"/>
      <c r="DI191" s="5"/>
      <c r="DJ191" s="5"/>
      <c r="DK191" s="5"/>
      <c r="DL191" s="5"/>
      <c r="DM191" s="5"/>
      <c r="DN191" s="5"/>
      <c r="DO191" s="5"/>
      <c r="DP191" s="5"/>
      <c r="DQ191" s="5"/>
      <c r="DR191" s="5"/>
      <c r="DS191" s="5"/>
      <c r="DT191" s="5"/>
      <c r="DU191" s="5"/>
      <c r="DV191" s="5"/>
      <c r="DW191" s="5"/>
      <c r="DX191" s="5"/>
      <c r="DY191" s="5"/>
      <c r="DZ191" s="5"/>
      <c r="EA191" s="5"/>
      <c r="EB191" s="5"/>
      <c r="EC191" s="5"/>
      <c r="ED191" s="5"/>
      <c r="EE191" s="5"/>
      <c r="EF191" s="5"/>
      <c r="EG191" s="5"/>
      <c r="EH191" s="5"/>
      <c r="EI191" s="5"/>
      <c r="EJ191" s="5"/>
      <c r="EK191" s="5"/>
      <c r="EL191" s="5"/>
      <c r="EM191" s="5"/>
      <c r="EN191" s="5"/>
      <c r="EO191" s="5"/>
      <c r="EP191" s="5"/>
      <c r="EQ191" s="5"/>
      <c r="ER191" s="20">
        <f t="shared" si="34"/>
        <v>0</v>
      </c>
      <c r="ES191" s="5" t="str">
        <f t="shared" si="35"/>
        <v/>
      </c>
      <c r="ET191" s="5" t="s">
        <v>575</v>
      </c>
      <c r="EU191" s="15" t="s">
        <v>1667</v>
      </c>
      <c r="EV191" s="15" t="s">
        <v>567</v>
      </c>
      <c r="EW191" s="15"/>
      <c r="EX191" s="3"/>
      <c r="EY191" s="22"/>
      <c r="EZ191" s="21"/>
      <c r="FA191" s="3"/>
      <c r="FB191" s="22"/>
      <c r="FC191" s="15"/>
      <c r="FD191" s="15"/>
      <c r="FE191" s="15">
        <f t="shared" si="36"/>
        <v>2471</v>
      </c>
      <c r="FF191" s="4">
        <f t="shared" si="37"/>
        <v>6452</v>
      </c>
      <c r="FH191" s="4">
        <v>42</v>
      </c>
      <c r="FI191" t="s">
        <v>1477</v>
      </c>
    </row>
    <row r="192" spans="1:165" ht="17.25" x14ac:dyDescent="0.25">
      <c r="A192" s="5">
        <v>466006259</v>
      </c>
      <c r="B192" s="12" t="s">
        <v>426</v>
      </c>
      <c r="C192" s="5"/>
      <c r="D192" s="5"/>
      <c r="E192" s="5"/>
      <c r="F192" s="5"/>
      <c r="G192" s="6"/>
      <c r="H192" s="6"/>
      <c r="I192" s="5">
        <v>5635</v>
      </c>
      <c r="J192" s="5">
        <v>5526</v>
      </c>
      <c r="K192" s="295">
        <f t="shared" si="40"/>
        <v>5644</v>
      </c>
      <c r="L192" s="295">
        <f t="shared" si="41"/>
        <v>11161</v>
      </c>
      <c r="M192" s="334">
        <v>1</v>
      </c>
      <c r="N192" s="5" t="s">
        <v>688</v>
      </c>
      <c r="O192" s="5" t="s">
        <v>689</v>
      </c>
      <c r="P192" s="5" t="s">
        <v>17</v>
      </c>
      <c r="Q192" s="8">
        <v>65019</v>
      </c>
      <c r="R192" s="9">
        <v>118</v>
      </c>
      <c r="S192" s="9">
        <f t="shared" si="42"/>
        <v>0</v>
      </c>
      <c r="T192" s="9">
        <v>4428.42</v>
      </c>
      <c r="U192" s="10" t="s">
        <v>737</v>
      </c>
      <c r="V192" s="319">
        <f t="shared" si="32"/>
        <v>2.6383807663287896E-2</v>
      </c>
      <c r="W192" s="319">
        <f t="shared" si="33"/>
        <v>3.6463388722818542E-3</v>
      </c>
      <c r="X192" s="11" t="str">
        <f t="shared" si="43"/>
        <v>FLOW</v>
      </c>
      <c r="Y192" s="5" t="str">
        <f t="shared" si="44"/>
        <v>-</v>
      </c>
      <c r="Z192" s="5" t="s">
        <v>787</v>
      </c>
      <c r="AA192" s="5" t="s">
        <v>586</v>
      </c>
      <c r="AB192" s="12"/>
      <c r="AC192" s="5"/>
      <c r="AD192" s="5"/>
      <c r="AE192" s="13"/>
      <c r="AF192" s="14" t="s">
        <v>586</v>
      </c>
      <c r="AG192" s="15" t="s">
        <v>586</v>
      </c>
      <c r="AH192" s="5" t="s">
        <v>422</v>
      </c>
      <c r="AI192" s="15" t="s">
        <v>586</v>
      </c>
      <c r="AJ192" s="16" t="s">
        <v>586</v>
      </c>
      <c r="AK192" s="15" t="s">
        <v>586</v>
      </c>
      <c r="AL192" s="17">
        <v>10072.42</v>
      </c>
      <c r="AM192" s="8">
        <v>65019</v>
      </c>
      <c r="AN192" s="18">
        <v>27</v>
      </c>
      <c r="AO192" s="6">
        <v>37</v>
      </c>
      <c r="AP192" s="6" t="str">
        <f t="shared" si="45"/>
        <v>FLOW</v>
      </c>
      <c r="AQ192" s="6"/>
      <c r="AR192" s="6"/>
      <c r="AS192" s="6"/>
      <c r="AT192" s="6"/>
      <c r="AU192" s="5" t="s">
        <v>1060</v>
      </c>
      <c r="AV192" s="332"/>
      <c r="AW192" s="12"/>
      <c r="AX192" s="19"/>
      <c r="AY192" s="5"/>
      <c r="AZ192" s="5" t="s">
        <v>1011</v>
      </c>
      <c r="BA192" s="15" t="s">
        <v>586</v>
      </c>
      <c r="BB192" s="15"/>
      <c r="BC192" s="15"/>
      <c r="BD192" s="5"/>
      <c r="BE192" s="5"/>
      <c r="BF192" s="5"/>
      <c r="BG192" s="3"/>
      <c r="BH192" s="5"/>
      <c r="BI192" s="5">
        <v>1</v>
      </c>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v>1</v>
      </c>
      <c r="CH192" s="5"/>
      <c r="CI192" s="5"/>
      <c r="CJ192" s="5"/>
      <c r="CK192" s="5"/>
      <c r="CL192" s="5"/>
      <c r="CM192" s="5"/>
      <c r="CN192" s="5"/>
      <c r="CO192" s="5"/>
      <c r="CP192" s="5"/>
      <c r="CQ192" s="5"/>
      <c r="CR192" s="5"/>
      <c r="CS192" s="5"/>
      <c r="CT192" s="5"/>
      <c r="CU192" s="5"/>
      <c r="CV192" s="5"/>
      <c r="CW192" s="5"/>
      <c r="CX192" s="5"/>
      <c r="CY192" s="5"/>
      <c r="CZ192" s="5"/>
      <c r="DA192" s="5"/>
      <c r="DB192" s="5"/>
      <c r="DC192" s="5"/>
      <c r="DD192" s="5"/>
      <c r="DE192" s="5"/>
      <c r="DF192" s="5"/>
      <c r="DG192" s="5"/>
      <c r="DH192" s="5"/>
      <c r="DI192" s="5"/>
      <c r="DJ192" s="5"/>
      <c r="DK192" s="5"/>
      <c r="DL192" s="5"/>
      <c r="DM192" s="5"/>
      <c r="DN192" s="5"/>
      <c r="DO192" s="5"/>
      <c r="DP192" s="5"/>
      <c r="DQ192" s="5"/>
      <c r="DR192" s="5"/>
      <c r="DS192" s="5"/>
      <c r="DT192" s="5"/>
      <c r="DU192" s="5"/>
      <c r="DV192" s="5"/>
      <c r="DW192" s="5"/>
      <c r="DX192" s="5"/>
      <c r="DY192" s="5"/>
      <c r="DZ192" s="5"/>
      <c r="EA192" s="5"/>
      <c r="EB192" s="5"/>
      <c r="EC192" s="5"/>
      <c r="ED192" s="5"/>
      <c r="EE192" s="5"/>
      <c r="EF192" s="5"/>
      <c r="EG192" s="5"/>
      <c r="EH192" s="5"/>
      <c r="EI192" s="5"/>
      <c r="EJ192" s="5"/>
      <c r="EK192" s="5"/>
      <c r="EL192" s="5"/>
      <c r="EM192" s="5"/>
      <c r="EN192" s="5"/>
      <c r="EO192" s="5"/>
      <c r="EP192" s="5"/>
      <c r="EQ192" s="5"/>
      <c r="ER192" s="20">
        <f t="shared" si="34"/>
        <v>2</v>
      </c>
      <c r="ES192" s="5">
        <f t="shared" si="35"/>
        <v>1</v>
      </c>
      <c r="ET192" s="5" t="s">
        <v>570</v>
      </c>
      <c r="EU192" s="15" t="s">
        <v>1668</v>
      </c>
      <c r="EV192" s="15" t="s">
        <v>567</v>
      </c>
      <c r="EW192" s="15" t="s">
        <v>1115</v>
      </c>
      <c r="EX192" s="3" t="s">
        <v>1138</v>
      </c>
      <c r="EY192" s="22">
        <v>46176</v>
      </c>
      <c r="EZ192" s="21"/>
      <c r="FA192" s="3"/>
      <c r="FB192" s="22"/>
      <c r="FC192" s="15"/>
      <c r="FD192" s="15"/>
      <c r="FE192" s="15">
        <f t="shared" si="36"/>
        <v>5644</v>
      </c>
      <c r="FF192" s="4">
        <f t="shared" si="37"/>
        <v>11161</v>
      </c>
      <c r="FG192" t="s">
        <v>586</v>
      </c>
      <c r="FH192" s="4">
        <v>118</v>
      </c>
      <c r="FI192" t="s">
        <v>688</v>
      </c>
    </row>
    <row r="193" spans="1:165" ht="17.25" x14ac:dyDescent="0.25">
      <c r="A193" s="5">
        <v>464497060</v>
      </c>
      <c r="B193" s="12" t="s">
        <v>825</v>
      </c>
      <c r="C193" s="5"/>
      <c r="D193" s="5"/>
      <c r="E193" s="5"/>
      <c r="F193" s="5"/>
      <c r="G193" s="6"/>
      <c r="H193" s="6"/>
      <c r="I193" s="5">
        <v>3983</v>
      </c>
      <c r="J193" s="5">
        <v>3865</v>
      </c>
      <c r="K193" s="295">
        <f t="shared" si="40"/>
        <v>3935</v>
      </c>
      <c r="L193" s="295">
        <f t="shared" si="41"/>
        <v>7848</v>
      </c>
      <c r="M193" s="334">
        <v>1</v>
      </c>
      <c r="N193" s="5" t="s">
        <v>688</v>
      </c>
      <c r="O193" s="5" t="s">
        <v>689</v>
      </c>
      <c r="P193" s="5" t="s">
        <v>106</v>
      </c>
      <c r="Q193" s="8">
        <v>64975</v>
      </c>
      <c r="R193" s="9">
        <v>70</v>
      </c>
      <c r="S193" s="9">
        <f t="shared" si="42"/>
        <v>0</v>
      </c>
      <c r="T193" s="9">
        <v>2914</v>
      </c>
      <c r="U193" s="10" t="s">
        <v>869</v>
      </c>
      <c r="V193" s="319">
        <f t="shared" si="32"/>
        <v>7.135988738986937E-2</v>
      </c>
      <c r="W193" s="319">
        <f t="shared" si="33"/>
        <v>3.6438713026425121E-3</v>
      </c>
      <c r="X193" s="11" t="str">
        <f t="shared" si="43"/>
        <v>FLOW</v>
      </c>
      <c r="Y193" s="5" t="str">
        <f t="shared" si="44"/>
        <v>-</v>
      </c>
      <c r="Z193" s="5" t="s">
        <v>738</v>
      </c>
      <c r="AA193" s="5" t="s">
        <v>586</v>
      </c>
      <c r="AB193" s="12"/>
      <c r="AC193" s="5"/>
      <c r="AD193" s="5"/>
      <c r="AE193" s="13"/>
      <c r="AF193" s="14" t="s">
        <v>586</v>
      </c>
      <c r="AG193" s="15" t="s">
        <v>586</v>
      </c>
      <c r="AH193" s="5" t="s">
        <v>268</v>
      </c>
      <c r="AI193" s="15" t="s">
        <v>586</v>
      </c>
      <c r="AJ193" s="16" t="s">
        <v>586</v>
      </c>
      <c r="AK193" s="15" t="s">
        <v>586</v>
      </c>
      <c r="AL193" s="17">
        <v>6849</v>
      </c>
      <c r="AM193" s="8">
        <v>64975</v>
      </c>
      <c r="AN193" s="18">
        <v>27</v>
      </c>
      <c r="AO193" s="6">
        <v>37</v>
      </c>
      <c r="AP193" s="6" t="str">
        <f t="shared" si="45"/>
        <v>FLOW</v>
      </c>
      <c r="AQ193" s="6"/>
      <c r="AR193" s="6"/>
      <c r="AS193" s="6"/>
      <c r="AT193" s="6"/>
      <c r="AU193" s="5" t="s">
        <v>1060</v>
      </c>
      <c r="AV193" s="332"/>
      <c r="AW193" s="12"/>
      <c r="AX193" s="19"/>
      <c r="AY193" s="5"/>
      <c r="AZ193" s="5" t="s">
        <v>1011</v>
      </c>
      <c r="BA193" s="15" t="s">
        <v>586</v>
      </c>
      <c r="BB193" s="15"/>
      <c r="BC193" s="15"/>
      <c r="BD193" s="5"/>
      <c r="BE193" s="5"/>
      <c r="BF193" s="5"/>
      <c r="BG193" s="3"/>
      <c r="BH193" s="5"/>
      <c r="BI193" s="5"/>
      <c r="BJ193" s="5"/>
      <c r="BK193" s="5"/>
      <c r="BL193" s="5">
        <v>1</v>
      </c>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5"/>
      <c r="CQ193" s="5"/>
      <c r="CR193" s="5"/>
      <c r="CS193" s="5"/>
      <c r="CT193" s="5"/>
      <c r="CU193" s="5"/>
      <c r="CV193" s="5"/>
      <c r="CW193" s="5"/>
      <c r="CX193" s="5"/>
      <c r="CY193" s="5"/>
      <c r="CZ193" s="5"/>
      <c r="DA193" s="5"/>
      <c r="DB193" s="5"/>
      <c r="DC193" s="5"/>
      <c r="DD193" s="5"/>
      <c r="DE193" s="5"/>
      <c r="DF193" s="5"/>
      <c r="DG193" s="5"/>
      <c r="DH193" s="5"/>
      <c r="DI193" s="5"/>
      <c r="DJ193" s="5"/>
      <c r="DK193" s="5"/>
      <c r="DL193" s="5"/>
      <c r="DM193" s="5"/>
      <c r="DN193" s="5"/>
      <c r="DO193" s="5"/>
      <c r="DP193" s="5"/>
      <c r="DQ193" s="5"/>
      <c r="DR193" s="5"/>
      <c r="DS193" s="5"/>
      <c r="DT193" s="5"/>
      <c r="DU193" s="5"/>
      <c r="DV193" s="5"/>
      <c r="DW193" s="5"/>
      <c r="DX193" s="5"/>
      <c r="DY193" s="5"/>
      <c r="DZ193" s="5"/>
      <c r="EA193" s="5"/>
      <c r="EB193" s="5"/>
      <c r="EC193" s="5"/>
      <c r="ED193" s="5"/>
      <c r="EE193" s="5"/>
      <c r="EF193" s="5"/>
      <c r="EG193" s="5"/>
      <c r="EH193" s="5"/>
      <c r="EI193" s="5"/>
      <c r="EJ193" s="5"/>
      <c r="EK193" s="5"/>
      <c r="EL193" s="5"/>
      <c r="EM193" s="5"/>
      <c r="EN193" s="5"/>
      <c r="EO193" s="5"/>
      <c r="EP193" s="5"/>
      <c r="EQ193" s="5"/>
      <c r="ER193" s="20">
        <f t="shared" si="34"/>
        <v>1</v>
      </c>
      <c r="ES193" s="5">
        <f t="shared" si="35"/>
        <v>1</v>
      </c>
      <c r="ET193" s="5" t="s">
        <v>568</v>
      </c>
      <c r="EU193" s="15" t="s">
        <v>1669</v>
      </c>
      <c r="EV193" s="15" t="s">
        <v>567</v>
      </c>
      <c r="EW193" s="15" t="s">
        <v>1073</v>
      </c>
      <c r="EX193" s="3" t="s">
        <v>1082</v>
      </c>
      <c r="EY193" s="22">
        <v>46188</v>
      </c>
      <c r="EZ193" s="21"/>
      <c r="FA193" s="3"/>
      <c r="FB193" s="22"/>
      <c r="FC193" s="15"/>
      <c r="FD193" s="15"/>
      <c r="FE193" s="15">
        <f t="shared" si="36"/>
        <v>3935</v>
      </c>
      <c r="FF193" s="4">
        <f t="shared" si="37"/>
        <v>7848</v>
      </c>
      <c r="FG193" t="s">
        <v>586</v>
      </c>
      <c r="FH193" s="4">
        <v>70</v>
      </c>
      <c r="FI193" t="s">
        <v>688</v>
      </c>
    </row>
    <row r="194" spans="1:165" ht="17.25" x14ac:dyDescent="0.25">
      <c r="A194" s="5">
        <v>466075261</v>
      </c>
      <c r="B194" s="12" t="s">
        <v>913</v>
      </c>
      <c r="C194" s="5" t="s">
        <v>1043</v>
      </c>
      <c r="D194" s="5" t="s">
        <v>1059</v>
      </c>
      <c r="E194" s="5">
        <v>3323</v>
      </c>
      <c r="F194" s="5"/>
      <c r="G194" s="6"/>
      <c r="H194" s="6"/>
      <c r="I194" s="5">
        <v>3297</v>
      </c>
      <c r="J194" s="5">
        <v>3126</v>
      </c>
      <c r="K194" s="295">
        <f t="shared" si="40"/>
        <v>3223</v>
      </c>
      <c r="L194" s="295">
        <f t="shared" si="41"/>
        <v>3100</v>
      </c>
      <c r="M194" s="334">
        <v>1</v>
      </c>
      <c r="N194" s="5" t="s">
        <v>737</v>
      </c>
      <c r="O194" s="5" t="s">
        <v>738</v>
      </c>
      <c r="P194" s="5" t="s">
        <v>30</v>
      </c>
      <c r="Q194" s="8">
        <v>64682</v>
      </c>
      <c r="R194" s="9">
        <v>97</v>
      </c>
      <c r="S194" s="9">
        <f t="shared" si="42"/>
        <v>0</v>
      </c>
      <c r="T194" s="9">
        <v>5381</v>
      </c>
      <c r="U194" s="10" t="s">
        <v>586</v>
      </c>
      <c r="V194" s="319">
        <f t="shared" ref="V194:V257" si="46">Q194/SUMIFS($Q:$Q,$M:$M,M194,$P:$P,P194)</f>
        <v>4.0271084253898339E-2</v>
      </c>
      <c r="W194" s="319">
        <f t="shared" ref="W194:W257" si="47">Q194/SUMIFS($Q:$Q,$M:$M,M194)</f>
        <v>3.6274395320896186E-3</v>
      </c>
      <c r="X194" s="11" t="str">
        <f t="shared" si="43"/>
        <v>STABLE</v>
      </c>
      <c r="Y194" s="5" t="str">
        <f t="shared" si="44"/>
        <v>PAID</v>
      </c>
      <c r="Z194" s="5" t="s">
        <v>586</v>
      </c>
      <c r="AA194" s="5" t="s">
        <v>586</v>
      </c>
      <c r="AB194" s="12"/>
      <c r="AC194" s="5"/>
      <c r="AD194" s="5"/>
      <c r="AE194" s="13"/>
      <c r="AF194" s="14" t="s">
        <v>586</v>
      </c>
      <c r="AG194" s="15" t="s">
        <v>586</v>
      </c>
      <c r="AH194" s="5" t="s">
        <v>1013</v>
      </c>
      <c r="AI194" s="15" t="s">
        <v>586</v>
      </c>
      <c r="AJ194" s="16" t="s">
        <v>586</v>
      </c>
      <c r="AK194" s="15" t="s">
        <v>586</v>
      </c>
      <c r="AL194" s="17">
        <v>8604</v>
      </c>
      <c r="AM194" s="8">
        <v>64682</v>
      </c>
      <c r="AN194" s="18">
        <v>27</v>
      </c>
      <c r="AO194" s="6">
        <v>6</v>
      </c>
      <c r="AP194" s="6" t="str">
        <f t="shared" si="45"/>
        <v>STABLE</v>
      </c>
      <c r="AQ194" s="6"/>
      <c r="AR194" s="6"/>
      <c r="AS194" s="6"/>
      <c r="AT194" s="6"/>
      <c r="AU194" s="5" t="s">
        <v>1060</v>
      </c>
      <c r="AV194" s="332"/>
      <c r="AW194" s="12"/>
      <c r="AX194" s="19"/>
      <c r="AY194" s="5"/>
      <c r="AZ194" s="5" t="s">
        <v>1011</v>
      </c>
      <c r="BA194" s="15" t="s">
        <v>586</v>
      </c>
      <c r="BB194" s="15"/>
      <c r="BC194" s="15"/>
      <c r="BD194" s="5"/>
      <c r="BE194" s="5"/>
      <c r="BF194" s="5"/>
      <c r="BG194" s="3"/>
      <c r="BH194" s="5"/>
      <c r="BI194" s="5"/>
      <c r="BJ194" s="5"/>
      <c r="BK194" s="5"/>
      <c r="BL194" s="5"/>
      <c r="BM194" s="5"/>
      <c r="BN194" s="5"/>
      <c r="BO194" s="5">
        <v>1</v>
      </c>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5"/>
      <c r="CQ194" s="5"/>
      <c r="CR194" s="5"/>
      <c r="CS194" s="5"/>
      <c r="CT194" s="5"/>
      <c r="CU194" s="5"/>
      <c r="CV194" s="5"/>
      <c r="CW194" s="5"/>
      <c r="CX194" s="5"/>
      <c r="CY194" s="5"/>
      <c r="CZ194" s="5"/>
      <c r="DA194" s="5"/>
      <c r="DB194" s="5"/>
      <c r="DC194" s="5"/>
      <c r="DD194" s="5"/>
      <c r="DE194" s="5"/>
      <c r="DF194" s="5"/>
      <c r="DG194" s="5"/>
      <c r="DH194" s="5"/>
      <c r="DI194" s="5"/>
      <c r="DJ194" s="5"/>
      <c r="DK194" s="5"/>
      <c r="DL194" s="5"/>
      <c r="DM194" s="5"/>
      <c r="DN194" s="5"/>
      <c r="DO194" s="5"/>
      <c r="DP194" s="5"/>
      <c r="DQ194" s="5"/>
      <c r="DR194" s="5"/>
      <c r="DS194" s="5"/>
      <c r="DT194" s="5"/>
      <c r="DU194" s="5"/>
      <c r="DV194" s="5"/>
      <c r="DW194" s="5"/>
      <c r="DX194" s="5"/>
      <c r="DY194" s="5"/>
      <c r="DZ194" s="5"/>
      <c r="EA194" s="5"/>
      <c r="EB194" s="5"/>
      <c r="EC194" s="5"/>
      <c r="ED194" s="5"/>
      <c r="EE194" s="5"/>
      <c r="EF194" s="5"/>
      <c r="EG194" s="5"/>
      <c r="EH194" s="5"/>
      <c r="EI194" s="5"/>
      <c r="EJ194" s="5"/>
      <c r="EK194" s="5"/>
      <c r="EL194" s="5"/>
      <c r="EM194" s="5"/>
      <c r="EN194" s="5"/>
      <c r="EO194" s="5"/>
      <c r="EP194" s="5"/>
      <c r="EQ194" s="5"/>
      <c r="ER194" s="20">
        <f t="shared" si="34"/>
        <v>1</v>
      </c>
      <c r="ES194" s="5">
        <f t="shared" si="35"/>
        <v>1</v>
      </c>
      <c r="ET194" s="5" t="s">
        <v>573</v>
      </c>
      <c r="EU194" s="15" t="s">
        <v>1670</v>
      </c>
      <c r="EV194" s="15" t="s">
        <v>567</v>
      </c>
      <c r="EW194" s="15" t="s">
        <v>1068</v>
      </c>
      <c r="EX194" s="3" t="s">
        <v>1163</v>
      </c>
      <c r="EY194" s="22">
        <v>46178</v>
      </c>
      <c r="EZ194" s="21"/>
      <c r="FA194" s="3"/>
      <c r="FB194" s="22"/>
      <c r="FC194" s="15"/>
      <c r="FD194" s="15"/>
      <c r="FE194" s="15">
        <f t="shared" si="36"/>
        <v>3223</v>
      </c>
      <c r="FF194" s="4">
        <f t="shared" si="37"/>
        <v>6423</v>
      </c>
      <c r="FG194" t="s">
        <v>586</v>
      </c>
      <c r="FH194" s="4">
        <v>97</v>
      </c>
      <c r="FI194" t="s">
        <v>1477</v>
      </c>
    </row>
    <row r="195" spans="1:165" ht="17.25" x14ac:dyDescent="0.25">
      <c r="A195" s="5">
        <v>464239808</v>
      </c>
      <c r="B195" s="12" t="s">
        <v>266</v>
      </c>
      <c r="C195" s="5"/>
      <c r="D195" s="5"/>
      <c r="E195" s="5"/>
      <c r="F195" s="5"/>
      <c r="G195" s="6"/>
      <c r="H195" s="6"/>
      <c r="I195" s="5">
        <v>4071</v>
      </c>
      <c r="J195" s="5">
        <v>3933</v>
      </c>
      <c r="K195" s="295">
        <f t="shared" si="40"/>
        <v>4009</v>
      </c>
      <c r="L195" s="295">
        <f t="shared" si="41"/>
        <v>8004</v>
      </c>
      <c r="M195" s="334">
        <v>1</v>
      </c>
      <c r="N195" s="5" t="s">
        <v>688</v>
      </c>
      <c r="O195" s="5" t="s">
        <v>689</v>
      </c>
      <c r="P195" s="5" t="s">
        <v>156</v>
      </c>
      <c r="Q195" s="8">
        <v>64291</v>
      </c>
      <c r="R195" s="9">
        <v>76</v>
      </c>
      <c r="S195" s="9">
        <f t="shared" si="42"/>
        <v>0</v>
      </c>
      <c r="T195" s="9">
        <v>4210</v>
      </c>
      <c r="U195" s="10" t="s">
        <v>889</v>
      </c>
      <c r="V195" s="319">
        <f t="shared" si="46"/>
        <v>3.7213799136732013E-2</v>
      </c>
      <c r="W195" s="319">
        <f t="shared" si="47"/>
        <v>3.6055118109763716E-3</v>
      </c>
      <c r="X195" s="11" t="str">
        <f t="shared" si="43"/>
        <v>FLOW</v>
      </c>
      <c r="Y195" s="5" t="str">
        <f t="shared" si="44"/>
        <v>-</v>
      </c>
      <c r="Z195" s="5" t="s">
        <v>788</v>
      </c>
      <c r="AA195" s="5" t="s">
        <v>586</v>
      </c>
      <c r="AB195" s="12"/>
      <c r="AC195" s="5"/>
      <c r="AD195" s="5"/>
      <c r="AE195" s="13"/>
      <c r="AF195" s="14" t="s">
        <v>586</v>
      </c>
      <c r="AG195" s="15" t="s">
        <v>586</v>
      </c>
      <c r="AH195" s="5" t="s">
        <v>263</v>
      </c>
      <c r="AI195" s="15" t="s">
        <v>586</v>
      </c>
      <c r="AJ195" s="16" t="s">
        <v>586</v>
      </c>
      <c r="AK195" s="15" t="s">
        <v>586</v>
      </c>
      <c r="AL195" s="17">
        <v>8219</v>
      </c>
      <c r="AM195" s="8">
        <v>64291</v>
      </c>
      <c r="AN195" s="18">
        <v>27</v>
      </c>
      <c r="AO195" s="6">
        <v>37</v>
      </c>
      <c r="AP195" s="6" t="str">
        <f t="shared" si="45"/>
        <v>FLOW</v>
      </c>
      <c r="AQ195" s="6"/>
      <c r="AR195" s="6"/>
      <c r="AS195" s="6"/>
      <c r="AT195" s="6"/>
      <c r="AU195" s="5" t="s">
        <v>1060</v>
      </c>
      <c r="AV195" s="332"/>
      <c r="AW195" s="12"/>
      <c r="AX195" s="19"/>
      <c r="AY195" s="5"/>
      <c r="AZ195" s="5" t="s">
        <v>1011</v>
      </c>
      <c r="BA195" s="15" t="s">
        <v>586</v>
      </c>
      <c r="BB195" s="15"/>
      <c r="BC195" s="15"/>
      <c r="BD195" s="5"/>
      <c r="BE195" s="5"/>
      <c r="BF195" s="5"/>
      <c r="BG195" s="3"/>
      <c r="BH195" s="5"/>
      <c r="BI195" s="5"/>
      <c r="BJ195" s="5"/>
      <c r="BK195" s="5"/>
      <c r="BL195" s="5"/>
      <c r="BM195" s="5"/>
      <c r="BN195" s="5"/>
      <c r="BO195" s="5">
        <v>1</v>
      </c>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5"/>
      <c r="CQ195" s="5"/>
      <c r="CR195" s="5"/>
      <c r="CS195" s="5"/>
      <c r="CT195" s="5"/>
      <c r="CU195" s="5"/>
      <c r="CV195" s="5"/>
      <c r="CW195" s="5"/>
      <c r="CX195" s="5"/>
      <c r="CY195" s="5"/>
      <c r="CZ195" s="5"/>
      <c r="DA195" s="5"/>
      <c r="DB195" s="5"/>
      <c r="DC195" s="5"/>
      <c r="DD195" s="5"/>
      <c r="DE195" s="5"/>
      <c r="DF195" s="5"/>
      <c r="DG195" s="5"/>
      <c r="DH195" s="5"/>
      <c r="DI195" s="5"/>
      <c r="DJ195" s="5"/>
      <c r="DK195" s="5"/>
      <c r="DL195" s="5"/>
      <c r="DM195" s="5"/>
      <c r="DN195" s="5"/>
      <c r="DO195" s="5"/>
      <c r="DP195" s="5"/>
      <c r="DQ195" s="5"/>
      <c r="DR195" s="5"/>
      <c r="DS195" s="5"/>
      <c r="DT195" s="5"/>
      <c r="DU195" s="5"/>
      <c r="DV195" s="5"/>
      <c r="DW195" s="5"/>
      <c r="DX195" s="5"/>
      <c r="DY195" s="5"/>
      <c r="DZ195" s="5"/>
      <c r="EA195" s="5"/>
      <c r="EB195" s="5"/>
      <c r="EC195" s="5"/>
      <c r="ED195" s="5"/>
      <c r="EE195" s="5"/>
      <c r="EF195" s="5"/>
      <c r="EG195" s="5"/>
      <c r="EH195" s="5"/>
      <c r="EI195" s="5"/>
      <c r="EJ195" s="5"/>
      <c r="EK195" s="5"/>
      <c r="EL195" s="5"/>
      <c r="EM195" s="5"/>
      <c r="EN195" s="5"/>
      <c r="EO195" s="5"/>
      <c r="EP195" s="5"/>
      <c r="EQ195" s="5"/>
      <c r="ER195" s="20">
        <f t="shared" ref="ER195:ER258" si="48">BC195+BF195+BI195+BL195+BO195+BR195+BU195+BX195+CA195+CD195+CG195+CJ195+CM195+CP195+CS195+CV195+CY195+DB195+DE195+DH195+DK195+DN195+DQ195+DT195+DW195+DZ195+EC195+EF195+EI195+EL195+EO195</f>
        <v>1</v>
      </c>
      <c r="ES195" s="5">
        <f t="shared" ref="ES195:ES258" si="49">IF(ER195&gt;0,1,"")</f>
        <v>1</v>
      </c>
      <c r="ET195" s="5" t="s">
        <v>582</v>
      </c>
      <c r="EU195" s="15" t="s">
        <v>1671</v>
      </c>
      <c r="EV195" s="15" t="s">
        <v>567</v>
      </c>
      <c r="EW195" s="15" t="s">
        <v>1070</v>
      </c>
      <c r="EX195" s="3" t="s">
        <v>1076</v>
      </c>
      <c r="EY195" s="22">
        <v>46178</v>
      </c>
      <c r="EZ195" s="21"/>
      <c r="FA195" s="3"/>
      <c r="FB195" s="22"/>
      <c r="FC195" s="15"/>
      <c r="FD195" s="15"/>
      <c r="FE195" s="15">
        <f t="shared" ref="FE195:FE258" si="50">IF((J195+R195)&lt;=I195+R195,(J195+R195),((I195-(I195*(M195+1)-(I195+J195)))+R195))</f>
        <v>4009</v>
      </c>
      <c r="FF195" s="4">
        <f t="shared" ref="FF195:FF258" si="51">I195+J195+FD195</f>
        <v>8004</v>
      </c>
      <c r="FG195" t="s">
        <v>586</v>
      </c>
      <c r="FH195" s="4">
        <v>76</v>
      </c>
      <c r="FI195" t="s">
        <v>688</v>
      </c>
    </row>
    <row r="196" spans="1:165" ht="17.25" x14ac:dyDescent="0.25">
      <c r="A196" s="5">
        <v>464551591</v>
      </c>
      <c r="B196" s="12" t="s">
        <v>264</v>
      </c>
      <c r="C196" s="5"/>
      <c r="D196" s="5"/>
      <c r="E196" s="5"/>
      <c r="F196" s="5"/>
      <c r="G196" s="6"/>
      <c r="H196" s="6"/>
      <c r="I196" s="5">
        <v>4046</v>
      </c>
      <c r="J196" s="5">
        <v>1129</v>
      </c>
      <c r="K196" s="295">
        <f t="shared" si="40"/>
        <v>1131</v>
      </c>
      <c r="L196" s="295">
        <f t="shared" si="41"/>
        <v>5175</v>
      </c>
      <c r="M196" s="334">
        <v>1</v>
      </c>
      <c r="N196" s="5" t="s">
        <v>688</v>
      </c>
      <c r="O196" s="5" t="s">
        <v>689</v>
      </c>
      <c r="P196" s="5" t="s">
        <v>156</v>
      </c>
      <c r="Q196" s="8">
        <v>64121</v>
      </c>
      <c r="R196" s="9">
        <v>2</v>
      </c>
      <c r="S196" s="9">
        <f t="shared" si="42"/>
        <v>0</v>
      </c>
      <c r="T196" s="9">
        <v>2250</v>
      </c>
      <c r="U196" s="10" t="s">
        <v>895</v>
      </c>
      <c r="V196" s="319">
        <f t="shared" si="46"/>
        <v>3.7115397403157419E-2</v>
      </c>
      <c r="W196" s="319">
        <f t="shared" si="47"/>
        <v>3.5959780191880033E-3</v>
      </c>
      <c r="X196" s="11" t="str">
        <f t="shared" si="43"/>
        <v>FLOW</v>
      </c>
      <c r="Y196" s="5" t="str">
        <f t="shared" si="44"/>
        <v>-</v>
      </c>
      <c r="Z196" s="5" t="s">
        <v>787</v>
      </c>
      <c r="AA196" s="5" t="s">
        <v>586</v>
      </c>
      <c r="AB196" s="12"/>
      <c r="AC196" s="5"/>
      <c r="AD196" s="5"/>
      <c r="AE196" s="13"/>
      <c r="AF196" s="14" t="s">
        <v>586</v>
      </c>
      <c r="AG196" s="15" t="s">
        <v>586</v>
      </c>
      <c r="AH196" s="5" t="s">
        <v>263</v>
      </c>
      <c r="AI196" s="15" t="s">
        <v>586</v>
      </c>
      <c r="AJ196" s="16" t="s">
        <v>586</v>
      </c>
      <c r="AK196" s="15" t="s">
        <v>586</v>
      </c>
      <c r="AL196" s="17">
        <v>3381</v>
      </c>
      <c r="AM196" s="8">
        <v>64121</v>
      </c>
      <c r="AN196" s="18">
        <v>27</v>
      </c>
      <c r="AO196" s="6">
        <v>37</v>
      </c>
      <c r="AP196" s="6" t="str">
        <f t="shared" si="45"/>
        <v>FLOW</v>
      </c>
      <c r="AQ196" s="6"/>
      <c r="AR196" s="6"/>
      <c r="AS196" s="6"/>
      <c r="AT196" s="6"/>
      <c r="AU196" s="5" t="s">
        <v>1060</v>
      </c>
      <c r="AV196" s="332"/>
      <c r="AW196" s="12"/>
      <c r="AX196" s="19"/>
      <c r="AY196" s="5"/>
      <c r="AZ196" s="5" t="s">
        <v>1011</v>
      </c>
      <c r="BA196" s="15" t="s">
        <v>586</v>
      </c>
      <c r="BB196" s="15"/>
      <c r="BC196" s="15"/>
      <c r="BD196" s="5"/>
      <c r="BE196" s="5"/>
      <c r="BF196" s="5"/>
      <c r="BG196" s="3"/>
      <c r="BH196" s="5"/>
      <c r="BI196" s="5"/>
      <c r="BJ196" s="5"/>
      <c r="BK196" s="5"/>
      <c r="BL196" s="5"/>
      <c r="BM196" s="5"/>
      <c r="BN196" s="5"/>
      <c r="BO196" s="5">
        <v>1</v>
      </c>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5"/>
      <c r="CQ196" s="5"/>
      <c r="CR196" s="5"/>
      <c r="CS196" s="5"/>
      <c r="CT196" s="5"/>
      <c r="CU196" s="5"/>
      <c r="CV196" s="5"/>
      <c r="CW196" s="5"/>
      <c r="CX196" s="5"/>
      <c r="CY196" s="5"/>
      <c r="CZ196" s="5"/>
      <c r="DA196" s="5"/>
      <c r="DB196" s="5"/>
      <c r="DC196" s="5"/>
      <c r="DD196" s="5"/>
      <c r="DE196" s="5"/>
      <c r="DF196" s="5"/>
      <c r="DG196" s="5"/>
      <c r="DH196" s="5"/>
      <c r="DI196" s="5"/>
      <c r="DJ196" s="5"/>
      <c r="DK196" s="5"/>
      <c r="DL196" s="5"/>
      <c r="DM196" s="5"/>
      <c r="DN196" s="5"/>
      <c r="DO196" s="5"/>
      <c r="DP196" s="5"/>
      <c r="DQ196" s="5"/>
      <c r="DR196" s="5"/>
      <c r="DS196" s="5"/>
      <c r="DT196" s="5"/>
      <c r="DU196" s="5"/>
      <c r="DV196" s="5"/>
      <c r="DW196" s="5"/>
      <c r="DX196" s="5"/>
      <c r="DY196" s="5"/>
      <c r="DZ196" s="5"/>
      <c r="EA196" s="5"/>
      <c r="EB196" s="5"/>
      <c r="EC196" s="5"/>
      <c r="ED196" s="5"/>
      <c r="EE196" s="5"/>
      <c r="EF196" s="5"/>
      <c r="EG196" s="5"/>
      <c r="EH196" s="5"/>
      <c r="EI196" s="5"/>
      <c r="EJ196" s="5"/>
      <c r="EK196" s="5"/>
      <c r="EL196" s="5"/>
      <c r="EM196" s="5"/>
      <c r="EN196" s="5"/>
      <c r="EO196" s="5"/>
      <c r="EP196" s="5"/>
      <c r="EQ196" s="5"/>
      <c r="ER196" s="20">
        <f t="shared" si="48"/>
        <v>1</v>
      </c>
      <c r="ES196" s="5">
        <f t="shared" si="49"/>
        <v>1</v>
      </c>
      <c r="ET196" s="5" t="s">
        <v>582</v>
      </c>
      <c r="EU196" s="15" t="s">
        <v>1672</v>
      </c>
      <c r="EV196" s="15" t="s">
        <v>567</v>
      </c>
      <c r="EW196" s="15" t="s">
        <v>1115</v>
      </c>
      <c r="EX196" s="3" t="s">
        <v>1076</v>
      </c>
      <c r="EY196" s="22">
        <v>46178</v>
      </c>
      <c r="EZ196" s="21"/>
      <c r="FA196" s="3"/>
      <c r="FB196" s="22"/>
      <c r="FC196" s="15"/>
      <c r="FD196" s="15"/>
      <c r="FE196" s="15">
        <f t="shared" si="50"/>
        <v>1131</v>
      </c>
      <c r="FF196" s="4">
        <f t="shared" si="51"/>
        <v>5175</v>
      </c>
      <c r="FG196" t="s">
        <v>586</v>
      </c>
      <c r="FH196" s="4">
        <v>2</v>
      </c>
      <c r="FI196" t="s">
        <v>688</v>
      </c>
    </row>
    <row r="197" spans="1:165" ht="17.25" x14ac:dyDescent="0.25">
      <c r="A197" s="5">
        <v>458923719</v>
      </c>
      <c r="B197" s="12" t="s">
        <v>914</v>
      </c>
      <c r="C197" s="5"/>
      <c r="D197" s="5"/>
      <c r="E197" s="5"/>
      <c r="F197" s="5"/>
      <c r="G197" s="6"/>
      <c r="H197" s="6"/>
      <c r="I197" s="5">
        <v>3816</v>
      </c>
      <c r="J197" s="5">
        <v>17992</v>
      </c>
      <c r="K197" s="295">
        <f t="shared" si="40"/>
        <v>3431</v>
      </c>
      <c r="L197" s="295">
        <f t="shared" si="41"/>
        <v>21808</v>
      </c>
      <c r="M197" s="7">
        <v>5</v>
      </c>
      <c r="N197" s="5" t="s">
        <v>688</v>
      </c>
      <c r="O197" s="5" t="s">
        <v>689</v>
      </c>
      <c r="P197" s="5" t="s">
        <v>44</v>
      </c>
      <c r="Q197" s="8">
        <v>63897.41</v>
      </c>
      <c r="R197" s="9">
        <v>703</v>
      </c>
      <c r="S197" s="9">
        <f t="shared" si="42"/>
        <v>0</v>
      </c>
      <c r="T197" s="9">
        <v>4950</v>
      </c>
      <c r="U197" s="10" t="s">
        <v>586</v>
      </c>
      <c r="V197" s="319">
        <f t="shared" si="46"/>
        <v>0.48112936406351076</v>
      </c>
      <c r="W197" s="319">
        <f t="shared" si="47"/>
        <v>3.1103053108907326E-2</v>
      </c>
      <c r="X197" s="11" t="str">
        <f t="shared" si="43"/>
        <v>FLOW</v>
      </c>
      <c r="Y197" s="5" t="str">
        <f t="shared" si="44"/>
        <v>-</v>
      </c>
      <c r="Z197" s="5" t="s">
        <v>586</v>
      </c>
      <c r="AA197" s="5" t="s">
        <v>586</v>
      </c>
      <c r="AB197" s="12"/>
      <c r="AC197" s="5"/>
      <c r="AD197" s="5"/>
      <c r="AE197" s="13"/>
      <c r="AF197" s="14" t="s">
        <v>1064</v>
      </c>
      <c r="AG197" s="15" t="s">
        <v>586</v>
      </c>
      <c r="AH197" s="5" t="s">
        <v>1014</v>
      </c>
      <c r="AI197" s="15" t="s">
        <v>586</v>
      </c>
      <c r="AJ197" s="16" t="s">
        <v>586</v>
      </c>
      <c r="AK197" s="15" t="s">
        <v>586</v>
      </c>
      <c r="AL197" s="17">
        <v>23645</v>
      </c>
      <c r="AM197" s="8">
        <v>63897.41</v>
      </c>
      <c r="AN197" s="18">
        <v>147</v>
      </c>
      <c r="AO197" s="6">
        <v>157</v>
      </c>
      <c r="AP197" s="6" t="str">
        <f t="shared" si="45"/>
        <v>FLOW</v>
      </c>
      <c r="AQ197" s="6"/>
      <c r="AR197" s="6"/>
      <c r="AS197" s="6"/>
      <c r="AT197" s="6"/>
      <c r="AU197" s="5" t="s">
        <v>483</v>
      </c>
      <c r="AV197" s="332"/>
      <c r="AW197" s="12"/>
      <c r="AX197" s="19"/>
      <c r="AY197" s="5"/>
      <c r="AZ197" s="5" t="s">
        <v>1011</v>
      </c>
      <c r="BA197" s="15" t="s">
        <v>586</v>
      </c>
      <c r="BB197" s="15"/>
      <c r="BC197" s="15"/>
      <c r="BD197" s="5"/>
      <c r="BE197" s="5"/>
      <c r="BF197" s="5"/>
      <c r="BG197" s="3"/>
      <c r="BH197" s="5"/>
      <c r="BI197" s="5"/>
      <c r="BJ197" s="5"/>
      <c r="BK197" s="5"/>
      <c r="BL197" s="5">
        <v>1</v>
      </c>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5"/>
      <c r="CQ197" s="5"/>
      <c r="CR197" s="5"/>
      <c r="CS197" s="5"/>
      <c r="CT197" s="5"/>
      <c r="CU197" s="5"/>
      <c r="CV197" s="5"/>
      <c r="CW197" s="5"/>
      <c r="CX197" s="5"/>
      <c r="CY197" s="5"/>
      <c r="CZ197" s="5"/>
      <c r="DA197" s="5"/>
      <c r="DB197" s="5"/>
      <c r="DC197" s="5"/>
      <c r="DD197" s="5"/>
      <c r="DE197" s="5"/>
      <c r="DF197" s="5"/>
      <c r="DG197" s="5"/>
      <c r="DH197" s="5"/>
      <c r="DI197" s="5"/>
      <c r="DJ197" s="5"/>
      <c r="DK197" s="5"/>
      <c r="DL197" s="5"/>
      <c r="DM197" s="5"/>
      <c r="DN197" s="5"/>
      <c r="DO197" s="5"/>
      <c r="DP197" s="5"/>
      <c r="DQ197" s="5"/>
      <c r="DR197" s="5"/>
      <c r="DS197" s="5"/>
      <c r="DT197" s="5"/>
      <c r="DU197" s="5"/>
      <c r="DV197" s="5"/>
      <c r="DW197" s="5"/>
      <c r="DX197" s="5"/>
      <c r="DY197" s="5"/>
      <c r="DZ197" s="5"/>
      <c r="EA197" s="5"/>
      <c r="EB197" s="5"/>
      <c r="EC197" s="5"/>
      <c r="ED197" s="5"/>
      <c r="EE197" s="5"/>
      <c r="EF197" s="5"/>
      <c r="EG197" s="5"/>
      <c r="EH197" s="5"/>
      <c r="EI197" s="5"/>
      <c r="EJ197" s="5"/>
      <c r="EK197" s="5"/>
      <c r="EL197" s="5"/>
      <c r="EM197" s="5"/>
      <c r="EN197" s="5"/>
      <c r="EO197" s="5"/>
      <c r="EP197" s="5"/>
      <c r="EQ197" s="5"/>
      <c r="ER197" s="20">
        <f t="shared" si="48"/>
        <v>1</v>
      </c>
      <c r="ES197" s="5">
        <f t="shared" si="49"/>
        <v>1</v>
      </c>
      <c r="ET197" s="5" t="s">
        <v>576</v>
      </c>
      <c r="EU197" s="15" t="s">
        <v>1673</v>
      </c>
      <c r="EV197" s="15" t="s">
        <v>567</v>
      </c>
      <c r="EW197" s="15" t="s">
        <v>1075</v>
      </c>
      <c r="EX197" s="3" t="s">
        <v>1153</v>
      </c>
      <c r="EY197" s="22">
        <v>46177</v>
      </c>
      <c r="EZ197" s="21"/>
      <c r="FA197" s="3"/>
      <c r="FB197" s="22"/>
      <c r="FC197" s="15"/>
      <c r="FD197" s="15"/>
      <c r="FE197" s="15">
        <f t="shared" si="50"/>
        <v>3431</v>
      </c>
      <c r="FF197" s="4">
        <f t="shared" si="51"/>
        <v>21808</v>
      </c>
      <c r="FG197" t="s">
        <v>586</v>
      </c>
      <c r="FH197" s="4">
        <v>703</v>
      </c>
      <c r="FI197" t="s">
        <v>688</v>
      </c>
    </row>
    <row r="198" spans="1:165" ht="17.25" x14ac:dyDescent="0.25">
      <c r="A198" s="5">
        <v>464280420</v>
      </c>
      <c r="B198" s="12" t="s">
        <v>276</v>
      </c>
      <c r="C198" s="5" t="s">
        <v>1043</v>
      </c>
      <c r="D198" s="5" t="s">
        <v>1065</v>
      </c>
      <c r="E198" s="5">
        <v>4103</v>
      </c>
      <c r="F198" s="5"/>
      <c r="G198" s="6"/>
      <c r="H198" s="6"/>
      <c r="I198" s="5">
        <v>3921</v>
      </c>
      <c r="J198" s="5">
        <v>7823.76</v>
      </c>
      <c r="K198" s="295">
        <f t="shared" si="40"/>
        <v>4143.76</v>
      </c>
      <c r="L198" s="295">
        <f t="shared" si="41"/>
        <v>7641.76</v>
      </c>
      <c r="M198" s="7">
        <v>2</v>
      </c>
      <c r="N198" s="5" t="s">
        <v>737</v>
      </c>
      <c r="O198" s="5" t="s">
        <v>738</v>
      </c>
      <c r="P198" s="5" t="s">
        <v>168</v>
      </c>
      <c r="Q198" s="8">
        <v>63781</v>
      </c>
      <c r="R198" s="9">
        <v>241</v>
      </c>
      <c r="S198" s="9">
        <f t="shared" si="42"/>
        <v>0</v>
      </c>
      <c r="T198" s="9">
        <v>4950</v>
      </c>
      <c r="U198" s="10" t="s">
        <v>893</v>
      </c>
      <c r="V198" s="319">
        <f t="shared" si="46"/>
        <v>0.16419908505111511</v>
      </c>
      <c r="W198" s="319">
        <f t="shared" si="47"/>
        <v>1.4121839402605694E-2</v>
      </c>
      <c r="X198" s="11" t="str">
        <f t="shared" si="43"/>
        <v>STABLE</v>
      </c>
      <c r="Y198" s="5" t="str">
        <f t="shared" si="44"/>
        <v>PAID</v>
      </c>
      <c r="Z198" s="5" t="s">
        <v>787</v>
      </c>
      <c r="AA198" s="5" t="s">
        <v>586</v>
      </c>
      <c r="AB198" s="12"/>
      <c r="AC198" s="5"/>
      <c r="AD198" s="5"/>
      <c r="AE198" s="13"/>
      <c r="AF198" s="14" t="s">
        <v>586</v>
      </c>
      <c r="AG198" s="15" t="s">
        <v>586</v>
      </c>
      <c r="AH198" s="5" t="s">
        <v>274</v>
      </c>
      <c r="AI198" s="15" t="s">
        <v>586</v>
      </c>
      <c r="AJ198" s="16" t="s">
        <v>586</v>
      </c>
      <c r="AK198" s="15" t="s">
        <v>586</v>
      </c>
      <c r="AL198" s="17">
        <v>13014.76</v>
      </c>
      <c r="AM198" s="8">
        <v>63781</v>
      </c>
      <c r="AN198" s="18">
        <v>57</v>
      </c>
      <c r="AO198" s="6">
        <v>37</v>
      </c>
      <c r="AP198" s="6" t="str">
        <f t="shared" si="45"/>
        <v>STABLE</v>
      </c>
      <c r="AQ198" s="6"/>
      <c r="AR198" s="6"/>
      <c r="AS198" s="6"/>
      <c r="AT198" s="6"/>
      <c r="AU198" s="5" t="s">
        <v>1060</v>
      </c>
      <c r="AV198" s="332"/>
      <c r="AW198" s="12"/>
      <c r="AX198" s="19"/>
      <c r="AY198" s="5"/>
      <c r="AZ198" s="5" t="s">
        <v>1011</v>
      </c>
      <c r="BA198" s="15" t="s">
        <v>586</v>
      </c>
      <c r="BB198" s="15"/>
      <c r="BC198" s="15"/>
      <c r="BD198" s="5"/>
      <c r="BE198" s="5"/>
      <c r="BF198" s="5"/>
      <c r="BG198" s="3"/>
      <c r="BH198" s="5"/>
      <c r="BI198" s="5"/>
      <c r="BJ198" s="5"/>
      <c r="BK198" s="5"/>
      <c r="BL198" s="5">
        <v>1</v>
      </c>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5"/>
      <c r="CQ198" s="5"/>
      <c r="CR198" s="5"/>
      <c r="CS198" s="5"/>
      <c r="CT198" s="5"/>
      <c r="CU198" s="5"/>
      <c r="CV198" s="5"/>
      <c r="CW198" s="5"/>
      <c r="CX198" s="5"/>
      <c r="CY198" s="5"/>
      <c r="CZ198" s="5"/>
      <c r="DA198" s="5"/>
      <c r="DB198" s="5"/>
      <c r="DC198" s="5"/>
      <c r="DD198" s="5"/>
      <c r="DE198" s="5"/>
      <c r="DF198" s="5"/>
      <c r="DG198" s="5"/>
      <c r="DH198" s="5"/>
      <c r="DI198" s="5"/>
      <c r="DJ198" s="5"/>
      <c r="DK198" s="5"/>
      <c r="DL198" s="5"/>
      <c r="DM198" s="5"/>
      <c r="DN198" s="5"/>
      <c r="DO198" s="5"/>
      <c r="DP198" s="5"/>
      <c r="DQ198" s="5"/>
      <c r="DR198" s="5"/>
      <c r="DS198" s="5"/>
      <c r="DT198" s="5"/>
      <c r="DU198" s="5"/>
      <c r="DV198" s="5"/>
      <c r="DW198" s="5"/>
      <c r="DX198" s="5"/>
      <c r="DY198" s="5"/>
      <c r="DZ198" s="5"/>
      <c r="EA198" s="5"/>
      <c r="EB198" s="5"/>
      <c r="EC198" s="5"/>
      <c r="ED198" s="5"/>
      <c r="EE198" s="5"/>
      <c r="EF198" s="5"/>
      <c r="EG198" s="5"/>
      <c r="EH198" s="5"/>
      <c r="EI198" s="5"/>
      <c r="EJ198" s="5"/>
      <c r="EK198" s="5"/>
      <c r="EL198" s="5"/>
      <c r="EM198" s="5"/>
      <c r="EN198" s="5"/>
      <c r="EO198" s="5"/>
      <c r="EP198" s="5"/>
      <c r="EQ198" s="5"/>
      <c r="ER198" s="20">
        <f t="shared" si="48"/>
        <v>1</v>
      </c>
      <c r="ES198" s="5">
        <f t="shared" si="49"/>
        <v>1</v>
      </c>
      <c r="ET198" s="5" t="s">
        <v>583</v>
      </c>
      <c r="EU198" s="15" t="s">
        <v>1674</v>
      </c>
      <c r="EV198" s="15" t="s">
        <v>567</v>
      </c>
      <c r="EW198" s="15" t="s">
        <v>1068</v>
      </c>
      <c r="EX198" s="3" t="s">
        <v>1167</v>
      </c>
      <c r="EY198" s="22">
        <v>46177</v>
      </c>
      <c r="EZ198" s="21"/>
      <c r="FA198" s="3"/>
      <c r="FB198" s="22"/>
      <c r="FC198" s="15"/>
      <c r="FD198" s="15"/>
      <c r="FE198" s="15">
        <f t="shared" si="50"/>
        <v>4143.76</v>
      </c>
      <c r="FF198" s="4">
        <f t="shared" si="51"/>
        <v>11744.76</v>
      </c>
      <c r="FG198" t="s">
        <v>586</v>
      </c>
      <c r="FH198" s="4">
        <v>241</v>
      </c>
      <c r="FI198" t="s">
        <v>1477</v>
      </c>
    </row>
    <row r="199" spans="1:165" ht="17.25" x14ac:dyDescent="0.25">
      <c r="A199" s="5">
        <v>459446869</v>
      </c>
      <c r="B199" s="12" t="s">
        <v>500</v>
      </c>
      <c r="C199" s="5"/>
      <c r="D199" s="5"/>
      <c r="E199" s="5"/>
      <c r="F199" s="5"/>
      <c r="G199" s="6"/>
      <c r="H199" s="6"/>
      <c r="I199" s="5">
        <v>4361</v>
      </c>
      <c r="J199" s="5">
        <v>4310</v>
      </c>
      <c r="K199" s="295">
        <f t="shared" si="40"/>
        <v>4361</v>
      </c>
      <c r="L199" s="295">
        <f t="shared" si="41"/>
        <v>8671</v>
      </c>
      <c r="M199" s="334">
        <v>1</v>
      </c>
      <c r="N199" s="5" t="s">
        <v>688</v>
      </c>
      <c r="O199" s="5" t="s">
        <v>689</v>
      </c>
      <c r="P199" s="5" t="s">
        <v>60</v>
      </c>
      <c r="Q199" s="8">
        <v>63314.15</v>
      </c>
      <c r="R199" s="9">
        <v>51</v>
      </c>
      <c r="S199" s="9">
        <f t="shared" si="42"/>
        <v>0</v>
      </c>
      <c r="T199" s="9">
        <v>5989</v>
      </c>
      <c r="U199" s="10" t="s">
        <v>884</v>
      </c>
      <c r="V199" s="319">
        <f t="shared" si="46"/>
        <v>7.2136925983911207E-2</v>
      </c>
      <c r="W199" s="319">
        <f t="shared" si="47"/>
        <v>3.5507289609265627E-3</v>
      </c>
      <c r="X199" s="11" t="str">
        <f t="shared" si="43"/>
        <v>FLOW</v>
      </c>
      <c r="Y199" s="5" t="str">
        <f t="shared" si="44"/>
        <v>-</v>
      </c>
      <c r="Z199" s="5" t="s">
        <v>787</v>
      </c>
      <c r="AA199" s="5" t="s">
        <v>586</v>
      </c>
      <c r="AB199" s="12"/>
      <c r="AC199" s="5"/>
      <c r="AD199" s="5"/>
      <c r="AE199" s="13"/>
      <c r="AF199" s="14" t="s">
        <v>586</v>
      </c>
      <c r="AG199" s="15" t="s">
        <v>586</v>
      </c>
      <c r="AH199" s="5" t="s">
        <v>59</v>
      </c>
      <c r="AI199" s="15" t="s">
        <v>586</v>
      </c>
      <c r="AJ199" s="16" t="s">
        <v>586</v>
      </c>
      <c r="AK199" s="15" t="s">
        <v>586</v>
      </c>
      <c r="AL199" s="17">
        <v>10350</v>
      </c>
      <c r="AM199" s="8">
        <v>63314.15</v>
      </c>
      <c r="AN199" s="18">
        <v>27</v>
      </c>
      <c r="AO199" s="6">
        <v>37</v>
      </c>
      <c r="AP199" s="6" t="str">
        <f t="shared" si="45"/>
        <v>FLOW</v>
      </c>
      <c r="AQ199" s="6"/>
      <c r="AR199" s="6"/>
      <c r="AS199" s="6"/>
      <c r="AT199" s="6"/>
      <c r="AU199" s="5" t="s">
        <v>483</v>
      </c>
      <c r="AV199" s="332"/>
      <c r="AW199" s="12"/>
      <c r="AX199" s="19"/>
      <c r="AY199" s="5"/>
      <c r="AZ199" s="5" t="s">
        <v>1011</v>
      </c>
      <c r="BA199" s="15" t="s">
        <v>586</v>
      </c>
      <c r="BB199" s="15"/>
      <c r="BC199" s="15"/>
      <c r="BD199" s="5"/>
      <c r="BE199" s="5"/>
      <c r="BF199" s="5"/>
      <c r="BG199" s="3"/>
      <c r="BH199" s="5"/>
      <c r="BI199" s="5"/>
      <c r="BJ199" s="5"/>
      <c r="BK199" s="5"/>
      <c r="BL199" s="5"/>
      <c r="BM199" s="5"/>
      <c r="BN199" s="5"/>
      <c r="BO199" s="5"/>
      <c r="BP199" s="5"/>
      <c r="BQ199" s="5"/>
      <c r="BR199" s="5"/>
      <c r="BS199" s="5"/>
      <c r="BT199" s="5"/>
      <c r="BU199" s="5"/>
      <c r="BV199" s="5"/>
      <c r="BW199" s="5"/>
      <c r="BX199" s="5">
        <v>1</v>
      </c>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20">
        <f t="shared" si="48"/>
        <v>1</v>
      </c>
      <c r="ES199" s="5">
        <f t="shared" si="49"/>
        <v>1</v>
      </c>
      <c r="ET199" s="5" t="s">
        <v>578</v>
      </c>
      <c r="EU199" s="15" t="s">
        <v>1675</v>
      </c>
      <c r="EV199" s="15" t="s">
        <v>567</v>
      </c>
      <c r="EW199" s="15" t="s">
        <v>1073</v>
      </c>
      <c r="EX199" s="3" t="s">
        <v>1168</v>
      </c>
      <c r="EY199" s="22">
        <v>46195</v>
      </c>
      <c r="EZ199" s="21"/>
      <c r="FA199" s="3"/>
      <c r="FB199" s="22"/>
      <c r="FC199" s="15"/>
      <c r="FD199" s="15"/>
      <c r="FE199" s="15">
        <f t="shared" si="50"/>
        <v>4361</v>
      </c>
      <c r="FF199" s="4">
        <f t="shared" si="51"/>
        <v>8671</v>
      </c>
      <c r="FG199" t="s">
        <v>586</v>
      </c>
      <c r="FH199" s="4">
        <v>51</v>
      </c>
      <c r="FI199" t="s">
        <v>688</v>
      </c>
    </row>
    <row r="200" spans="1:165" ht="17.25" x14ac:dyDescent="0.25">
      <c r="A200" s="5">
        <v>463773768</v>
      </c>
      <c r="B200" s="12" t="s">
        <v>528</v>
      </c>
      <c r="C200" s="5"/>
      <c r="D200" s="5"/>
      <c r="E200" s="5"/>
      <c r="F200" s="5"/>
      <c r="G200" s="6"/>
      <c r="H200" s="6"/>
      <c r="I200" s="5">
        <v>4522</v>
      </c>
      <c r="J200" s="5">
        <v>4115</v>
      </c>
      <c r="K200" s="295">
        <f t="shared" si="40"/>
        <v>4190</v>
      </c>
      <c r="L200" s="295">
        <f t="shared" si="41"/>
        <v>8637</v>
      </c>
      <c r="M200" s="334">
        <v>1</v>
      </c>
      <c r="N200" s="5" t="s">
        <v>688</v>
      </c>
      <c r="O200" s="5" t="s">
        <v>689</v>
      </c>
      <c r="P200" s="5" t="s">
        <v>17</v>
      </c>
      <c r="Q200" s="8">
        <v>63257</v>
      </c>
      <c r="R200" s="9">
        <v>75</v>
      </c>
      <c r="S200" s="9">
        <f t="shared" si="42"/>
        <v>0</v>
      </c>
      <c r="T200" s="9">
        <v>2697</v>
      </c>
      <c r="U200" s="10" t="s">
        <v>872</v>
      </c>
      <c r="V200" s="319">
        <f t="shared" si="46"/>
        <v>2.5668812521825967E-2</v>
      </c>
      <c r="W200" s="319">
        <f t="shared" si="47"/>
        <v>3.5475239244518258E-3</v>
      </c>
      <c r="X200" s="11" t="str">
        <f t="shared" si="43"/>
        <v>FLOW</v>
      </c>
      <c r="Y200" s="5" t="str">
        <f t="shared" si="44"/>
        <v>-</v>
      </c>
      <c r="Z200" s="5" t="s">
        <v>738</v>
      </c>
      <c r="AA200" s="5" t="s">
        <v>586</v>
      </c>
      <c r="AB200" s="12"/>
      <c r="AC200" s="5"/>
      <c r="AD200" s="5"/>
      <c r="AE200" s="13"/>
      <c r="AF200" s="14" t="s">
        <v>586</v>
      </c>
      <c r="AG200" s="15" t="s">
        <v>586</v>
      </c>
      <c r="AH200" s="5" t="s">
        <v>121</v>
      </c>
      <c r="AI200" s="15" t="s">
        <v>586</v>
      </c>
      <c r="AJ200" s="16" t="s">
        <v>586</v>
      </c>
      <c r="AK200" s="15" t="s">
        <v>586</v>
      </c>
      <c r="AL200" s="17">
        <v>6887</v>
      </c>
      <c r="AM200" s="8">
        <v>63257</v>
      </c>
      <c r="AN200" s="18">
        <v>27</v>
      </c>
      <c r="AO200" s="6">
        <v>37</v>
      </c>
      <c r="AP200" s="6" t="str">
        <f t="shared" si="45"/>
        <v>FLOW</v>
      </c>
      <c r="AQ200" s="6"/>
      <c r="AR200" s="6"/>
      <c r="AS200" s="6"/>
      <c r="AT200" s="6"/>
      <c r="AU200" s="5" t="s">
        <v>483</v>
      </c>
      <c r="AV200" s="332"/>
      <c r="AW200" s="12"/>
      <c r="AX200" s="19"/>
      <c r="AY200" s="5"/>
      <c r="AZ200" s="5" t="s">
        <v>1011</v>
      </c>
      <c r="BA200" s="15" t="s">
        <v>586</v>
      </c>
      <c r="BB200" s="15"/>
      <c r="BC200" s="15"/>
      <c r="BD200" s="5"/>
      <c r="BE200" s="5"/>
      <c r="BF200" s="5"/>
      <c r="BG200" s="3"/>
      <c r="BH200" s="5"/>
      <c r="BI200" s="5">
        <v>1</v>
      </c>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5"/>
      <c r="CQ200" s="5"/>
      <c r="CR200" s="5"/>
      <c r="CS200" s="5"/>
      <c r="CT200" s="5"/>
      <c r="CU200" s="5"/>
      <c r="CV200" s="5"/>
      <c r="CW200" s="5"/>
      <c r="CX200" s="5"/>
      <c r="CY200" s="5"/>
      <c r="CZ200" s="5"/>
      <c r="DA200" s="5"/>
      <c r="DB200" s="5"/>
      <c r="DC200" s="5"/>
      <c r="DD200" s="5"/>
      <c r="DE200" s="5"/>
      <c r="DF200" s="5"/>
      <c r="DG200" s="5"/>
      <c r="DH200" s="5"/>
      <c r="DI200" s="5"/>
      <c r="DJ200" s="5"/>
      <c r="DK200" s="5"/>
      <c r="DL200" s="5"/>
      <c r="DM200" s="5"/>
      <c r="DN200" s="5"/>
      <c r="DO200" s="5"/>
      <c r="DP200" s="5"/>
      <c r="DQ200" s="5"/>
      <c r="DR200" s="5"/>
      <c r="DS200" s="5"/>
      <c r="DT200" s="5"/>
      <c r="DU200" s="5"/>
      <c r="DV200" s="5"/>
      <c r="DW200" s="5"/>
      <c r="DX200" s="5"/>
      <c r="DY200" s="5"/>
      <c r="DZ200" s="5"/>
      <c r="EA200" s="5"/>
      <c r="EB200" s="5"/>
      <c r="EC200" s="5"/>
      <c r="ED200" s="5"/>
      <c r="EE200" s="5"/>
      <c r="EF200" s="5"/>
      <c r="EG200" s="5"/>
      <c r="EH200" s="5"/>
      <c r="EI200" s="5"/>
      <c r="EJ200" s="5"/>
      <c r="EK200" s="5"/>
      <c r="EL200" s="5"/>
      <c r="EM200" s="5"/>
      <c r="EN200" s="5"/>
      <c r="EO200" s="5"/>
      <c r="EP200" s="5"/>
      <c r="EQ200" s="5"/>
      <c r="ER200" s="20">
        <f t="shared" si="48"/>
        <v>1</v>
      </c>
      <c r="ES200" s="5">
        <f t="shared" si="49"/>
        <v>1</v>
      </c>
      <c r="ET200" s="5" t="s">
        <v>570</v>
      </c>
      <c r="EU200" s="15" t="s">
        <v>1676</v>
      </c>
      <c r="EV200" s="15" t="s">
        <v>567</v>
      </c>
      <c r="EW200" s="15" t="s">
        <v>1068</v>
      </c>
      <c r="EX200" s="3" t="s">
        <v>1169</v>
      </c>
      <c r="EY200" s="22">
        <v>46176</v>
      </c>
      <c r="EZ200" s="21"/>
      <c r="FA200" s="3"/>
      <c r="FB200" s="22"/>
      <c r="FC200" s="15"/>
      <c r="FD200" s="15"/>
      <c r="FE200" s="15">
        <f t="shared" si="50"/>
        <v>4190</v>
      </c>
      <c r="FF200" s="4">
        <f t="shared" si="51"/>
        <v>8637</v>
      </c>
      <c r="FG200" t="s">
        <v>586</v>
      </c>
      <c r="FH200" s="4">
        <v>75</v>
      </c>
      <c r="FI200" t="s">
        <v>688</v>
      </c>
    </row>
    <row r="201" spans="1:165" ht="17.25" x14ac:dyDescent="0.25">
      <c r="A201" s="5">
        <v>463265509</v>
      </c>
      <c r="B201" s="12" t="s">
        <v>178</v>
      </c>
      <c r="C201" s="5"/>
      <c r="D201" s="5"/>
      <c r="E201" s="5"/>
      <c r="F201" s="5"/>
      <c r="G201" s="6"/>
      <c r="H201" s="6"/>
      <c r="I201" s="5">
        <v>4731</v>
      </c>
      <c r="J201" s="5">
        <v>4705</v>
      </c>
      <c r="K201" s="295">
        <f t="shared" si="40"/>
        <v>4828</v>
      </c>
      <c r="L201" s="295">
        <f t="shared" si="41"/>
        <v>9436</v>
      </c>
      <c r="M201" s="334">
        <v>1</v>
      </c>
      <c r="N201" s="5" t="s">
        <v>688</v>
      </c>
      <c r="O201" s="5" t="s">
        <v>689</v>
      </c>
      <c r="P201" s="5" t="s">
        <v>146</v>
      </c>
      <c r="Q201" s="8">
        <v>63226</v>
      </c>
      <c r="R201" s="9">
        <v>123</v>
      </c>
      <c r="S201" s="9">
        <f t="shared" si="42"/>
        <v>0</v>
      </c>
      <c r="T201" s="9">
        <v>1800</v>
      </c>
      <c r="U201" s="10" t="s">
        <v>889</v>
      </c>
      <c r="V201" s="319">
        <f t="shared" si="46"/>
        <v>9.6971150752900637E-2</v>
      </c>
      <c r="W201" s="319">
        <f t="shared" si="47"/>
        <v>3.5457854094786529E-3</v>
      </c>
      <c r="X201" s="11" t="str">
        <f t="shared" si="43"/>
        <v>FLOW</v>
      </c>
      <c r="Y201" s="5" t="str">
        <f t="shared" si="44"/>
        <v>-</v>
      </c>
      <c r="Z201" s="5" t="s">
        <v>787</v>
      </c>
      <c r="AA201" s="5" t="s">
        <v>586</v>
      </c>
      <c r="AB201" s="12"/>
      <c r="AC201" s="5"/>
      <c r="AD201" s="5"/>
      <c r="AE201" s="13"/>
      <c r="AF201" s="14" t="s">
        <v>586</v>
      </c>
      <c r="AG201" s="15" t="s">
        <v>586</v>
      </c>
      <c r="AH201" s="5" t="s">
        <v>179</v>
      </c>
      <c r="AI201" s="15" t="s">
        <v>586</v>
      </c>
      <c r="AJ201" s="16" t="s">
        <v>586</v>
      </c>
      <c r="AK201" s="15" t="s">
        <v>586</v>
      </c>
      <c r="AL201" s="17">
        <v>6628</v>
      </c>
      <c r="AM201" s="8">
        <v>63226</v>
      </c>
      <c r="AN201" s="18">
        <v>27</v>
      </c>
      <c r="AO201" s="6">
        <v>37</v>
      </c>
      <c r="AP201" s="6" t="str">
        <f t="shared" si="45"/>
        <v>FLOW</v>
      </c>
      <c r="AQ201" s="6"/>
      <c r="AR201" s="6"/>
      <c r="AS201" s="6"/>
      <c r="AT201" s="6"/>
      <c r="AU201" s="5" t="s">
        <v>1060</v>
      </c>
      <c r="AV201" s="332"/>
      <c r="AW201" s="12"/>
      <c r="AX201" s="19"/>
      <c r="AY201" s="5"/>
      <c r="AZ201" s="5" t="s">
        <v>1011</v>
      </c>
      <c r="BA201" s="15" t="s">
        <v>586</v>
      </c>
      <c r="BB201" s="15"/>
      <c r="BC201" s="15"/>
      <c r="BD201" s="5"/>
      <c r="BE201" s="5"/>
      <c r="BF201" s="5"/>
      <c r="BG201" s="3"/>
      <c r="BH201" s="5"/>
      <c r="BI201" s="5"/>
      <c r="BJ201" s="5"/>
      <c r="BK201" s="5"/>
      <c r="BL201" s="5"/>
      <c r="BM201" s="5"/>
      <c r="BN201" s="5"/>
      <c r="BO201" s="5">
        <v>1</v>
      </c>
      <c r="BP201" s="5"/>
      <c r="BQ201" s="5"/>
      <c r="BR201" s="5"/>
      <c r="BS201" s="5"/>
      <c r="BT201" s="5"/>
      <c r="BU201" s="5"/>
      <c r="BV201" s="5"/>
      <c r="BW201" s="5"/>
      <c r="BX201" s="5"/>
      <c r="BY201" s="5"/>
      <c r="BZ201" s="5"/>
      <c r="CA201" s="5"/>
      <c r="CB201" s="5"/>
      <c r="CC201" s="5"/>
      <c r="CD201" s="5"/>
      <c r="CE201" s="5"/>
      <c r="CF201" s="5"/>
      <c r="CG201" s="5"/>
      <c r="CH201" s="5"/>
      <c r="CI201" s="5"/>
      <c r="CJ201" s="5">
        <v>1</v>
      </c>
      <c r="CK201" s="5"/>
      <c r="CL201" s="5"/>
      <c r="CM201" s="5"/>
      <c r="CN201" s="5"/>
      <c r="CO201" s="5"/>
      <c r="CP201" s="5"/>
      <c r="CQ201" s="5"/>
      <c r="CR201" s="5"/>
      <c r="CS201" s="5"/>
      <c r="CT201" s="5"/>
      <c r="CU201" s="5"/>
      <c r="CV201" s="5"/>
      <c r="CW201" s="5"/>
      <c r="CX201" s="5"/>
      <c r="CY201" s="5"/>
      <c r="CZ201" s="5"/>
      <c r="DA201" s="5"/>
      <c r="DB201" s="5"/>
      <c r="DC201" s="5"/>
      <c r="DD201" s="5"/>
      <c r="DE201" s="5"/>
      <c r="DF201" s="5"/>
      <c r="DG201" s="5"/>
      <c r="DH201" s="5"/>
      <c r="DI201" s="5"/>
      <c r="DJ201" s="5"/>
      <c r="DK201" s="5"/>
      <c r="DL201" s="5"/>
      <c r="DM201" s="5"/>
      <c r="DN201" s="5"/>
      <c r="DO201" s="5"/>
      <c r="DP201" s="5"/>
      <c r="DQ201" s="5"/>
      <c r="DR201" s="5"/>
      <c r="DS201" s="5"/>
      <c r="DT201" s="5"/>
      <c r="DU201" s="5"/>
      <c r="DV201" s="5"/>
      <c r="DW201" s="5"/>
      <c r="DX201" s="5"/>
      <c r="DY201" s="5"/>
      <c r="DZ201" s="5"/>
      <c r="EA201" s="5"/>
      <c r="EB201" s="5"/>
      <c r="EC201" s="5"/>
      <c r="ED201" s="5"/>
      <c r="EE201" s="5"/>
      <c r="EF201" s="5"/>
      <c r="EG201" s="5"/>
      <c r="EH201" s="5"/>
      <c r="EI201" s="5"/>
      <c r="EJ201" s="5"/>
      <c r="EK201" s="5"/>
      <c r="EL201" s="5"/>
      <c r="EM201" s="5"/>
      <c r="EN201" s="5"/>
      <c r="EO201" s="5"/>
      <c r="EP201" s="5"/>
      <c r="EQ201" s="5"/>
      <c r="ER201" s="20">
        <f t="shared" si="48"/>
        <v>2</v>
      </c>
      <c r="ES201" s="5">
        <f t="shared" si="49"/>
        <v>1</v>
      </c>
      <c r="ET201" s="5" t="s">
        <v>581</v>
      </c>
      <c r="EU201" s="15" t="s">
        <v>1677</v>
      </c>
      <c r="EV201" s="15" t="s">
        <v>567</v>
      </c>
      <c r="EW201" s="15" t="s">
        <v>1068</v>
      </c>
      <c r="EX201" s="3" t="s">
        <v>1170</v>
      </c>
      <c r="EY201" s="22">
        <v>46178</v>
      </c>
      <c r="EZ201" s="21"/>
      <c r="FA201" s="3"/>
      <c r="FB201" s="22"/>
      <c r="FC201" s="15"/>
      <c r="FD201" s="15"/>
      <c r="FE201" s="15">
        <f t="shared" si="50"/>
        <v>4828</v>
      </c>
      <c r="FF201" s="4">
        <f t="shared" si="51"/>
        <v>9436</v>
      </c>
      <c r="FG201" t="s">
        <v>586</v>
      </c>
      <c r="FH201" s="4">
        <v>123</v>
      </c>
      <c r="FI201" t="s">
        <v>688</v>
      </c>
    </row>
    <row r="202" spans="1:165" ht="17.25" x14ac:dyDescent="0.25">
      <c r="A202" s="5">
        <v>464432247</v>
      </c>
      <c r="B202" s="12" t="s">
        <v>56</v>
      </c>
      <c r="C202" s="5"/>
      <c r="D202" s="5"/>
      <c r="E202" s="5"/>
      <c r="F202" s="5"/>
      <c r="G202" s="6"/>
      <c r="H202" s="6"/>
      <c r="I202" s="5">
        <v>5821</v>
      </c>
      <c r="J202" s="5">
        <v>34926</v>
      </c>
      <c r="K202" s="295">
        <f t="shared" si="40"/>
        <v>7323</v>
      </c>
      <c r="L202" s="295">
        <f t="shared" si="41"/>
        <v>40747</v>
      </c>
      <c r="M202" s="7">
        <v>6</v>
      </c>
      <c r="N202" s="5" t="s">
        <v>688</v>
      </c>
      <c r="O202" s="5" t="s">
        <v>689</v>
      </c>
      <c r="P202" s="5" t="s">
        <v>53</v>
      </c>
      <c r="Q202" s="8">
        <v>63198</v>
      </c>
      <c r="R202" s="9">
        <v>1502</v>
      </c>
      <c r="S202" s="9">
        <f t="shared" si="42"/>
        <v>0</v>
      </c>
      <c r="T202" s="9">
        <v>3599.71</v>
      </c>
      <c r="U202" s="10" t="s">
        <v>688</v>
      </c>
      <c r="V202" s="319">
        <f t="shared" si="46"/>
        <v>1</v>
      </c>
      <c r="W202" s="319">
        <f t="shared" si="47"/>
        <v>2.6547689041059943E-2</v>
      </c>
      <c r="X202" s="11" t="str">
        <f t="shared" si="43"/>
        <v>FLOW</v>
      </c>
      <c r="Y202" s="5" t="str">
        <f t="shared" si="44"/>
        <v>-</v>
      </c>
      <c r="Z202" s="5" t="s">
        <v>784</v>
      </c>
      <c r="AA202" s="5" t="s">
        <v>586</v>
      </c>
      <c r="AB202" s="12"/>
      <c r="AC202" s="5"/>
      <c r="AD202" s="5"/>
      <c r="AE202" s="13"/>
      <c r="AF202" s="14" t="s">
        <v>1064</v>
      </c>
      <c r="AG202" s="15" t="s">
        <v>586</v>
      </c>
      <c r="AH202" s="5" t="s">
        <v>1036</v>
      </c>
      <c r="AI202" s="15" t="s">
        <v>586</v>
      </c>
      <c r="AJ202" s="16" t="s">
        <v>586</v>
      </c>
      <c r="AK202" s="15" t="s">
        <v>586</v>
      </c>
      <c r="AL202" s="17">
        <v>40027.71</v>
      </c>
      <c r="AM202" s="8">
        <v>63198</v>
      </c>
      <c r="AN202" s="18">
        <v>178</v>
      </c>
      <c r="AO202" s="6">
        <v>188</v>
      </c>
      <c r="AP202" s="6" t="str">
        <f t="shared" si="45"/>
        <v>FLOW</v>
      </c>
      <c r="AQ202" s="6"/>
      <c r="AR202" s="6"/>
      <c r="AS202" s="6"/>
      <c r="AT202" s="6"/>
      <c r="AU202" s="5" t="s">
        <v>483</v>
      </c>
      <c r="AV202" s="332"/>
      <c r="AW202" s="12"/>
      <c r="AX202" s="19"/>
      <c r="AY202" s="5"/>
      <c r="AZ202" s="5" t="s">
        <v>1011</v>
      </c>
      <c r="BA202" s="15" t="s">
        <v>586</v>
      </c>
      <c r="BB202" s="15"/>
      <c r="BC202" s="15"/>
      <c r="BD202" s="5"/>
      <c r="BE202" s="5"/>
      <c r="BF202" s="5"/>
      <c r="BG202" s="3"/>
      <c r="BH202" s="5"/>
      <c r="BI202" s="5"/>
      <c r="BJ202" s="5"/>
      <c r="BK202" s="5"/>
      <c r="BL202" s="5"/>
      <c r="BM202" s="5"/>
      <c r="BN202" s="5"/>
      <c r="BO202" s="5">
        <v>1</v>
      </c>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5"/>
      <c r="CQ202" s="5"/>
      <c r="CR202" s="5"/>
      <c r="CS202" s="5"/>
      <c r="CT202" s="5"/>
      <c r="CU202" s="5"/>
      <c r="CV202" s="5"/>
      <c r="CW202" s="5"/>
      <c r="CX202" s="5"/>
      <c r="CY202" s="5"/>
      <c r="CZ202" s="5"/>
      <c r="DA202" s="5"/>
      <c r="DB202" s="5"/>
      <c r="DC202" s="5"/>
      <c r="DD202" s="5"/>
      <c r="DE202" s="5"/>
      <c r="DF202" s="5"/>
      <c r="DG202" s="5"/>
      <c r="DH202" s="5"/>
      <c r="DI202" s="5"/>
      <c r="DJ202" s="5"/>
      <c r="DK202" s="5"/>
      <c r="DL202" s="5"/>
      <c r="DM202" s="5"/>
      <c r="DN202" s="5"/>
      <c r="DO202" s="5"/>
      <c r="DP202" s="5"/>
      <c r="DQ202" s="5"/>
      <c r="DR202" s="5"/>
      <c r="DS202" s="5"/>
      <c r="DT202" s="5"/>
      <c r="DU202" s="5"/>
      <c r="DV202" s="5"/>
      <c r="DW202" s="5"/>
      <c r="DX202" s="5"/>
      <c r="DY202" s="5"/>
      <c r="DZ202" s="5"/>
      <c r="EA202" s="5"/>
      <c r="EB202" s="5"/>
      <c r="EC202" s="5"/>
      <c r="ED202" s="5"/>
      <c r="EE202" s="5"/>
      <c r="EF202" s="5"/>
      <c r="EG202" s="5"/>
      <c r="EH202" s="5"/>
      <c r="EI202" s="5"/>
      <c r="EJ202" s="5"/>
      <c r="EK202" s="5"/>
      <c r="EL202" s="5"/>
      <c r="EM202" s="5"/>
      <c r="EN202" s="5"/>
      <c r="EO202" s="5"/>
      <c r="EP202" s="5"/>
      <c r="EQ202" s="5"/>
      <c r="ER202" s="20">
        <f t="shared" si="48"/>
        <v>1</v>
      </c>
      <c r="ES202" s="5">
        <f t="shared" si="49"/>
        <v>1</v>
      </c>
      <c r="ET202" s="5" t="s">
        <v>577</v>
      </c>
      <c r="EU202" s="15" t="s">
        <v>1678</v>
      </c>
      <c r="EV202" s="15" t="s">
        <v>567</v>
      </c>
      <c r="EW202" s="15" t="s">
        <v>1070</v>
      </c>
      <c r="EX202" s="3" t="s">
        <v>1078</v>
      </c>
      <c r="EY202" s="22">
        <v>46178</v>
      </c>
      <c r="EZ202" s="21"/>
      <c r="FA202" s="3"/>
      <c r="FB202" s="22"/>
      <c r="FC202" s="15"/>
      <c r="FD202" s="15"/>
      <c r="FE202" s="15">
        <f t="shared" si="50"/>
        <v>7323</v>
      </c>
      <c r="FF202" s="4">
        <f t="shared" si="51"/>
        <v>40747</v>
      </c>
      <c r="FG202" t="s">
        <v>586</v>
      </c>
      <c r="FH202" s="4">
        <v>1502</v>
      </c>
      <c r="FI202" t="s">
        <v>688</v>
      </c>
    </row>
    <row r="203" spans="1:165" ht="17.25" x14ac:dyDescent="0.25">
      <c r="A203" s="5">
        <v>465200754</v>
      </c>
      <c r="B203" s="12" t="s">
        <v>354</v>
      </c>
      <c r="C203" s="5" t="s">
        <v>1043</v>
      </c>
      <c r="D203" s="5" t="s">
        <v>2150</v>
      </c>
      <c r="E203" s="5">
        <v>4270</v>
      </c>
      <c r="F203" s="5"/>
      <c r="G203" s="6"/>
      <c r="H203" s="6" t="s">
        <v>598</v>
      </c>
      <c r="I203" s="5">
        <v>3616</v>
      </c>
      <c r="J203" s="5">
        <v>3616</v>
      </c>
      <c r="K203" s="295">
        <f t="shared" si="40"/>
        <v>3707</v>
      </c>
      <c r="L203" s="295">
        <f t="shared" si="41"/>
        <v>2962</v>
      </c>
      <c r="M203" s="334">
        <v>1</v>
      </c>
      <c r="N203" s="5" t="s">
        <v>737</v>
      </c>
      <c r="O203" s="5" t="s">
        <v>738</v>
      </c>
      <c r="P203" s="5" t="s">
        <v>168</v>
      </c>
      <c r="Q203" s="8">
        <v>63099</v>
      </c>
      <c r="R203" s="9">
        <v>91</v>
      </c>
      <c r="S203" s="9">
        <v>450</v>
      </c>
      <c r="T203" s="9">
        <v>3918.54</v>
      </c>
      <c r="U203" s="10" t="s">
        <v>891</v>
      </c>
      <c r="V203" s="319">
        <f t="shared" si="46"/>
        <v>6.2356511045934301E-2</v>
      </c>
      <c r="W203" s="319">
        <f t="shared" si="47"/>
        <v>3.53866310620146E-3</v>
      </c>
      <c r="X203" s="11" t="str">
        <f t="shared" si="43"/>
        <v>STABLE</v>
      </c>
      <c r="Y203" s="5" t="str">
        <f t="shared" si="44"/>
        <v>PAID</v>
      </c>
      <c r="Z203" s="5" t="s">
        <v>785</v>
      </c>
      <c r="AA203" s="5" t="s">
        <v>586</v>
      </c>
      <c r="AB203" s="12"/>
      <c r="AC203" s="5"/>
      <c r="AD203" s="5"/>
      <c r="AE203" s="13"/>
      <c r="AF203" s="14" t="s">
        <v>586</v>
      </c>
      <c r="AG203" s="15" t="s">
        <v>586</v>
      </c>
      <c r="AH203" s="5" t="s">
        <v>353</v>
      </c>
      <c r="AI203" s="15" t="s">
        <v>586</v>
      </c>
      <c r="AJ203" s="16" t="s">
        <v>586</v>
      </c>
      <c r="AK203" s="15" t="s">
        <v>586</v>
      </c>
      <c r="AL203" s="17">
        <v>7625.54</v>
      </c>
      <c r="AM203" s="8">
        <v>63099</v>
      </c>
      <c r="AN203" s="18">
        <v>27</v>
      </c>
      <c r="AO203" s="6">
        <v>37</v>
      </c>
      <c r="AP203" s="6" t="str">
        <f t="shared" si="45"/>
        <v>FLOW</v>
      </c>
      <c r="AQ203" s="6"/>
      <c r="AR203" s="6"/>
      <c r="AS203" s="6"/>
      <c r="AT203" s="6"/>
      <c r="AU203" s="5" t="s">
        <v>1060</v>
      </c>
      <c r="AV203" s="332"/>
      <c r="AW203" s="12"/>
      <c r="AX203" s="19"/>
      <c r="AY203" s="5"/>
      <c r="AZ203" s="5" t="s">
        <v>1011</v>
      </c>
      <c r="BA203" s="15" t="s">
        <v>586</v>
      </c>
      <c r="BB203" s="15"/>
      <c r="BC203" s="15"/>
      <c r="BD203" s="5"/>
      <c r="BE203" s="5"/>
      <c r="BF203" s="5"/>
      <c r="BG203" s="3"/>
      <c r="BH203" s="5"/>
      <c r="BI203" s="5"/>
      <c r="BJ203" s="5"/>
      <c r="BK203" s="5"/>
      <c r="BL203" s="5">
        <v>1</v>
      </c>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5"/>
      <c r="CQ203" s="5"/>
      <c r="CR203" s="5"/>
      <c r="CS203" s="5"/>
      <c r="CT203" s="5"/>
      <c r="CU203" s="5"/>
      <c r="CV203" s="5"/>
      <c r="CW203" s="5"/>
      <c r="CX203" s="5"/>
      <c r="CY203" s="5"/>
      <c r="CZ203" s="5"/>
      <c r="DA203" s="5"/>
      <c r="DB203" s="5"/>
      <c r="DC203" s="5"/>
      <c r="DD203" s="5"/>
      <c r="DE203" s="5"/>
      <c r="DF203" s="5"/>
      <c r="DG203" s="5"/>
      <c r="DH203" s="5"/>
      <c r="DI203" s="5"/>
      <c r="DJ203" s="5"/>
      <c r="DK203" s="5"/>
      <c r="DL203" s="5"/>
      <c r="DM203" s="5"/>
      <c r="DN203" s="5"/>
      <c r="DO203" s="5"/>
      <c r="DP203" s="5"/>
      <c r="DQ203" s="5"/>
      <c r="DR203" s="5"/>
      <c r="DS203" s="5"/>
      <c r="DT203" s="5"/>
      <c r="DU203" s="5"/>
      <c r="DV203" s="5"/>
      <c r="DW203" s="5"/>
      <c r="DX203" s="5"/>
      <c r="DY203" s="5"/>
      <c r="DZ203" s="5"/>
      <c r="EA203" s="5"/>
      <c r="EB203" s="5"/>
      <c r="EC203" s="5"/>
      <c r="ED203" s="5"/>
      <c r="EE203" s="5"/>
      <c r="EF203" s="5"/>
      <c r="EG203" s="5"/>
      <c r="EH203" s="5"/>
      <c r="EI203" s="5"/>
      <c r="EJ203" s="5"/>
      <c r="EK203" s="5"/>
      <c r="EL203" s="5"/>
      <c r="EM203" s="5"/>
      <c r="EN203" s="5"/>
      <c r="EO203" s="5"/>
      <c r="EP203" s="5"/>
      <c r="EQ203" s="5"/>
      <c r="ER203" s="20">
        <f t="shared" si="48"/>
        <v>1</v>
      </c>
      <c r="ES203" s="5">
        <f t="shared" si="49"/>
        <v>1</v>
      </c>
      <c r="ET203" s="5" t="s">
        <v>583</v>
      </c>
      <c r="EU203" s="15" t="s">
        <v>1679</v>
      </c>
      <c r="EV203" s="15" t="s">
        <v>567</v>
      </c>
      <c r="EW203" s="15" t="s">
        <v>1096</v>
      </c>
      <c r="EX203" s="3" t="s">
        <v>1157</v>
      </c>
      <c r="EY203" s="22">
        <v>46177</v>
      </c>
      <c r="EZ203" s="21"/>
      <c r="FA203" s="3"/>
      <c r="FB203" s="22"/>
      <c r="FC203" s="15"/>
      <c r="FD203" s="15"/>
      <c r="FE203" s="15">
        <f t="shared" si="50"/>
        <v>3707</v>
      </c>
      <c r="FF203" s="4">
        <f t="shared" si="51"/>
        <v>7232</v>
      </c>
      <c r="FG203" t="s">
        <v>586</v>
      </c>
      <c r="FH203" s="4">
        <v>91</v>
      </c>
      <c r="FI203" t="s">
        <v>688</v>
      </c>
    </row>
    <row r="204" spans="1:165" ht="17.25" x14ac:dyDescent="0.25">
      <c r="A204" s="5">
        <v>462376506</v>
      </c>
      <c r="B204" s="12" t="s">
        <v>1406</v>
      </c>
      <c r="C204" s="5"/>
      <c r="D204" s="5"/>
      <c r="E204" s="5"/>
      <c r="F204" s="5"/>
      <c r="G204" s="6"/>
      <c r="H204" s="6"/>
      <c r="I204" s="5">
        <v>3208</v>
      </c>
      <c r="J204" s="5">
        <v>2105</v>
      </c>
      <c r="K204" s="295">
        <f t="shared" si="40"/>
        <v>2148</v>
      </c>
      <c r="L204" s="295">
        <f t="shared" si="41"/>
        <v>5313</v>
      </c>
      <c r="M204" s="334">
        <v>1</v>
      </c>
      <c r="N204" s="5" t="s">
        <v>688</v>
      </c>
      <c r="O204" s="5" t="s">
        <v>689</v>
      </c>
      <c r="P204" s="5" t="s">
        <v>150</v>
      </c>
      <c r="Q204" s="8">
        <v>62984</v>
      </c>
      <c r="R204" s="9">
        <v>43</v>
      </c>
      <c r="S204" s="9">
        <f t="shared" si="42"/>
        <v>0</v>
      </c>
      <c r="T204" s="9">
        <v>6300</v>
      </c>
      <c r="U204" s="10" t="s">
        <v>586</v>
      </c>
      <c r="V204" s="319">
        <f t="shared" si="46"/>
        <v>0.10572504722955609</v>
      </c>
      <c r="W204" s="319">
        <f t="shared" si="47"/>
        <v>3.5322137764622697E-3</v>
      </c>
      <c r="X204" s="11" t="str">
        <f t="shared" si="43"/>
        <v>FLOW</v>
      </c>
      <c r="Y204" s="5" t="str">
        <f t="shared" si="44"/>
        <v>-</v>
      </c>
      <c r="Z204" s="5" t="s">
        <v>586</v>
      </c>
      <c r="AA204" s="5" t="s">
        <v>586</v>
      </c>
      <c r="AB204" s="12"/>
      <c r="AC204" s="5"/>
      <c r="AD204" s="5"/>
      <c r="AE204" s="13"/>
      <c r="AF204" s="14"/>
      <c r="AG204" s="15"/>
      <c r="AH204" s="5" t="s">
        <v>349</v>
      </c>
      <c r="AI204" s="15"/>
      <c r="AK204" s="15"/>
      <c r="AL204" s="17">
        <v>8448</v>
      </c>
      <c r="AM204" s="8">
        <v>62984</v>
      </c>
      <c r="AN204" s="18">
        <v>27</v>
      </c>
      <c r="AO204" s="6">
        <v>37</v>
      </c>
      <c r="AP204" s="6" t="str">
        <f t="shared" si="45"/>
        <v>FLOW</v>
      </c>
      <c r="AQ204" s="6"/>
      <c r="AR204" s="6"/>
      <c r="AS204" s="6"/>
      <c r="AT204" s="6"/>
      <c r="AU204" s="5" t="s">
        <v>586</v>
      </c>
      <c r="AV204" s="332"/>
      <c r="AW204" s="12"/>
      <c r="AX204" s="19"/>
      <c r="AY204" s="5"/>
      <c r="AZ204" s="5" t="s">
        <v>1325</v>
      </c>
      <c r="BA204" s="15" t="s">
        <v>586</v>
      </c>
      <c r="BB204" s="15"/>
      <c r="BC204" s="15"/>
      <c r="BD204" s="5"/>
      <c r="BE204" s="5"/>
      <c r="BF204" s="5"/>
      <c r="BG204" s="3"/>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v>2</v>
      </c>
      <c r="CH204" s="5"/>
      <c r="CI204" s="5"/>
      <c r="CJ204" s="5"/>
      <c r="CK204" s="5"/>
      <c r="CL204" s="5"/>
      <c r="CM204" s="5"/>
      <c r="CN204" s="5"/>
      <c r="CO204" s="5"/>
      <c r="CP204" s="5"/>
      <c r="CQ204" s="5"/>
      <c r="CR204" s="5"/>
      <c r="CS204" s="5"/>
      <c r="CT204" s="5"/>
      <c r="CU204" s="5"/>
      <c r="CV204" s="5"/>
      <c r="CW204" s="5"/>
      <c r="CX204" s="5"/>
      <c r="CY204" s="5"/>
      <c r="CZ204" s="5"/>
      <c r="DA204" s="5"/>
      <c r="DB204" s="5"/>
      <c r="DC204" s="5"/>
      <c r="DD204" s="5"/>
      <c r="DE204" s="5"/>
      <c r="DF204" s="5"/>
      <c r="DG204" s="5"/>
      <c r="DH204" s="5"/>
      <c r="DI204" s="5"/>
      <c r="DJ204" s="5"/>
      <c r="DK204" s="5"/>
      <c r="DL204" s="5"/>
      <c r="DM204" s="5"/>
      <c r="DN204" s="5"/>
      <c r="DO204" s="5"/>
      <c r="DP204" s="5"/>
      <c r="DQ204" s="5"/>
      <c r="DR204" s="5"/>
      <c r="DS204" s="5"/>
      <c r="DT204" s="5"/>
      <c r="DU204" s="5"/>
      <c r="DV204" s="5"/>
      <c r="DW204" s="5"/>
      <c r="DX204" s="5"/>
      <c r="DY204" s="5"/>
      <c r="DZ204" s="5"/>
      <c r="EA204" s="5"/>
      <c r="EB204" s="5"/>
      <c r="EC204" s="5"/>
      <c r="ED204" s="5"/>
      <c r="EE204" s="5"/>
      <c r="EF204" s="5"/>
      <c r="EG204" s="5"/>
      <c r="EH204" s="5"/>
      <c r="EI204" s="5"/>
      <c r="EJ204" s="5"/>
      <c r="EK204" s="5"/>
      <c r="EL204" s="5"/>
      <c r="EM204" s="5"/>
      <c r="EN204" s="5"/>
      <c r="EO204" s="5"/>
      <c r="EP204" s="5"/>
      <c r="EQ204" s="5"/>
      <c r="ER204" s="20">
        <f t="shared" si="48"/>
        <v>2</v>
      </c>
      <c r="ES204" s="5">
        <f t="shared" si="49"/>
        <v>1</v>
      </c>
      <c r="ET204" s="5" t="s">
        <v>584</v>
      </c>
      <c r="EU204" s="15" t="s">
        <v>1680</v>
      </c>
      <c r="EV204" s="15" t="s">
        <v>567</v>
      </c>
      <c r="EW204" s="15"/>
      <c r="EX204" s="3"/>
      <c r="EY204" s="22"/>
      <c r="EZ204" s="21"/>
      <c r="FA204" s="3"/>
      <c r="FB204" s="22"/>
      <c r="FC204" s="15"/>
      <c r="FD204" s="15"/>
      <c r="FE204" s="15">
        <f t="shared" si="50"/>
        <v>2148</v>
      </c>
      <c r="FF204" s="4">
        <f t="shared" si="51"/>
        <v>5313</v>
      </c>
      <c r="FH204" s="4">
        <v>43</v>
      </c>
      <c r="FI204" t="s">
        <v>688</v>
      </c>
    </row>
    <row r="205" spans="1:165" ht="17.25" x14ac:dyDescent="0.25">
      <c r="A205" s="5">
        <v>467586191</v>
      </c>
      <c r="B205" s="12" t="s">
        <v>1352</v>
      </c>
      <c r="C205" s="5"/>
      <c r="D205" s="5"/>
      <c r="E205" s="5"/>
      <c r="F205" s="5"/>
      <c r="G205" s="6"/>
      <c r="H205" s="6"/>
      <c r="I205" s="5">
        <v>4704</v>
      </c>
      <c r="J205" s="5">
        <v>4704</v>
      </c>
      <c r="K205" s="295">
        <f t="shared" si="40"/>
        <v>4768</v>
      </c>
      <c r="L205" s="295">
        <f t="shared" si="41"/>
        <v>9408</v>
      </c>
      <c r="M205" s="334">
        <v>1</v>
      </c>
      <c r="N205" s="5" t="s">
        <v>688</v>
      </c>
      <c r="O205" s="5" t="s">
        <v>689</v>
      </c>
      <c r="P205" s="5" t="s">
        <v>17</v>
      </c>
      <c r="Q205" s="8">
        <v>62966</v>
      </c>
      <c r="R205" s="9">
        <v>64</v>
      </c>
      <c r="S205" s="9">
        <f t="shared" si="42"/>
        <v>0</v>
      </c>
      <c r="T205" s="9">
        <v>1349</v>
      </c>
      <c r="U205" s="10" t="s">
        <v>586</v>
      </c>
      <c r="V205" s="319">
        <f t="shared" si="46"/>
        <v>2.5550728761232652E-2</v>
      </c>
      <c r="W205" s="319">
        <f t="shared" si="47"/>
        <v>3.5312043161552661E-3</v>
      </c>
      <c r="X205" s="11" t="str">
        <f t="shared" si="43"/>
        <v>FLOW</v>
      </c>
      <c r="Y205" s="5" t="str">
        <f t="shared" si="44"/>
        <v>-</v>
      </c>
      <c r="Z205" s="5" t="s">
        <v>586</v>
      </c>
      <c r="AA205" s="5" t="s">
        <v>586</v>
      </c>
      <c r="AB205" s="12"/>
      <c r="AC205" s="5"/>
      <c r="AD205" s="5"/>
      <c r="AE205" s="13"/>
      <c r="AF205" s="14"/>
      <c r="AG205" s="15"/>
      <c r="AH205" s="5" t="s">
        <v>111</v>
      </c>
      <c r="AI205" s="15"/>
      <c r="AK205" s="15"/>
      <c r="AL205" s="17">
        <v>6117</v>
      </c>
      <c r="AM205" s="8">
        <v>62966</v>
      </c>
      <c r="AN205" s="18">
        <v>27</v>
      </c>
      <c r="AO205" s="6">
        <v>37</v>
      </c>
      <c r="AP205" s="6" t="str">
        <f t="shared" si="45"/>
        <v>FLOW</v>
      </c>
      <c r="AQ205" s="6"/>
      <c r="AR205" s="6"/>
      <c r="AS205" s="6"/>
      <c r="AT205" s="6"/>
      <c r="AU205" s="5" t="s">
        <v>586</v>
      </c>
      <c r="AV205" s="332"/>
      <c r="AW205" s="12"/>
      <c r="AX205" s="19"/>
      <c r="AY205" s="5"/>
      <c r="AZ205" s="5" t="s">
        <v>1325</v>
      </c>
      <c r="BA205" s="15" t="s">
        <v>586</v>
      </c>
      <c r="BB205" s="15"/>
      <c r="BC205" s="15"/>
      <c r="BD205" s="5"/>
      <c r="BE205" s="5"/>
      <c r="BF205" s="5"/>
      <c r="BG205" s="3"/>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v>1</v>
      </c>
      <c r="CK205" s="5"/>
      <c r="CL205" s="5"/>
      <c r="CM205" s="5"/>
      <c r="CN205" s="5"/>
      <c r="CO205" s="5"/>
      <c r="CP205" s="5"/>
      <c r="CQ205" s="5"/>
      <c r="CR205" s="5"/>
      <c r="CS205" s="5"/>
      <c r="CT205" s="5"/>
      <c r="CU205" s="5"/>
      <c r="CV205" s="5"/>
      <c r="CW205" s="5"/>
      <c r="CX205" s="5"/>
      <c r="CY205" s="5"/>
      <c r="CZ205" s="5"/>
      <c r="DA205" s="5"/>
      <c r="DB205" s="5"/>
      <c r="DC205" s="5"/>
      <c r="DD205" s="5"/>
      <c r="DE205" s="5"/>
      <c r="DF205" s="5"/>
      <c r="DG205" s="5"/>
      <c r="DH205" s="5"/>
      <c r="DI205" s="5"/>
      <c r="DJ205" s="5"/>
      <c r="DK205" s="5"/>
      <c r="DL205" s="5"/>
      <c r="DM205" s="5"/>
      <c r="DN205" s="5"/>
      <c r="DO205" s="5"/>
      <c r="DP205" s="5"/>
      <c r="DQ205" s="5"/>
      <c r="DR205" s="5"/>
      <c r="DS205" s="5"/>
      <c r="DT205" s="5"/>
      <c r="DU205" s="5"/>
      <c r="DV205" s="5"/>
      <c r="DW205" s="5"/>
      <c r="DX205" s="5"/>
      <c r="DY205" s="5"/>
      <c r="DZ205" s="5"/>
      <c r="EA205" s="5"/>
      <c r="EB205" s="5"/>
      <c r="EC205" s="5"/>
      <c r="ED205" s="5"/>
      <c r="EE205" s="5"/>
      <c r="EF205" s="5"/>
      <c r="EG205" s="5"/>
      <c r="EH205" s="5"/>
      <c r="EI205" s="5"/>
      <c r="EJ205" s="5"/>
      <c r="EK205" s="5"/>
      <c r="EL205" s="5"/>
      <c r="EM205" s="5"/>
      <c r="EN205" s="5"/>
      <c r="EO205" s="5"/>
      <c r="EP205" s="5"/>
      <c r="EQ205" s="5"/>
      <c r="ER205" s="20">
        <f t="shared" si="48"/>
        <v>1</v>
      </c>
      <c r="ES205" s="5">
        <f t="shared" si="49"/>
        <v>1</v>
      </c>
      <c r="ET205" s="5" t="s">
        <v>570</v>
      </c>
      <c r="EU205" s="15" t="s">
        <v>1681</v>
      </c>
      <c r="EV205" s="15" t="s">
        <v>567</v>
      </c>
      <c r="EW205" s="15"/>
      <c r="EX205" s="3"/>
      <c r="EY205" s="22"/>
      <c r="EZ205" s="21"/>
      <c r="FA205" s="3"/>
      <c r="FB205" s="22"/>
      <c r="FC205" s="15"/>
      <c r="FD205" s="15"/>
      <c r="FE205" s="15">
        <f t="shared" si="50"/>
        <v>4768</v>
      </c>
      <c r="FF205" s="4">
        <f t="shared" si="51"/>
        <v>9408</v>
      </c>
      <c r="FH205" s="4">
        <v>64</v>
      </c>
      <c r="FI205" t="s">
        <v>688</v>
      </c>
    </row>
    <row r="206" spans="1:165" ht="17.25" x14ac:dyDescent="0.25">
      <c r="A206" s="5">
        <v>464426955</v>
      </c>
      <c r="B206" s="12" t="s">
        <v>915</v>
      </c>
      <c r="C206" s="5" t="s">
        <v>1043</v>
      </c>
      <c r="D206" s="5" t="s">
        <v>1067</v>
      </c>
      <c r="E206" s="5">
        <v>23000</v>
      </c>
      <c r="F206" s="5"/>
      <c r="G206" s="6"/>
      <c r="H206" s="6" t="s">
        <v>598</v>
      </c>
      <c r="I206" s="5">
        <v>3523</v>
      </c>
      <c r="J206" s="5">
        <v>13305</v>
      </c>
      <c r="K206" s="295">
        <f t="shared" si="40"/>
        <v>3702</v>
      </c>
      <c r="L206" s="295">
        <f t="shared" si="41"/>
        <v>-6172</v>
      </c>
      <c r="M206" s="7">
        <v>4</v>
      </c>
      <c r="N206" s="5" t="s">
        <v>739</v>
      </c>
      <c r="O206" s="5" t="s">
        <v>738</v>
      </c>
      <c r="P206" s="5" t="s">
        <v>150</v>
      </c>
      <c r="Q206" s="8">
        <v>62753</v>
      </c>
      <c r="R206" s="9">
        <v>966</v>
      </c>
      <c r="S206" s="9">
        <f t="shared" si="42"/>
        <v>4500</v>
      </c>
      <c r="T206" s="9">
        <v>4500</v>
      </c>
      <c r="U206" s="10" t="s">
        <v>586</v>
      </c>
      <c r="V206" s="319">
        <f t="shared" si="46"/>
        <v>0.60140992498404788</v>
      </c>
      <c r="W206" s="319">
        <f t="shared" si="47"/>
        <v>2.0602996889148722E-2</v>
      </c>
      <c r="X206" s="11" t="str">
        <f t="shared" si="43"/>
        <v>RB</v>
      </c>
      <c r="Y206" s="5" t="str">
        <f t="shared" si="44"/>
        <v>PAID</v>
      </c>
      <c r="Z206" s="5" t="s">
        <v>586</v>
      </c>
      <c r="AA206" s="5" t="s">
        <v>586</v>
      </c>
      <c r="AB206" s="12"/>
      <c r="AC206" s="5"/>
      <c r="AD206" s="5"/>
      <c r="AE206" s="13"/>
      <c r="AF206" s="14" t="s">
        <v>1064</v>
      </c>
      <c r="AG206" s="15" t="s">
        <v>586</v>
      </c>
      <c r="AH206" s="5" t="s">
        <v>343</v>
      </c>
      <c r="AI206" s="15" t="s">
        <v>586</v>
      </c>
      <c r="AJ206" s="16" t="s">
        <v>586</v>
      </c>
      <c r="AK206" s="15" t="s">
        <v>586</v>
      </c>
      <c r="AL206" s="17">
        <v>18771</v>
      </c>
      <c r="AM206" s="8">
        <v>62753</v>
      </c>
      <c r="AN206" s="18">
        <v>116</v>
      </c>
      <c r="AO206" s="6">
        <v>0</v>
      </c>
      <c r="AP206" s="6" t="str">
        <f t="shared" si="45"/>
        <v>RB</v>
      </c>
      <c r="AQ206" s="6"/>
      <c r="AR206" s="6"/>
      <c r="AS206" s="6"/>
      <c r="AT206" s="6"/>
      <c r="AU206" s="5" t="s">
        <v>483</v>
      </c>
      <c r="AV206" s="332"/>
      <c r="AW206" s="12"/>
      <c r="AX206" s="19"/>
      <c r="AY206" s="5"/>
      <c r="AZ206" s="5" t="s">
        <v>1011</v>
      </c>
      <c r="BA206" s="15" t="s">
        <v>586</v>
      </c>
      <c r="BB206" s="15"/>
      <c r="BC206" s="15"/>
      <c r="BD206" s="5"/>
      <c r="BE206" s="5"/>
      <c r="BF206" s="5"/>
      <c r="BG206" s="3"/>
      <c r="BH206" s="5"/>
      <c r="BI206" s="5"/>
      <c r="BJ206" s="5"/>
      <c r="BK206" s="5"/>
      <c r="BL206" s="5"/>
      <c r="BM206" s="5"/>
      <c r="BN206" s="5"/>
      <c r="BO206" s="5"/>
      <c r="BP206" s="5"/>
      <c r="BQ206" s="5"/>
      <c r="BR206" s="5">
        <v>1</v>
      </c>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5"/>
      <c r="CQ206" s="5"/>
      <c r="CR206" s="5"/>
      <c r="CS206" s="5"/>
      <c r="CT206" s="5"/>
      <c r="CU206" s="5"/>
      <c r="CV206" s="5"/>
      <c r="CW206" s="5"/>
      <c r="CX206" s="5"/>
      <c r="CY206" s="5"/>
      <c r="CZ206" s="5"/>
      <c r="DA206" s="5"/>
      <c r="DB206" s="5"/>
      <c r="DC206" s="5"/>
      <c r="DD206" s="5"/>
      <c r="DE206" s="5"/>
      <c r="DF206" s="5"/>
      <c r="DG206" s="5"/>
      <c r="DH206" s="5"/>
      <c r="DI206" s="5"/>
      <c r="DJ206" s="5"/>
      <c r="DK206" s="5"/>
      <c r="DL206" s="5"/>
      <c r="DM206" s="5"/>
      <c r="DN206" s="5"/>
      <c r="DO206" s="5"/>
      <c r="DP206" s="5"/>
      <c r="DQ206" s="5"/>
      <c r="DR206" s="5"/>
      <c r="DS206" s="5"/>
      <c r="DT206" s="5"/>
      <c r="DU206" s="5"/>
      <c r="DV206" s="5"/>
      <c r="DW206" s="5"/>
      <c r="DX206" s="5"/>
      <c r="DY206" s="5"/>
      <c r="DZ206" s="5"/>
      <c r="EA206" s="5"/>
      <c r="EB206" s="5"/>
      <c r="EC206" s="5"/>
      <c r="ED206" s="5"/>
      <c r="EE206" s="5"/>
      <c r="EF206" s="5"/>
      <c r="EG206" s="5"/>
      <c r="EH206" s="5"/>
      <c r="EI206" s="5"/>
      <c r="EJ206" s="5"/>
      <c r="EK206" s="5"/>
      <c r="EL206" s="5"/>
      <c r="EM206" s="5"/>
      <c r="EN206" s="5"/>
      <c r="EO206" s="5"/>
      <c r="EP206" s="5"/>
      <c r="EQ206" s="5"/>
      <c r="ER206" s="20">
        <f t="shared" si="48"/>
        <v>1</v>
      </c>
      <c r="ES206" s="5">
        <f t="shared" si="49"/>
        <v>1</v>
      </c>
      <c r="ET206" s="5" t="s">
        <v>584</v>
      </c>
      <c r="EU206" s="15" t="s">
        <v>1682</v>
      </c>
      <c r="EV206" s="15" t="s">
        <v>567</v>
      </c>
      <c r="EW206" s="15" t="s">
        <v>1068</v>
      </c>
      <c r="EX206" s="3" t="s">
        <v>1171</v>
      </c>
      <c r="EY206" s="22">
        <v>46179</v>
      </c>
      <c r="EZ206" s="21"/>
      <c r="FA206" s="3"/>
      <c r="FB206" s="22"/>
      <c r="FC206" s="15"/>
      <c r="FD206" s="15"/>
      <c r="FE206" s="15">
        <f t="shared" si="50"/>
        <v>3702</v>
      </c>
      <c r="FF206" s="4">
        <f t="shared" si="51"/>
        <v>16828</v>
      </c>
      <c r="FG206" t="s">
        <v>586</v>
      </c>
      <c r="FH206" s="4">
        <v>966</v>
      </c>
      <c r="FI206" t="s">
        <v>1479</v>
      </c>
    </row>
    <row r="207" spans="1:165" ht="17.25" x14ac:dyDescent="0.25">
      <c r="A207" s="5">
        <v>456405006</v>
      </c>
      <c r="B207" s="12" t="s">
        <v>916</v>
      </c>
      <c r="C207" s="5"/>
      <c r="D207" s="5"/>
      <c r="E207" s="5"/>
      <c r="F207" s="5"/>
      <c r="G207" s="6"/>
      <c r="H207" s="6"/>
      <c r="I207" s="5">
        <v>5277</v>
      </c>
      <c r="J207" s="5">
        <v>26377</v>
      </c>
      <c r="K207" s="295">
        <f t="shared" si="40"/>
        <v>6012</v>
      </c>
      <c r="L207" s="295">
        <f t="shared" si="41"/>
        <v>31654</v>
      </c>
      <c r="M207" s="7">
        <v>5</v>
      </c>
      <c r="N207" s="5" t="s">
        <v>688</v>
      </c>
      <c r="O207" s="5" t="s">
        <v>689</v>
      </c>
      <c r="P207" s="5" t="s">
        <v>44</v>
      </c>
      <c r="Q207" s="8">
        <v>62600.72</v>
      </c>
      <c r="R207" s="9">
        <v>743</v>
      </c>
      <c r="S207" s="9">
        <f t="shared" si="42"/>
        <v>0</v>
      </c>
      <c r="T207" s="9">
        <v>6267</v>
      </c>
      <c r="U207" s="10" t="s">
        <v>586</v>
      </c>
      <c r="V207" s="319">
        <f t="shared" si="46"/>
        <v>0.47136565634691452</v>
      </c>
      <c r="W207" s="319">
        <f t="shared" si="47"/>
        <v>3.0471869185555986E-2</v>
      </c>
      <c r="X207" s="11" t="str">
        <f t="shared" si="43"/>
        <v>FLOW</v>
      </c>
      <c r="Y207" s="5" t="str">
        <f t="shared" si="44"/>
        <v>-</v>
      </c>
      <c r="Z207" s="5" t="s">
        <v>586</v>
      </c>
      <c r="AA207" s="5" t="s">
        <v>586</v>
      </c>
      <c r="AB207" s="12"/>
      <c r="AC207" s="5"/>
      <c r="AD207" s="5"/>
      <c r="AE207" s="13"/>
      <c r="AF207" s="14" t="s">
        <v>1064</v>
      </c>
      <c r="AG207" s="15" t="s">
        <v>586</v>
      </c>
      <c r="AH207" s="5" t="s">
        <v>331</v>
      </c>
      <c r="AI207" s="15" t="s">
        <v>586</v>
      </c>
      <c r="AJ207" s="16" t="s">
        <v>586</v>
      </c>
      <c r="AK207" s="15" t="s">
        <v>586</v>
      </c>
      <c r="AL207" s="17">
        <v>33387</v>
      </c>
      <c r="AM207" s="8">
        <v>62600.72</v>
      </c>
      <c r="AN207" s="18">
        <v>147</v>
      </c>
      <c r="AO207" s="6">
        <v>157</v>
      </c>
      <c r="AP207" s="6" t="str">
        <f t="shared" si="45"/>
        <v>FLOW</v>
      </c>
      <c r="AQ207" s="6"/>
      <c r="AR207" s="6"/>
      <c r="AS207" s="6"/>
      <c r="AT207" s="6"/>
      <c r="AU207" s="5" t="s">
        <v>483</v>
      </c>
      <c r="AV207" s="332"/>
      <c r="AW207" s="12"/>
      <c r="AX207" s="19"/>
      <c r="AY207" s="5"/>
      <c r="AZ207" s="5" t="s">
        <v>1011</v>
      </c>
      <c r="BA207" s="15" t="s">
        <v>586</v>
      </c>
      <c r="BB207" s="15"/>
      <c r="BC207" s="15"/>
      <c r="BD207" s="5"/>
      <c r="BE207" s="5"/>
      <c r="BF207" s="5"/>
      <c r="BG207" s="3"/>
      <c r="BH207" s="5"/>
      <c r="BI207" s="5"/>
      <c r="BJ207" s="5"/>
      <c r="BK207" s="5"/>
      <c r="BL207" s="5">
        <v>1</v>
      </c>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c r="EF207" s="5"/>
      <c r="EG207" s="5"/>
      <c r="EH207" s="5"/>
      <c r="EI207" s="5"/>
      <c r="EJ207" s="5"/>
      <c r="EK207" s="5"/>
      <c r="EL207" s="5"/>
      <c r="EM207" s="5"/>
      <c r="EN207" s="5"/>
      <c r="EO207" s="5"/>
      <c r="EP207" s="5"/>
      <c r="EQ207" s="5"/>
      <c r="ER207" s="20">
        <f t="shared" si="48"/>
        <v>1</v>
      </c>
      <c r="ES207" s="5">
        <f t="shared" si="49"/>
        <v>1</v>
      </c>
      <c r="ET207" s="5" t="s">
        <v>576</v>
      </c>
      <c r="EU207" s="15" t="s">
        <v>1683</v>
      </c>
      <c r="EV207" s="15" t="s">
        <v>567</v>
      </c>
      <c r="EW207" s="15" t="s">
        <v>1075</v>
      </c>
      <c r="EX207" s="3" t="s">
        <v>1172</v>
      </c>
      <c r="EY207" s="22">
        <v>46177</v>
      </c>
      <c r="EZ207" s="21"/>
      <c r="FA207" s="3"/>
      <c r="FB207" s="22"/>
      <c r="FC207" s="15"/>
      <c r="FD207" s="15"/>
      <c r="FE207" s="15">
        <f t="shared" si="50"/>
        <v>6012</v>
      </c>
      <c r="FF207" s="4">
        <f t="shared" si="51"/>
        <v>31654</v>
      </c>
      <c r="FG207" t="s">
        <v>586</v>
      </c>
      <c r="FH207" s="4">
        <v>743</v>
      </c>
      <c r="FI207" t="s">
        <v>688</v>
      </c>
    </row>
    <row r="208" spans="1:165" ht="17.25" x14ac:dyDescent="0.25">
      <c r="A208" s="5">
        <v>465149328</v>
      </c>
      <c r="B208" s="12" t="s">
        <v>917</v>
      </c>
      <c r="C208" s="5"/>
      <c r="D208" s="5"/>
      <c r="E208" s="5"/>
      <c r="F208" s="5"/>
      <c r="G208" s="6"/>
      <c r="H208" s="6"/>
      <c r="I208" s="5">
        <v>3579</v>
      </c>
      <c r="J208" s="5">
        <v>3578</v>
      </c>
      <c r="K208" s="295">
        <f t="shared" ref="K208:K214" si="52">IF((J208+R208)&lt;=I208+R208,(J208+R208),((I208-(I208*(M208+1)-(I208+J208)))+R208))</f>
        <v>3653</v>
      </c>
      <c r="L208" s="295">
        <f t="shared" si="41"/>
        <v>7157</v>
      </c>
      <c r="M208" s="334">
        <v>1</v>
      </c>
      <c r="N208" s="5" t="s">
        <v>688</v>
      </c>
      <c r="O208" s="5" t="s">
        <v>689</v>
      </c>
      <c r="P208" s="5" t="s">
        <v>30</v>
      </c>
      <c r="Q208" s="8">
        <v>62455</v>
      </c>
      <c r="R208" s="9">
        <v>75</v>
      </c>
      <c r="S208" s="9">
        <f t="shared" si="42"/>
        <v>0</v>
      </c>
      <c r="T208" s="9">
        <v>755.99</v>
      </c>
      <c r="U208" s="10" t="s">
        <v>586</v>
      </c>
      <c r="V208" s="319">
        <f t="shared" si="46"/>
        <v>3.8884551607514001E-2</v>
      </c>
      <c r="W208" s="319">
        <f t="shared" si="47"/>
        <v>3.5025468596619944E-3</v>
      </c>
      <c r="X208" s="11" t="str">
        <f t="shared" si="43"/>
        <v>FLOW</v>
      </c>
      <c r="Y208" s="5" t="str">
        <f t="shared" si="44"/>
        <v>-</v>
      </c>
      <c r="Z208" s="5" t="s">
        <v>586</v>
      </c>
      <c r="AA208" s="5" t="s">
        <v>586</v>
      </c>
      <c r="AB208" s="12"/>
      <c r="AC208" s="5"/>
      <c r="AD208" s="5"/>
      <c r="AE208" s="13"/>
      <c r="AF208" s="14" t="s">
        <v>586</v>
      </c>
      <c r="AG208" s="15" t="s">
        <v>586</v>
      </c>
      <c r="AH208" s="5" t="s">
        <v>391</v>
      </c>
      <c r="AI208" s="15" t="s">
        <v>586</v>
      </c>
      <c r="AJ208" s="16" t="s">
        <v>586</v>
      </c>
      <c r="AK208" s="15" t="s">
        <v>586</v>
      </c>
      <c r="AL208" s="17">
        <v>4408.99</v>
      </c>
      <c r="AM208" s="8">
        <v>62455</v>
      </c>
      <c r="AN208" s="18">
        <v>27</v>
      </c>
      <c r="AO208" s="6">
        <v>37</v>
      </c>
      <c r="AP208" s="6" t="str">
        <f t="shared" si="45"/>
        <v>FLOW</v>
      </c>
      <c r="AQ208" s="6"/>
      <c r="AR208" s="6"/>
      <c r="AS208" s="6"/>
      <c r="AT208" s="6"/>
      <c r="AU208" s="5" t="s">
        <v>1060</v>
      </c>
      <c r="AV208" s="332"/>
      <c r="AW208" s="12"/>
      <c r="AX208" s="19"/>
      <c r="AY208" s="5"/>
      <c r="AZ208" s="5" t="s">
        <v>1011</v>
      </c>
      <c r="BA208" s="15" t="s">
        <v>586</v>
      </c>
      <c r="BB208" s="15"/>
      <c r="BC208" s="15"/>
      <c r="BD208" s="5"/>
      <c r="BE208" s="5"/>
      <c r="BF208" s="5"/>
      <c r="BG208" s="3"/>
      <c r="BH208" s="5"/>
      <c r="BI208" s="5"/>
      <c r="BJ208" s="5"/>
      <c r="BK208" s="5"/>
      <c r="BL208" s="5"/>
      <c r="BM208" s="5"/>
      <c r="BN208" s="5"/>
      <c r="BO208" s="5"/>
      <c r="BP208" s="5"/>
      <c r="BQ208" s="5"/>
      <c r="BR208" s="5"/>
      <c r="BS208" s="5"/>
      <c r="BT208" s="5"/>
      <c r="BU208" s="5">
        <v>1</v>
      </c>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c r="EF208" s="5"/>
      <c r="EG208" s="5"/>
      <c r="EH208" s="5"/>
      <c r="EI208" s="5"/>
      <c r="EJ208" s="5"/>
      <c r="EK208" s="5"/>
      <c r="EL208" s="5"/>
      <c r="EM208" s="5"/>
      <c r="EN208" s="5"/>
      <c r="EO208" s="5"/>
      <c r="EP208" s="5"/>
      <c r="EQ208" s="5"/>
      <c r="ER208" s="20">
        <f t="shared" si="48"/>
        <v>1</v>
      </c>
      <c r="ES208" s="5">
        <f t="shared" si="49"/>
        <v>1</v>
      </c>
      <c r="ET208" s="5" t="s">
        <v>573</v>
      </c>
      <c r="EU208" s="15" t="s">
        <v>1684</v>
      </c>
      <c r="EV208" s="15" t="s">
        <v>567</v>
      </c>
      <c r="EW208" s="15" t="s">
        <v>1068</v>
      </c>
      <c r="EX208" s="3" t="s">
        <v>1163</v>
      </c>
      <c r="EY208" s="22">
        <v>46180</v>
      </c>
      <c r="EZ208" s="21"/>
      <c r="FA208" s="3"/>
      <c r="FB208" s="22"/>
      <c r="FC208" s="15"/>
      <c r="FD208" s="15"/>
      <c r="FE208" s="15">
        <f t="shared" si="50"/>
        <v>3653</v>
      </c>
      <c r="FF208" s="4">
        <f t="shared" si="51"/>
        <v>7157</v>
      </c>
      <c r="FG208" t="s">
        <v>586</v>
      </c>
      <c r="FH208" s="4">
        <v>75</v>
      </c>
      <c r="FI208" t="s">
        <v>688</v>
      </c>
    </row>
    <row r="209" spans="1:165" ht="17.25" x14ac:dyDescent="0.25">
      <c r="A209" s="5">
        <v>467657607</v>
      </c>
      <c r="B209" s="12" t="s">
        <v>1358</v>
      </c>
      <c r="C209" s="5"/>
      <c r="D209" s="5"/>
      <c r="E209" s="5"/>
      <c r="F209" s="5"/>
      <c r="G209" s="6"/>
      <c r="H209" s="6"/>
      <c r="I209" s="5">
        <v>3498</v>
      </c>
      <c r="J209" s="5">
        <v>894.54</v>
      </c>
      <c r="K209" s="295">
        <f t="shared" si="52"/>
        <v>894.54</v>
      </c>
      <c r="L209" s="295">
        <f t="shared" si="41"/>
        <v>4392.54</v>
      </c>
      <c r="M209" s="334">
        <v>1</v>
      </c>
      <c r="N209" s="5" t="s">
        <v>688</v>
      </c>
      <c r="O209" s="5" t="s">
        <v>689</v>
      </c>
      <c r="P209" s="5" t="s">
        <v>168</v>
      </c>
      <c r="Q209" s="8">
        <v>62185.54</v>
      </c>
      <c r="R209" s="9">
        <v>0</v>
      </c>
      <c r="S209" s="9">
        <f t="shared" si="42"/>
        <v>0</v>
      </c>
      <c r="T209" s="9">
        <v>450</v>
      </c>
      <c r="U209" s="10" t="s">
        <v>586</v>
      </c>
      <c r="V209" s="319">
        <f t="shared" si="46"/>
        <v>6.1453799773489109E-2</v>
      </c>
      <c r="W209" s="319">
        <f t="shared" si="47"/>
        <v>3.4874352388661492E-3</v>
      </c>
      <c r="X209" s="11" t="str">
        <f t="shared" si="43"/>
        <v>FLOW</v>
      </c>
      <c r="Y209" s="5" t="str">
        <f t="shared" si="44"/>
        <v>-</v>
      </c>
      <c r="Z209" s="5" t="s">
        <v>586</v>
      </c>
      <c r="AA209" s="5" t="s">
        <v>586</v>
      </c>
      <c r="AB209" s="12"/>
      <c r="AC209" s="5"/>
      <c r="AD209" s="5"/>
      <c r="AE209" s="13"/>
      <c r="AF209" s="14"/>
      <c r="AG209" s="15"/>
      <c r="AH209" s="5" t="s">
        <v>1453</v>
      </c>
      <c r="AI209" s="15"/>
      <c r="AK209" s="15"/>
      <c r="AL209" s="17">
        <v>1344.54</v>
      </c>
      <c r="AM209" s="8">
        <v>62185.54</v>
      </c>
      <c r="AN209" s="18">
        <v>27</v>
      </c>
      <c r="AO209" s="6">
        <v>37</v>
      </c>
      <c r="AP209" s="6" t="str">
        <f t="shared" si="45"/>
        <v>FLOW</v>
      </c>
      <c r="AQ209" s="6"/>
      <c r="AR209" s="6"/>
      <c r="AS209" s="6"/>
      <c r="AT209" s="6"/>
      <c r="AU209" s="5" t="s">
        <v>586</v>
      </c>
      <c r="AV209" s="332"/>
      <c r="AW209" s="12"/>
      <c r="AX209" s="19"/>
      <c r="AY209" s="5"/>
      <c r="AZ209" s="5" t="s">
        <v>1325</v>
      </c>
      <c r="BA209" s="15" t="s">
        <v>586</v>
      </c>
      <c r="BB209" s="15"/>
      <c r="BC209" s="15"/>
      <c r="BD209" s="5"/>
      <c r="BE209" s="5"/>
      <c r="BF209" s="5"/>
      <c r="BG209" s="3"/>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v>1</v>
      </c>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c r="EF209" s="5"/>
      <c r="EG209" s="5"/>
      <c r="EH209" s="5"/>
      <c r="EI209" s="5"/>
      <c r="EJ209" s="5"/>
      <c r="EK209" s="5"/>
      <c r="EL209" s="5"/>
      <c r="EM209" s="5"/>
      <c r="EN209" s="5"/>
      <c r="EO209" s="5"/>
      <c r="EP209" s="5"/>
      <c r="EQ209" s="5"/>
      <c r="ER209" s="20">
        <f t="shared" si="48"/>
        <v>1</v>
      </c>
      <c r="ES209" s="5">
        <f t="shared" si="49"/>
        <v>1</v>
      </c>
      <c r="ET209" s="5" t="s">
        <v>583</v>
      </c>
      <c r="EU209" s="15" t="s">
        <v>1685</v>
      </c>
      <c r="EV209" s="15" t="s">
        <v>567</v>
      </c>
      <c r="EW209" s="15"/>
      <c r="EX209" s="3"/>
      <c r="EY209" s="22"/>
      <c r="EZ209" s="21"/>
      <c r="FA209" s="3"/>
      <c r="FB209" s="22"/>
      <c r="FC209" s="15"/>
      <c r="FD209" s="15"/>
      <c r="FE209" s="15">
        <f t="shared" si="50"/>
        <v>894.54</v>
      </c>
      <c r="FF209" s="4">
        <f t="shared" si="51"/>
        <v>4392.54</v>
      </c>
      <c r="FH209" s="4">
        <v>0</v>
      </c>
      <c r="FI209" t="s">
        <v>688</v>
      </c>
    </row>
    <row r="210" spans="1:165" ht="17.25" x14ac:dyDescent="0.25">
      <c r="A210" s="5">
        <v>464800548</v>
      </c>
      <c r="B210" s="12" t="s">
        <v>1443</v>
      </c>
      <c r="C210" s="5"/>
      <c r="D210" s="5"/>
      <c r="E210" s="5"/>
      <c r="F210" s="5"/>
      <c r="G210" s="6"/>
      <c r="H210" s="6" t="s">
        <v>1481</v>
      </c>
      <c r="I210" s="5">
        <v>3679</v>
      </c>
      <c r="J210" s="5">
        <v>3574.8</v>
      </c>
      <c r="K210" s="295">
        <f t="shared" si="52"/>
        <v>3574.8</v>
      </c>
      <c r="L210" s="295">
        <f t="shared" si="41"/>
        <v>7253.8</v>
      </c>
      <c r="M210" s="334">
        <v>1</v>
      </c>
      <c r="N210" s="5" t="s">
        <v>739</v>
      </c>
      <c r="O210" s="5" t="s">
        <v>689</v>
      </c>
      <c r="P210" s="5" t="s">
        <v>156</v>
      </c>
      <c r="Q210" s="8">
        <v>62146</v>
      </c>
      <c r="R210" s="9">
        <v>0</v>
      </c>
      <c r="S210" s="9">
        <f t="shared" si="42"/>
        <v>0</v>
      </c>
      <c r="T210" s="9">
        <v>450</v>
      </c>
      <c r="U210" s="10" t="s">
        <v>586</v>
      </c>
      <c r="V210" s="319">
        <f t="shared" si="46"/>
        <v>3.5972200792511358E-2</v>
      </c>
      <c r="W210" s="319">
        <f t="shared" si="47"/>
        <v>3.4852177910584311E-3</v>
      </c>
      <c r="X210" s="11" t="str">
        <f t="shared" si="43"/>
        <v>RB</v>
      </c>
      <c r="Y210" s="5" t="str">
        <f t="shared" si="44"/>
        <v>PAID</v>
      </c>
      <c r="Z210" s="5" t="s">
        <v>586</v>
      </c>
      <c r="AA210" s="5" t="s">
        <v>586</v>
      </c>
      <c r="AB210" s="12"/>
      <c r="AC210" s="5"/>
      <c r="AD210" s="5"/>
      <c r="AE210" s="13"/>
      <c r="AF210" s="14"/>
      <c r="AG210" s="15"/>
      <c r="AH210" s="5" t="s">
        <v>465</v>
      </c>
      <c r="AI210" s="15"/>
      <c r="AK210" s="15"/>
      <c r="AL210" s="17">
        <v>4024.8</v>
      </c>
      <c r="AM210" s="8">
        <v>62146</v>
      </c>
      <c r="AN210" s="18">
        <v>27</v>
      </c>
      <c r="AO210" s="6">
        <v>0</v>
      </c>
      <c r="AP210" s="6" t="str">
        <f t="shared" si="45"/>
        <v>RB</v>
      </c>
      <c r="AQ210" s="6"/>
      <c r="AR210" s="6"/>
      <c r="AS210" s="6"/>
      <c r="AT210" s="6"/>
      <c r="AU210" s="5" t="s">
        <v>586</v>
      </c>
      <c r="AV210" s="332"/>
      <c r="AW210" s="12"/>
      <c r="AX210" s="19"/>
      <c r="AY210" s="5"/>
      <c r="AZ210" s="5" t="s">
        <v>1325</v>
      </c>
      <c r="BA210" s="15" t="s">
        <v>586</v>
      </c>
      <c r="BB210" s="15"/>
      <c r="BC210" s="15"/>
      <c r="BD210" s="5"/>
      <c r="BE210" s="5"/>
      <c r="BF210" s="5"/>
      <c r="BG210" s="3"/>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c r="EF210" s="5"/>
      <c r="EG210" s="5"/>
      <c r="EH210" s="5"/>
      <c r="EI210" s="5"/>
      <c r="EJ210" s="5"/>
      <c r="EK210" s="5"/>
      <c r="EL210" s="5"/>
      <c r="EM210" s="5"/>
      <c r="EN210" s="5"/>
      <c r="EO210" s="5"/>
      <c r="EP210" s="5"/>
      <c r="EQ210" s="5"/>
      <c r="ER210" s="20">
        <f t="shared" si="48"/>
        <v>0</v>
      </c>
      <c r="ES210" s="5" t="str">
        <f t="shared" si="49"/>
        <v/>
      </c>
      <c r="ET210" s="5" t="s">
        <v>582</v>
      </c>
      <c r="EU210" s="15" t="e">
        <v>#N/A</v>
      </c>
      <c r="EV210" s="15" t="e">
        <v>#N/A</v>
      </c>
      <c r="EW210" s="15"/>
      <c r="EX210" s="3"/>
      <c r="EY210" s="22"/>
      <c r="EZ210" s="21"/>
      <c r="FA210" s="3"/>
      <c r="FB210" s="22"/>
      <c r="FC210" s="15"/>
      <c r="FD210" s="15"/>
      <c r="FE210" s="15">
        <f t="shared" si="50"/>
        <v>3574.8</v>
      </c>
      <c r="FF210" s="4">
        <f t="shared" si="51"/>
        <v>7253.8</v>
      </c>
      <c r="FH210" s="4">
        <v>0</v>
      </c>
      <c r="FI210" t="s">
        <v>1479</v>
      </c>
    </row>
    <row r="211" spans="1:165" ht="17.25" x14ac:dyDescent="0.25">
      <c r="A211" s="5">
        <v>464296467</v>
      </c>
      <c r="B211" s="12" t="s">
        <v>427</v>
      </c>
      <c r="C211" s="5" t="s">
        <v>1043</v>
      </c>
      <c r="D211" s="5" t="s">
        <v>1011</v>
      </c>
      <c r="E211" s="5">
        <v>3003</v>
      </c>
      <c r="F211" s="5"/>
      <c r="G211" s="6"/>
      <c r="H211" s="6"/>
      <c r="I211" s="5">
        <v>3592</v>
      </c>
      <c r="J211" s="5">
        <v>9888</v>
      </c>
      <c r="K211" s="295">
        <f t="shared" si="52"/>
        <v>3054</v>
      </c>
      <c r="L211" s="295">
        <f t="shared" si="41"/>
        <v>10477</v>
      </c>
      <c r="M211" s="7">
        <v>3</v>
      </c>
      <c r="N211" s="5" t="s">
        <v>737</v>
      </c>
      <c r="O211" s="5" t="s">
        <v>738</v>
      </c>
      <c r="P211" s="5" t="s">
        <v>17</v>
      </c>
      <c r="Q211" s="8">
        <v>61224</v>
      </c>
      <c r="R211" s="9">
        <v>350</v>
      </c>
      <c r="S211" s="9">
        <f t="shared" si="42"/>
        <v>0</v>
      </c>
      <c r="T211" s="9">
        <v>2302.58</v>
      </c>
      <c r="U211" s="10" t="s">
        <v>688</v>
      </c>
      <c r="V211" s="319">
        <f t="shared" si="46"/>
        <v>0.1032708160087982</v>
      </c>
      <c r="W211" s="319">
        <f t="shared" si="47"/>
        <v>1.6209131558182086E-2</v>
      </c>
      <c r="X211" s="11" t="str">
        <f t="shared" si="43"/>
        <v>STABLE</v>
      </c>
      <c r="Y211" s="5" t="str">
        <f t="shared" si="44"/>
        <v>PAID</v>
      </c>
      <c r="Z211" s="5" t="s">
        <v>785</v>
      </c>
      <c r="AA211" s="5" t="s">
        <v>586</v>
      </c>
      <c r="AB211" s="12"/>
      <c r="AC211" s="5"/>
      <c r="AD211" s="5"/>
      <c r="AE211" s="13"/>
      <c r="AF211" s="14" t="s">
        <v>1064</v>
      </c>
      <c r="AG211" s="15" t="s">
        <v>586</v>
      </c>
      <c r="AH211" s="5" t="s">
        <v>422</v>
      </c>
      <c r="AI211" s="15" t="s">
        <v>586</v>
      </c>
      <c r="AJ211" s="16" t="s">
        <v>586</v>
      </c>
      <c r="AK211" s="15" t="s">
        <v>586</v>
      </c>
      <c r="AL211" s="17">
        <v>12540.58</v>
      </c>
      <c r="AM211" s="8">
        <v>61224</v>
      </c>
      <c r="AN211" s="18">
        <v>88</v>
      </c>
      <c r="AO211" s="6">
        <v>67</v>
      </c>
      <c r="AP211" s="6" t="str">
        <f t="shared" si="45"/>
        <v>STABLE</v>
      </c>
      <c r="AQ211" s="6"/>
      <c r="AR211" s="6"/>
      <c r="AS211" s="6"/>
      <c r="AT211" s="6"/>
      <c r="AU211" s="5" t="s">
        <v>1060</v>
      </c>
      <c r="AV211" s="332"/>
      <c r="AW211" s="12"/>
      <c r="AX211" s="19"/>
      <c r="AY211" s="5"/>
      <c r="AZ211" s="5" t="s">
        <v>1011</v>
      </c>
      <c r="BA211" s="15" t="s">
        <v>586</v>
      </c>
      <c r="BB211" s="15"/>
      <c r="BC211" s="15">
        <v>2</v>
      </c>
      <c r="BD211" s="5"/>
      <c r="BE211" s="5"/>
      <c r="BF211" s="5"/>
      <c r="BG211" s="3"/>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c r="EF211" s="5"/>
      <c r="EG211" s="5"/>
      <c r="EH211" s="5"/>
      <c r="EI211" s="5"/>
      <c r="EJ211" s="5"/>
      <c r="EK211" s="5"/>
      <c r="EL211" s="5"/>
      <c r="EM211" s="5"/>
      <c r="EN211" s="5"/>
      <c r="EO211" s="5"/>
      <c r="EP211" s="5"/>
      <c r="EQ211" s="5"/>
      <c r="ER211" s="20">
        <f t="shared" si="48"/>
        <v>2</v>
      </c>
      <c r="ES211" s="5">
        <f t="shared" si="49"/>
        <v>1</v>
      </c>
      <c r="ET211" s="5" t="s">
        <v>570</v>
      </c>
      <c r="EU211" s="15" t="s">
        <v>1686</v>
      </c>
      <c r="EV211" s="15" t="s">
        <v>567</v>
      </c>
      <c r="EW211" s="15" t="s">
        <v>1115</v>
      </c>
      <c r="EX211" s="3" t="s">
        <v>1173</v>
      </c>
      <c r="EY211" s="22">
        <v>46174</v>
      </c>
      <c r="EZ211" s="21"/>
      <c r="FA211" s="3"/>
      <c r="FB211" s="22"/>
      <c r="FC211" s="15"/>
      <c r="FD211" s="15"/>
      <c r="FE211" s="15">
        <f t="shared" si="50"/>
        <v>3054</v>
      </c>
      <c r="FF211" s="4">
        <f t="shared" si="51"/>
        <v>13480</v>
      </c>
      <c r="FG211" t="s">
        <v>897</v>
      </c>
      <c r="FH211" s="4">
        <v>350</v>
      </c>
      <c r="FI211" t="s">
        <v>1477</v>
      </c>
    </row>
    <row r="212" spans="1:165" ht="17.25" x14ac:dyDescent="0.25">
      <c r="A212" s="5">
        <v>464470565</v>
      </c>
      <c r="B212" s="12" t="s">
        <v>370</v>
      </c>
      <c r="C212" s="5"/>
      <c r="D212" s="5"/>
      <c r="E212" s="5"/>
      <c r="F212" s="5"/>
      <c r="G212" s="6"/>
      <c r="H212" s="6"/>
      <c r="I212" s="5">
        <v>3938</v>
      </c>
      <c r="J212" s="5">
        <v>3925</v>
      </c>
      <c r="K212" s="295">
        <f t="shared" si="52"/>
        <v>4052</v>
      </c>
      <c r="L212" s="295">
        <f t="shared" si="41"/>
        <v>7863</v>
      </c>
      <c r="M212" s="334">
        <v>1</v>
      </c>
      <c r="N212" s="5" t="s">
        <v>688</v>
      </c>
      <c r="O212" s="5" t="s">
        <v>689</v>
      </c>
      <c r="P212" s="5" t="s">
        <v>44</v>
      </c>
      <c r="Q212" s="8">
        <v>61220</v>
      </c>
      <c r="R212" s="9">
        <v>127</v>
      </c>
      <c r="S212" s="9">
        <f t="shared" si="42"/>
        <v>0</v>
      </c>
      <c r="T212" s="9">
        <v>6063</v>
      </c>
      <c r="U212" s="10" t="s">
        <v>881</v>
      </c>
      <c r="V212" s="319">
        <f t="shared" si="46"/>
        <v>6.2317683620958318E-2</v>
      </c>
      <c r="W212" s="319">
        <f t="shared" si="47"/>
        <v>3.4332866663759074E-3</v>
      </c>
      <c r="X212" s="11" t="str">
        <f t="shared" si="43"/>
        <v>FLOW</v>
      </c>
      <c r="Y212" s="5" t="str">
        <f t="shared" si="44"/>
        <v>-</v>
      </c>
      <c r="Z212" s="5" t="s">
        <v>787</v>
      </c>
      <c r="AA212" s="5" t="s">
        <v>586</v>
      </c>
      <c r="AB212" s="12"/>
      <c r="AC212" s="5"/>
      <c r="AD212" s="5"/>
      <c r="AE212" s="13"/>
      <c r="AF212" s="14" t="s">
        <v>586</v>
      </c>
      <c r="AG212" s="15" t="s">
        <v>586</v>
      </c>
      <c r="AH212" s="5" t="s">
        <v>368</v>
      </c>
      <c r="AI212" s="15" t="s">
        <v>586</v>
      </c>
      <c r="AJ212" s="16" t="s">
        <v>586</v>
      </c>
      <c r="AK212" s="15" t="s">
        <v>586</v>
      </c>
      <c r="AL212" s="17">
        <v>10115</v>
      </c>
      <c r="AM212" s="8">
        <v>61220</v>
      </c>
      <c r="AN212" s="18">
        <v>27</v>
      </c>
      <c r="AO212" s="6">
        <v>37</v>
      </c>
      <c r="AP212" s="6" t="str">
        <f t="shared" si="45"/>
        <v>FLOW</v>
      </c>
      <c r="AQ212" s="6"/>
      <c r="AR212" s="6"/>
      <c r="AS212" s="6"/>
      <c r="AT212" s="6"/>
      <c r="AU212" s="5" t="s">
        <v>1060</v>
      </c>
      <c r="AV212" s="332"/>
      <c r="AW212" s="12"/>
      <c r="AX212" s="19"/>
      <c r="AY212" s="5"/>
      <c r="AZ212" s="5" t="s">
        <v>1011</v>
      </c>
      <c r="BA212" s="15" t="s">
        <v>586</v>
      </c>
      <c r="BB212" s="15"/>
      <c r="BC212" s="15"/>
      <c r="BD212" s="5"/>
      <c r="BE212" s="5"/>
      <c r="BF212" s="5"/>
      <c r="BG212" s="3"/>
      <c r="BH212" s="5"/>
      <c r="BI212" s="5"/>
      <c r="BJ212" s="5"/>
      <c r="BK212" s="5"/>
      <c r="BL212" s="5"/>
      <c r="BM212" s="5"/>
      <c r="BN212" s="5"/>
      <c r="BO212" s="5">
        <v>1</v>
      </c>
      <c r="BP212" s="5"/>
      <c r="BQ212" s="5"/>
      <c r="BR212" s="5"/>
      <c r="BS212" s="5"/>
      <c r="BT212" s="5"/>
      <c r="BU212" s="5"/>
      <c r="BV212" s="5"/>
      <c r="BW212" s="5"/>
      <c r="BX212" s="5"/>
      <c r="BY212" s="5"/>
      <c r="BZ212" s="5"/>
      <c r="CA212" s="5">
        <v>1</v>
      </c>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c r="EF212" s="5"/>
      <c r="EG212" s="5"/>
      <c r="EH212" s="5"/>
      <c r="EI212" s="5"/>
      <c r="EJ212" s="5"/>
      <c r="EK212" s="5"/>
      <c r="EL212" s="5"/>
      <c r="EM212" s="5"/>
      <c r="EN212" s="5"/>
      <c r="EO212" s="5"/>
      <c r="EP212" s="5"/>
      <c r="EQ212" s="5"/>
      <c r="ER212" s="20">
        <f t="shared" si="48"/>
        <v>2</v>
      </c>
      <c r="ES212" s="5">
        <f t="shared" si="49"/>
        <v>1</v>
      </c>
      <c r="ET212" s="5" t="s">
        <v>576</v>
      </c>
      <c r="EU212" s="15" t="s">
        <v>1687</v>
      </c>
      <c r="EV212" s="15" t="s">
        <v>567</v>
      </c>
      <c r="EW212" s="15" t="s">
        <v>1174</v>
      </c>
      <c r="EX212" s="3" t="s">
        <v>1175</v>
      </c>
      <c r="EY212" s="22">
        <v>46182</v>
      </c>
      <c r="EZ212" s="21"/>
      <c r="FA212" s="3"/>
      <c r="FB212" s="22"/>
      <c r="FC212" s="15"/>
      <c r="FD212" s="15"/>
      <c r="FE212" s="15">
        <f t="shared" si="50"/>
        <v>4052</v>
      </c>
      <c r="FF212" s="4">
        <f t="shared" si="51"/>
        <v>7863</v>
      </c>
      <c r="FG212" t="s">
        <v>586</v>
      </c>
      <c r="FH212" s="4">
        <v>127</v>
      </c>
      <c r="FI212" t="s">
        <v>688</v>
      </c>
    </row>
    <row r="213" spans="1:165" ht="17.25" x14ac:dyDescent="0.25">
      <c r="A213" s="5">
        <v>464416787</v>
      </c>
      <c r="B213" s="12" t="s">
        <v>536</v>
      </c>
      <c r="C213" s="5"/>
      <c r="D213" s="5"/>
      <c r="E213" s="5"/>
      <c r="F213" s="5"/>
      <c r="G213" s="6"/>
      <c r="H213" s="6"/>
      <c r="I213" s="5">
        <v>2766</v>
      </c>
      <c r="J213" s="5">
        <v>7622.98</v>
      </c>
      <c r="K213" s="295">
        <f t="shared" si="52"/>
        <v>2278.9799999999996</v>
      </c>
      <c r="L213" s="295">
        <f t="shared" si="41"/>
        <v>10388.98</v>
      </c>
      <c r="M213" s="7">
        <v>3</v>
      </c>
      <c r="N213" s="5" t="s">
        <v>688</v>
      </c>
      <c r="O213" s="5" t="s">
        <v>689</v>
      </c>
      <c r="P213" s="5" t="s">
        <v>30</v>
      </c>
      <c r="Q213" s="8">
        <v>60471</v>
      </c>
      <c r="R213" s="9">
        <v>188</v>
      </c>
      <c r="S213" s="9">
        <f t="shared" si="42"/>
        <v>0</v>
      </c>
      <c r="T213" s="9">
        <v>1800</v>
      </c>
      <c r="U213" s="10" t="s">
        <v>688</v>
      </c>
      <c r="V213" s="319">
        <f t="shared" si="46"/>
        <v>9.1580512819068274E-2</v>
      </c>
      <c r="W213" s="319">
        <f t="shared" si="47"/>
        <v>1.6009773854286372E-2</v>
      </c>
      <c r="X213" s="11" t="str">
        <f t="shared" si="43"/>
        <v>FLOW</v>
      </c>
      <c r="Y213" s="5" t="str">
        <f t="shared" si="44"/>
        <v>-</v>
      </c>
      <c r="Z213" s="5" t="s">
        <v>773</v>
      </c>
      <c r="AA213" s="5" t="s">
        <v>586</v>
      </c>
      <c r="AB213" s="12"/>
      <c r="AC213" s="5"/>
      <c r="AD213" s="5"/>
      <c r="AE213" s="13"/>
      <c r="AF213" s="14" t="s">
        <v>1064</v>
      </c>
      <c r="AG213" s="15" t="s">
        <v>586</v>
      </c>
      <c r="AH213" s="5" t="s">
        <v>372</v>
      </c>
      <c r="AI213" s="15" t="s">
        <v>586</v>
      </c>
      <c r="AJ213" s="16" t="s">
        <v>586</v>
      </c>
      <c r="AK213" s="15" t="s">
        <v>586</v>
      </c>
      <c r="AL213" s="17">
        <v>9610.98</v>
      </c>
      <c r="AM213" s="8">
        <v>60471</v>
      </c>
      <c r="AN213" s="18">
        <v>88</v>
      </c>
      <c r="AO213" s="6">
        <v>98</v>
      </c>
      <c r="AP213" s="6" t="str">
        <f t="shared" si="45"/>
        <v>FLOW</v>
      </c>
      <c r="AQ213" s="6"/>
      <c r="AR213" s="6"/>
      <c r="AS213" s="6"/>
      <c r="AT213" s="6"/>
      <c r="AU213" s="5" t="s">
        <v>1060</v>
      </c>
      <c r="AV213" s="332"/>
      <c r="AW213" s="12"/>
      <c r="AX213" s="19"/>
      <c r="AY213" s="5"/>
      <c r="AZ213" s="5" t="s">
        <v>1011</v>
      </c>
      <c r="BA213" s="15" t="s">
        <v>586</v>
      </c>
      <c r="BB213" s="15"/>
      <c r="BC213" s="15"/>
      <c r="BD213" s="5"/>
      <c r="BE213" s="5"/>
      <c r="BF213" s="5"/>
      <c r="BG213" s="3"/>
      <c r="BH213" s="5"/>
      <c r="BI213" s="5"/>
      <c r="BJ213" s="5"/>
      <c r="BK213" s="5"/>
      <c r="BL213" s="5">
        <v>1</v>
      </c>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c r="EF213" s="5"/>
      <c r="EG213" s="5"/>
      <c r="EH213" s="5"/>
      <c r="EI213" s="5"/>
      <c r="EJ213" s="5"/>
      <c r="EK213" s="5"/>
      <c r="EL213" s="5"/>
      <c r="EM213" s="5"/>
      <c r="EN213" s="5"/>
      <c r="EO213" s="5"/>
      <c r="EP213" s="5"/>
      <c r="EQ213" s="5"/>
      <c r="ER213" s="20">
        <f t="shared" si="48"/>
        <v>1</v>
      </c>
      <c r="ES213" s="5">
        <f t="shared" si="49"/>
        <v>1</v>
      </c>
      <c r="ET213" s="5" t="s">
        <v>573</v>
      </c>
      <c r="EU213" s="15" t="s">
        <v>1688</v>
      </c>
      <c r="EV213" s="15" t="s">
        <v>567</v>
      </c>
      <c r="EW213" s="15" t="s">
        <v>1096</v>
      </c>
      <c r="EX213" s="3" t="s">
        <v>1097</v>
      </c>
      <c r="EY213" s="22">
        <v>46177</v>
      </c>
      <c r="EZ213" s="21"/>
      <c r="FA213" s="3"/>
      <c r="FB213" s="22"/>
      <c r="FC213" s="15"/>
      <c r="FD213" s="15"/>
      <c r="FE213" s="15">
        <f t="shared" si="50"/>
        <v>2278.9799999999996</v>
      </c>
      <c r="FF213" s="4">
        <f t="shared" si="51"/>
        <v>10388.98</v>
      </c>
      <c r="FG213" t="s">
        <v>897</v>
      </c>
      <c r="FH213" s="4">
        <v>188</v>
      </c>
      <c r="FI213" t="s">
        <v>688</v>
      </c>
    </row>
    <row r="214" spans="1:165" ht="17.25" x14ac:dyDescent="0.25">
      <c r="A214" s="5">
        <v>466641805</v>
      </c>
      <c r="B214" s="12" t="s">
        <v>339</v>
      </c>
      <c r="C214" s="5"/>
      <c r="D214" s="5"/>
      <c r="E214" s="5"/>
      <c r="F214" s="5"/>
      <c r="G214" s="6"/>
      <c r="H214" s="6"/>
      <c r="I214" s="5">
        <v>4241</v>
      </c>
      <c r="J214" s="5">
        <v>4150</v>
      </c>
      <c r="K214" s="295">
        <f t="shared" si="52"/>
        <v>4257</v>
      </c>
      <c r="L214" s="295">
        <f t="shared" si="41"/>
        <v>8391</v>
      </c>
      <c r="M214" s="334">
        <v>1</v>
      </c>
      <c r="N214" s="5" t="s">
        <v>688</v>
      </c>
      <c r="O214" s="5" t="s">
        <v>689</v>
      </c>
      <c r="P214" s="5" t="s">
        <v>26</v>
      </c>
      <c r="Q214" s="8">
        <v>60129</v>
      </c>
      <c r="R214" s="9">
        <v>107</v>
      </c>
      <c r="S214" s="9">
        <f t="shared" si="42"/>
        <v>0</v>
      </c>
      <c r="T214" s="9">
        <v>2250</v>
      </c>
      <c r="U214" s="10" t="s">
        <v>874</v>
      </c>
      <c r="V214" s="319">
        <f t="shared" si="46"/>
        <v>2.5931128434008247E-2</v>
      </c>
      <c r="W214" s="319">
        <f t="shared" si="47"/>
        <v>3.3721021555458502E-3</v>
      </c>
      <c r="X214" s="11" t="str">
        <f t="shared" si="43"/>
        <v>FLOW</v>
      </c>
      <c r="Y214" s="5" t="str">
        <f t="shared" si="44"/>
        <v>-</v>
      </c>
      <c r="Z214" s="5" t="s">
        <v>787</v>
      </c>
      <c r="AA214" s="5" t="s">
        <v>586</v>
      </c>
      <c r="AB214" s="12"/>
      <c r="AC214" s="5"/>
      <c r="AD214" s="5"/>
      <c r="AE214" s="13"/>
      <c r="AF214" s="14" t="s">
        <v>586</v>
      </c>
      <c r="AG214" s="15" t="s">
        <v>586</v>
      </c>
      <c r="AH214" s="5" t="s">
        <v>338</v>
      </c>
      <c r="AI214" s="15" t="s">
        <v>586</v>
      </c>
      <c r="AJ214" s="16" t="s">
        <v>586</v>
      </c>
      <c r="AK214" s="15" t="s">
        <v>586</v>
      </c>
      <c r="AL214" s="17">
        <v>6507</v>
      </c>
      <c r="AM214" s="8">
        <v>60129</v>
      </c>
      <c r="AN214" s="18">
        <v>27</v>
      </c>
      <c r="AO214" s="6">
        <v>37</v>
      </c>
      <c r="AP214" s="6" t="str">
        <f t="shared" si="45"/>
        <v>FLOW</v>
      </c>
      <c r="AQ214" s="6"/>
      <c r="AR214" s="6"/>
      <c r="AS214" s="6"/>
      <c r="AT214" s="6"/>
      <c r="AU214" s="5" t="s">
        <v>1060</v>
      </c>
      <c r="AV214" s="332"/>
      <c r="AW214" s="12"/>
      <c r="AX214" s="19"/>
      <c r="AY214" s="5"/>
      <c r="AZ214" s="5" t="s">
        <v>1011</v>
      </c>
      <c r="BA214" s="15" t="s">
        <v>586</v>
      </c>
      <c r="BB214" s="15"/>
      <c r="BC214" s="15"/>
      <c r="BD214" s="5"/>
      <c r="BE214" s="5"/>
      <c r="BF214" s="5"/>
      <c r="BG214" s="3"/>
      <c r="BH214" s="5"/>
      <c r="BI214" s="5"/>
      <c r="BJ214" s="5"/>
      <c r="BK214" s="5"/>
      <c r="BL214" s="5">
        <v>1</v>
      </c>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c r="EF214" s="5"/>
      <c r="EG214" s="5"/>
      <c r="EH214" s="5"/>
      <c r="EI214" s="5"/>
      <c r="EJ214" s="5"/>
      <c r="EK214" s="5"/>
      <c r="EL214" s="5"/>
      <c r="EM214" s="5"/>
      <c r="EN214" s="5"/>
      <c r="EO214" s="5"/>
      <c r="EP214" s="5"/>
      <c r="EQ214" s="5"/>
      <c r="ER214" s="20">
        <f t="shared" si="48"/>
        <v>1</v>
      </c>
      <c r="ES214" s="5">
        <f t="shared" si="49"/>
        <v>1</v>
      </c>
      <c r="ET214" s="5" t="s">
        <v>572</v>
      </c>
      <c r="EU214" s="15" t="s">
        <v>1689</v>
      </c>
      <c r="EV214" s="15" t="s">
        <v>567</v>
      </c>
      <c r="EW214" s="15" t="s">
        <v>1068</v>
      </c>
      <c r="EX214" s="3" t="s">
        <v>1105</v>
      </c>
      <c r="EY214" s="22">
        <v>46177</v>
      </c>
      <c r="EZ214" s="21"/>
      <c r="FA214" s="3"/>
      <c r="FB214" s="22"/>
      <c r="FC214" s="15"/>
      <c r="FD214" s="15"/>
      <c r="FE214" s="15">
        <f t="shared" si="50"/>
        <v>4257</v>
      </c>
      <c r="FF214" s="4">
        <f t="shared" si="51"/>
        <v>8391</v>
      </c>
      <c r="FG214" t="s">
        <v>586</v>
      </c>
      <c r="FH214" s="4">
        <v>107</v>
      </c>
      <c r="FI214" t="s">
        <v>688</v>
      </c>
    </row>
    <row r="215" spans="1:165" ht="17.25" x14ac:dyDescent="0.25">
      <c r="A215" s="5">
        <v>464751408</v>
      </c>
      <c r="B215" s="12" t="s">
        <v>1050</v>
      </c>
      <c r="C215" s="5"/>
      <c r="D215" s="5"/>
      <c r="E215" s="5"/>
      <c r="F215" s="5"/>
      <c r="G215" s="6"/>
      <c r="H215" s="6" t="s">
        <v>1481</v>
      </c>
      <c r="I215" s="5">
        <v>3706</v>
      </c>
      <c r="J215" s="5">
        <v>3706</v>
      </c>
      <c r="K215" s="295">
        <v>3873</v>
      </c>
      <c r="L215" s="295">
        <f t="shared" si="41"/>
        <v>7412</v>
      </c>
      <c r="M215" s="334">
        <v>1</v>
      </c>
      <c r="N215" s="5" t="s">
        <v>739</v>
      </c>
      <c r="O215" s="5" t="s">
        <v>689</v>
      </c>
      <c r="P215" s="5" t="s">
        <v>156</v>
      </c>
      <c r="Q215" s="8">
        <v>60067</v>
      </c>
      <c r="R215" s="9">
        <v>39</v>
      </c>
      <c r="S215" s="9">
        <f t="shared" si="42"/>
        <v>0</v>
      </c>
      <c r="T215" s="9">
        <v>1684</v>
      </c>
      <c r="U215" s="10" t="s">
        <v>586</v>
      </c>
      <c r="V215" s="319">
        <f t="shared" si="46"/>
        <v>3.4768805474266723E-2</v>
      </c>
      <c r="W215" s="319">
        <f t="shared" si="47"/>
        <v>3.368625125599504E-3</v>
      </c>
      <c r="X215" s="11" t="str">
        <f t="shared" si="43"/>
        <v>RB</v>
      </c>
      <c r="Y215" s="5" t="str">
        <f t="shared" si="44"/>
        <v>PAID</v>
      </c>
      <c r="Z215" s="5" t="s">
        <v>586</v>
      </c>
      <c r="AA215" s="5" t="s">
        <v>586</v>
      </c>
      <c r="AB215" s="12"/>
      <c r="AC215" s="5"/>
      <c r="AD215" s="5"/>
      <c r="AE215" s="13"/>
      <c r="AF215" s="14" t="s">
        <v>586</v>
      </c>
      <c r="AG215" s="15" t="s">
        <v>586</v>
      </c>
      <c r="AH215" s="5" t="s">
        <v>263</v>
      </c>
      <c r="AI215" s="15" t="s">
        <v>586</v>
      </c>
      <c r="AJ215" s="16" t="s">
        <v>586</v>
      </c>
      <c r="AK215" s="15" t="s">
        <v>586</v>
      </c>
      <c r="AL215" s="17">
        <v>5429</v>
      </c>
      <c r="AM215" s="8">
        <v>60067</v>
      </c>
      <c r="AN215" s="18">
        <v>27</v>
      </c>
      <c r="AO215" s="6">
        <v>0</v>
      </c>
      <c r="AP215" s="6" t="str">
        <f t="shared" si="45"/>
        <v>RB</v>
      </c>
      <c r="AQ215" s="6"/>
      <c r="AR215" s="6"/>
      <c r="AS215" s="6"/>
      <c r="AT215" s="6"/>
      <c r="AU215" s="5" t="s">
        <v>1060</v>
      </c>
      <c r="AV215" s="332"/>
      <c r="AW215" s="12"/>
      <c r="AX215" s="19"/>
      <c r="AY215" s="5"/>
      <c r="AZ215" s="5" t="s">
        <v>1011</v>
      </c>
      <c r="BA215" s="15" t="s">
        <v>586</v>
      </c>
      <c r="BB215" s="15"/>
      <c r="BC215" s="15"/>
      <c r="BD215" s="5"/>
      <c r="BE215" s="5"/>
      <c r="BF215" s="5"/>
      <c r="BG215" s="3"/>
      <c r="BH215" s="5"/>
      <c r="BI215" s="5"/>
      <c r="BJ215" s="5"/>
      <c r="BK215" s="5"/>
      <c r="BL215" s="5"/>
      <c r="BM215" s="5"/>
      <c r="BN215" s="5"/>
      <c r="BO215" s="5"/>
      <c r="BP215" s="5"/>
      <c r="BQ215" s="5"/>
      <c r="BR215" s="5"/>
      <c r="BS215" s="5"/>
      <c r="BT215" s="5"/>
      <c r="BU215" s="5"/>
      <c r="BV215" s="5"/>
      <c r="BW215" s="5"/>
      <c r="BX215" s="5"/>
      <c r="BY215" s="5"/>
      <c r="BZ215" s="5"/>
      <c r="CA215" s="5"/>
      <c r="CB215" s="5"/>
      <c r="CC215" s="5"/>
      <c r="CD215" s="5">
        <v>1</v>
      </c>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20">
        <f t="shared" si="48"/>
        <v>1</v>
      </c>
      <c r="ES215" s="5">
        <f t="shared" si="49"/>
        <v>1</v>
      </c>
      <c r="ET215" s="5" t="s">
        <v>582</v>
      </c>
      <c r="EU215" s="15" t="s">
        <v>1690</v>
      </c>
      <c r="EV215" s="15" t="s">
        <v>567</v>
      </c>
      <c r="EW215" s="15" t="e">
        <v>#N/A</v>
      </c>
      <c r="EX215" s="3" t="e">
        <v>#N/A</v>
      </c>
      <c r="EY215" s="22" t="e">
        <v>#N/A</v>
      </c>
      <c r="EZ215" s="21"/>
      <c r="FA215" s="3"/>
      <c r="FB215" s="22"/>
      <c r="FC215" s="15"/>
      <c r="FD215" s="15"/>
      <c r="FE215" s="15">
        <f t="shared" si="50"/>
        <v>3745</v>
      </c>
      <c r="FF215" s="4">
        <f t="shared" si="51"/>
        <v>7412</v>
      </c>
      <c r="FG215" t="s">
        <v>586</v>
      </c>
      <c r="FH215" s="4">
        <v>39</v>
      </c>
      <c r="FI215" t="s">
        <v>1479</v>
      </c>
    </row>
    <row r="216" spans="1:165" ht="17.25" x14ac:dyDescent="0.25">
      <c r="A216" s="5">
        <v>465315718</v>
      </c>
      <c r="B216" s="12" t="s">
        <v>389</v>
      </c>
      <c r="C216" s="5"/>
      <c r="D216" s="5"/>
      <c r="E216" s="5"/>
      <c r="F216" s="5"/>
      <c r="G216" s="6"/>
      <c r="H216" s="6"/>
      <c r="I216" s="5">
        <v>3178</v>
      </c>
      <c r="J216" s="5">
        <v>6221</v>
      </c>
      <c r="K216" s="295">
        <f t="shared" ref="K216:K262" si="53">IF((J216+R216)&lt;=I216+R216,(J216+R216),((I216-(I216*(M216+1)-(I216+J216)))+R216))</f>
        <v>3299</v>
      </c>
      <c r="L216" s="295">
        <f t="shared" si="41"/>
        <v>9399</v>
      </c>
      <c r="M216" s="7">
        <v>2</v>
      </c>
      <c r="N216" s="5" t="s">
        <v>688</v>
      </c>
      <c r="O216" s="5" t="s">
        <v>689</v>
      </c>
      <c r="P216" s="5" t="s">
        <v>106</v>
      </c>
      <c r="Q216" s="8">
        <v>59755</v>
      </c>
      <c r="R216" s="9">
        <v>256</v>
      </c>
      <c r="S216" s="9">
        <f t="shared" si="42"/>
        <v>0</v>
      </c>
      <c r="T216" s="9">
        <v>4500</v>
      </c>
      <c r="U216" s="10" t="s">
        <v>895</v>
      </c>
      <c r="V216" s="319">
        <f t="shared" si="46"/>
        <v>0.16264510063310056</v>
      </c>
      <c r="W216" s="319">
        <f t="shared" si="47"/>
        <v>1.3230437175690304E-2</v>
      </c>
      <c r="X216" s="11" t="str">
        <f t="shared" si="43"/>
        <v>FLOW</v>
      </c>
      <c r="Y216" s="5" t="str">
        <f t="shared" si="44"/>
        <v>-</v>
      </c>
      <c r="Z216" s="5" t="s">
        <v>787</v>
      </c>
      <c r="AA216" s="5" t="s">
        <v>586</v>
      </c>
      <c r="AB216" s="12"/>
      <c r="AC216" s="5"/>
      <c r="AD216" s="5"/>
      <c r="AE216" s="13"/>
      <c r="AF216" s="14" t="s">
        <v>586</v>
      </c>
      <c r="AG216" s="15" t="s">
        <v>586</v>
      </c>
      <c r="AH216" s="5" t="s">
        <v>390</v>
      </c>
      <c r="AI216" s="15" t="s">
        <v>586</v>
      </c>
      <c r="AJ216" s="16" t="s">
        <v>586</v>
      </c>
      <c r="AK216" s="15" t="s">
        <v>586</v>
      </c>
      <c r="AL216" s="17">
        <v>10977</v>
      </c>
      <c r="AM216" s="8">
        <v>59755</v>
      </c>
      <c r="AN216" s="18">
        <v>57</v>
      </c>
      <c r="AO216" s="6">
        <v>67</v>
      </c>
      <c r="AP216" s="6" t="str">
        <f t="shared" si="45"/>
        <v>FLOW</v>
      </c>
      <c r="AQ216" s="6"/>
      <c r="AR216" s="6"/>
      <c r="AS216" s="6"/>
      <c r="AT216" s="6"/>
      <c r="AU216" s="5" t="s">
        <v>483</v>
      </c>
      <c r="AV216" s="332"/>
      <c r="AW216" s="12"/>
      <c r="AX216" s="19"/>
      <c r="AY216" s="5"/>
      <c r="AZ216" s="5" t="s">
        <v>1011</v>
      </c>
      <c r="BA216" s="15" t="s">
        <v>586</v>
      </c>
      <c r="BB216" s="15"/>
      <c r="BC216" s="15"/>
      <c r="BD216" s="5"/>
      <c r="BE216" s="5"/>
      <c r="BF216" s="5"/>
      <c r="BG216" s="3"/>
      <c r="BH216" s="5"/>
      <c r="BI216" s="5"/>
      <c r="BJ216" s="5"/>
      <c r="BK216" s="5"/>
      <c r="BL216" s="5">
        <v>1</v>
      </c>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c r="EF216" s="5"/>
      <c r="EG216" s="5"/>
      <c r="EH216" s="5"/>
      <c r="EI216" s="5"/>
      <c r="EJ216" s="5"/>
      <c r="EK216" s="5"/>
      <c r="EL216" s="5"/>
      <c r="EM216" s="5"/>
      <c r="EN216" s="5"/>
      <c r="EO216" s="5"/>
      <c r="EP216" s="5"/>
      <c r="EQ216" s="5"/>
      <c r="ER216" s="20">
        <f t="shared" si="48"/>
        <v>1</v>
      </c>
      <c r="ES216" s="5">
        <f t="shared" si="49"/>
        <v>1</v>
      </c>
      <c r="ET216" s="5" t="s">
        <v>568</v>
      </c>
      <c r="EU216" s="15" t="s">
        <v>1691</v>
      </c>
      <c r="EV216" s="15" t="s">
        <v>567</v>
      </c>
      <c r="EW216" s="15" t="s">
        <v>1073</v>
      </c>
      <c r="EX216" s="3" t="s">
        <v>1082</v>
      </c>
      <c r="EY216" s="22">
        <v>46189</v>
      </c>
      <c r="EZ216" s="21"/>
      <c r="FA216" s="3"/>
      <c r="FB216" s="22"/>
      <c r="FC216" s="15"/>
      <c r="FD216" s="15"/>
      <c r="FE216" s="15">
        <f t="shared" si="50"/>
        <v>3299</v>
      </c>
      <c r="FF216" s="4">
        <f t="shared" si="51"/>
        <v>9399</v>
      </c>
      <c r="FG216" t="s">
        <v>586</v>
      </c>
      <c r="FH216" s="4">
        <v>256</v>
      </c>
      <c r="FI216" t="s">
        <v>688</v>
      </c>
    </row>
    <row r="217" spans="1:165" ht="17.25" x14ac:dyDescent="0.25">
      <c r="A217" s="5">
        <v>463810078</v>
      </c>
      <c r="B217" s="12" t="s">
        <v>238</v>
      </c>
      <c r="C217" s="5"/>
      <c r="D217" s="5"/>
      <c r="E217" s="5"/>
      <c r="F217" s="5"/>
      <c r="G217" s="6"/>
      <c r="H217" s="6"/>
      <c r="I217" s="5">
        <v>4217</v>
      </c>
      <c r="J217" s="5">
        <v>3955</v>
      </c>
      <c r="K217" s="295">
        <f t="shared" si="53"/>
        <v>4066</v>
      </c>
      <c r="L217" s="295">
        <f t="shared" si="41"/>
        <v>8172</v>
      </c>
      <c r="M217" s="334">
        <v>1</v>
      </c>
      <c r="N217" s="5" t="s">
        <v>688</v>
      </c>
      <c r="O217" s="5" t="s">
        <v>689</v>
      </c>
      <c r="P217" s="5" t="s">
        <v>44</v>
      </c>
      <c r="Q217" s="8">
        <v>59694</v>
      </c>
      <c r="R217" s="9">
        <v>111</v>
      </c>
      <c r="S217" s="9">
        <f t="shared" si="42"/>
        <v>0</v>
      </c>
      <c r="T217" s="9">
        <v>6219.99</v>
      </c>
      <c r="U217" s="10" t="s">
        <v>884</v>
      </c>
      <c r="V217" s="319">
        <f t="shared" si="46"/>
        <v>6.0764322216097448E-2</v>
      </c>
      <c r="W217" s="319">
        <f t="shared" si="47"/>
        <v>3.3477068647932606E-3</v>
      </c>
      <c r="X217" s="11" t="str">
        <f t="shared" si="43"/>
        <v>FLOW</v>
      </c>
      <c r="Y217" s="5" t="str">
        <f t="shared" si="44"/>
        <v>-</v>
      </c>
      <c r="Z217" s="5" t="s">
        <v>787</v>
      </c>
      <c r="AA217" s="5" t="s">
        <v>586</v>
      </c>
      <c r="AB217" s="12"/>
      <c r="AC217" s="5"/>
      <c r="AD217" s="5"/>
      <c r="AE217" s="13"/>
      <c r="AF217" s="14" t="s">
        <v>586</v>
      </c>
      <c r="AG217" s="15" t="s">
        <v>586</v>
      </c>
      <c r="AH217" s="5" t="s">
        <v>232</v>
      </c>
      <c r="AI217" s="15" t="s">
        <v>586</v>
      </c>
      <c r="AJ217" s="16" t="s">
        <v>586</v>
      </c>
      <c r="AK217" s="15" t="s">
        <v>586</v>
      </c>
      <c r="AL217" s="17">
        <v>10285.99</v>
      </c>
      <c r="AM217" s="8">
        <v>59694</v>
      </c>
      <c r="AN217" s="18">
        <v>27</v>
      </c>
      <c r="AO217" s="6">
        <v>37</v>
      </c>
      <c r="AP217" s="6" t="str">
        <f t="shared" si="45"/>
        <v>FLOW</v>
      </c>
      <c r="AQ217" s="6"/>
      <c r="AR217" s="6"/>
      <c r="AS217" s="6"/>
      <c r="AT217" s="6"/>
      <c r="AU217" s="5" t="s">
        <v>1060</v>
      </c>
      <c r="AV217" s="332"/>
      <c r="AW217" s="12"/>
      <c r="AX217" s="19"/>
      <c r="AY217" s="5"/>
      <c r="AZ217" s="5" t="s">
        <v>1011</v>
      </c>
      <c r="BA217" s="15" t="s">
        <v>586</v>
      </c>
      <c r="BB217" s="15"/>
      <c r="BC217" s="15"/>
      <c r="BD217" s="5"/>
      <c r="BE217" s="5"/>
      <c r="BF217" s="5"/>
      <c r="BG217" s="3"/>
      <c r="BH217" s="5"/>
      <c r="BI217" s="5"/>
      <c r="BJ217" s="5"/>
      <c r="BK217" s="5"/>
      <c r="BL217" s="5"/>
      <c r="BM217" s="5"/>
      <c r="BN217" s="5"/>
      <c r="BO217" s="5">
        <v>1</v>
      </c>
      <c r="BP217" s="5"/>
      <c r="BQ217" s="5"/>
      <c r="BR217" s="5">
        <v>1</v>
      </c>
      <c r="BS217" s="5"/>
      <c r="BT217" s="5"/>
      <c r="BU217" s="5"/>
      <c r="BV217" s="5"/>
      <c r="BW217" s="5"/>
      <c r="BX217" s="5"/>
      <c r="BY217" s="5"/>
      <c r="BZ217" s="5"/>
      <c r="CA217" s="5"/>
      <c r="CB217" s="5"/>
      <c r="CC217" s="5"/>
      <c r="CD217" s="5"/>
      <c r="CE217" s="5"/>
      <c r="CF217" s="5"/>
      <c r="CG217" s="5"/>
      <c r="CH217" s="5"/>
      <c r="CI217" s="5"/>
      <c r="CJ217" s="5">
        <v>1</v>
      </c>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c r="EF217" s="5"/>
      <c r="EG217" s="5"/>
      <c r="EH217" s="5"/>
      <c r="EI217" s="5"/>
      <c r="EJ217" s="5"/>
      <c r="EK217" s="5"/>
      <c r="EL217" s="5"/>
      <c r="EM217" s="5"/>
      <c r="EN217" s="5"/>
      <c r="EO217" s="5"/>
      <c r="EP217" s="5"/>
      <c r="EQ217" s="5"/>
      <c r="ER217" s="20">
        <f t="shared" si="48"/>
        <v>3</v>
      </c>
      <c r="ES217" s="5">
        <f t="shared" si="49"/>
        <v>1</v>
      </c>
      <c r="ET217" s="5" t="s">
        <v>576</v>
      </c>
      <c r="EU217" s="15" t="s">
        <v>1692</v>
      </c>
      <c r="EV217" s="15" t="s">
        <v>1596</v>
      </c>
      <c r="EW217" s="15" t="s">
        <v>1098</v>
      </c>
      <c r="EX217" s="3" t="s">
        <v>1176</v>
      </c>
      <c r="EY217" s="22">
        <v>46179</v>
      </c>
      <c r="EZ217" s="21"/>
      <c r="FA217" s="3"/>
      <c r="FB217" s="22"/>
      <c r="FC217" s="15"/>
      <c r="FD217" s="15"/>
      <c r="FE217" s="15">
        <f t="shared" si="50"/>
        <v>4066</v>
      </c>
      <c r="FF217" s="4">
        <f t="shared" si="51"/>
        <v>8172</v>
      </c>
      <c r="FG217" t="s">
        <v>586</v>
      </c>
      <c r="FH217" s="4">
        <v>111</v>
      </c>
      <c r="FI217" t="s">
        <v>688</v>
      </c>
    </row>
    <row r="218" spans="1:165" ht="17.25" x14ac:dyDescent="0.25">
      <c r="A218" s="5">
        <v>460347439</v>
      </c>
      <c r="B218" s="12" t="s">
        <v>1372</v>
      </c>
      <c r="C218" s="5" t="s">
        <v>1043</v>
      </c>
      <c r="D218" s="5" t="s">
        <v>2150</v>
      </c>
      <c r="E218" s="5">
        <v>9003</v>
      </c>
      <c r="F218" s="5"/>
      <c r="G218" s="6"/>
      <c r="H218" s="6"/>
      <c r="I218" s="5">
        <v>8860</v>
      </c>
      <c r="J218" s="5">
        <v>8606</v>
      </c>
      <c r="K218" s="295">
        <f t="shared" si="53"/>
        <v>8724</v>
      </c>
      <c r="L218" s="295">
        <f t="shared" si="41"/>
        <v>8463</v>
      </c>
      <c r="M218" s="334">
        <v>1</v>
      </c>
      <c r="N218" s="5" t="s">
        <v>737</v>
      </c>
      <c r="O218" s="5" t="s">
        <v>738</v>
      </c>
      <c r="P218" s="5" t="s">
        <v>26</v>
      </c>
      <c r="Q218" s="8">
        <v>59366</v>
      </c>
      <c r="R218" s="9">
        <v>118</v>
      </c>
      <c r="S218" s="9">
        <f t="shared" si="42"/>
        <v>0</v>
      </c>
      <c r="T218" s="9">
        <v>5365</v>
      </c>
      <c r="U218" s="10" t="s">
        <v>586</v>
      </c>
      <c r="V218" s="319">
        <f t="shared" si="46"/>
        <v>2.5602078375049204E-2</v>
      </c>
      <c r="W218" s="319">
        <f t="shared" si="47"/>
        <v>3.3293122547545266E-3</v>
      </c>
      <c r="X218" s="11" t="str">
        <f t="shared" si="43"/>
        <v>STABLE</v>
      </c>
      <c r="Y218" s="5" t="str">
        <f t="shared" si="44"/>
        <v>PAID</v>
      </c>
      <c r="Z218" s="5" t="s">
        <v>586</v>
      </c>
      <c r="AA218" s="5" t="s">
        <v>586</v>
      </c>
      <c r="AB218" s="12"/>
      <c r="AC218" s="5"/>
      <c r="AD218" s="5"/>
      <c r="AE218" s="13"/>
      <c r="AF218" s="14"/>
      <c r="AG218" s="15"/>
      <c r="AH218" s="5" t="s">
        <v>185</v>
      </c>
      <c r="AI218" s="15"/>
      <c r="AK218" s="15"/>
      <c r="AL218" s="17">
        <v>14089</v>
      </c>
      <c r="AM218" s="8">
        <v>59366</v>
      </c>
      <c r="AN218" s="18">
        <v>27</v>
      </c>
      <c r="AO218" s="6">
        <v>37</v>
      </c>
      <c r="AP218" s="6" t="str">
        <f t="shared" si="45"/>
        <v>FLOW</v>
      </c>
      <c r="AQ218" s="6"/>
      <c r="AR218" s="6"/>
      <c r="AS218" s="6"/>
      <c r="AT218" s="6"/>
      <c r="AU218" s="5" t="s">
        <v>586</v>
      </c>
      <c r="AV218" s="332"/>
      <c r="AW218" s="12"/>
      <c r="AX218" s="19"/>
      <c r="AY218" s="5"/>
      <c r="AZ218" s="5" t="s">
        <v>1325</v>
      </c>
      <c r="BA218" s="15" t="s">
        <v>586</v>
      </c>
      <c r="BB218" s="15"/>
      <c r="BC218" s="15"/>
      <c r="BD218" s="5"/>
      <c r="BE218" s="5"/>
      <c r="BF218" s="5"/>
      <c r="BG218" s="3"/>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v>1</v>
      </c>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c r="EF218" s="5"/>
      <c r="EG218" s="5"/>
      <c r="EH218" s="5"/>
      <c r="EI218" s="5"/>
      <c r="EJ218" s="5"/>
      <c r="EK218" s="5"/>
      <c r="EL218" s="5"/>
      <c r="EM218" s="5"/>
      <c r="EN218" s="5"/>
      <c r="EO218" s="5"/>
      <c r="EP218" s="5"/>
      <c r="EQ218" s="5"/>
      <c r="ER218" s="20">
        <f t="shared" si="48"/>
        <v>1</v>
      </c>
      <c r="ES218" s="5">
        <f t="shared" si="49"/>
        <v>1</v>
      </c>
      <c r="ET218" s="5" t="s">
        <v>572</v>
      </c>
      <c r="EU218" s="15" t="s">
        <v>1693</v>
      </c>
      <c r="EV218" s="15" t="s">
        <v>567</v>
      </c>
      <c r="EW218" s="15"/>
      <c r="EX218" s="3"/>
      <c r="EY218" s="22"/>
      <c r="EZ218" s="21"/>
      <c r="FA218" s="3"/>
      <c r="FB218" s="22"/>
      <c r="FC218" s="15"/>
      <c r="FD218" s="15"/>
      <c r="FE218" s="15">
        <f t="shared" si="50"/>
        <v>8724</v>
      </c>
      <c r="FF218" s="4">
        <f t="shared" si="51"/>
        <v>17466</v>
      </c>
      <c r="FH218" s="4">
        <v>118</v>
      </c>
      <c r="FI218" t="s">
        <v>688</v>
      </c>
    </row>
    <row r="219" spans="1:165" ht="17.25" x14ac:dyDescent="0.25">
      <c r="A219" s="5">
        <v>462002443</v>
      </c>
      <c r="B219" s="12" t="s">
        <v>918</v>
      </c>
      <c r="C219" s="5"/>
      <c r="D219" s="5"/>
      <c r="E219" s="5"/>
      <c r="F219" s="5"/>
      <c r="G219" s="6"/>
      <c r="H219" s="6"/>
      <c r="I219" s="5">
        <v>5840</v>
      </c>
      <c r="J219" s="5">
        <v>5840</v>
      </c>
      <c r="K219" s="295">
        <f t="shared" si="53"/>
        <v>6001</v>
      </c>
      <c r="L219" s="295">
        <f t="shared" si="41"/>
        <v>11680</v>
      </c>
      <c r="M219" s="334">
        <v>1</v>
      </c>
      <c r="N219" s="5" t="s">
        <v>688</v>
      </c>
      <c r="O219" s="5" t="s">
        <v>689</v>
      </c>
      <c r="P219" s="5" t="s">
        <v>168</v>
      </c>
      <c r="Q219" s="8">
        <v>59239</v>
      </c>
      <c r="R219" s="9">
        <v>161</v>
      </c>
      <c r="S219" s="9">
        <f t="shared" si="42"/>
        <v>0</v>
      </c>
      <c r="T219" s="9">
        <v>450</v>
      </c>
      <c r="U219" s="10" t="s">
        <v>586</v>
      </c>
      <c r="V219" s="319">
        <f t="shared" si="46"/>
        <v>5.8541931850744099E-2</v>
      </c>
      <c r="W219" s="319">
        <f t="shared" si="47"/>
        <v>3.3221899514773337E-3</v>
      </c>
      <c r="X219" s="11" t="str">
        <f t="shared" si="43"/>
        <v>FLOW</v>
      </c>
      <c r="Y219" s="5" t="str">
        <f t="shared" si="44"/>
        <v>-</v>
      </c>
      <c r="Z219" s="5" t="s">
        <v>586</v>
      </c>
      <c r="AA219" s="5" t="s">
        <v>586</v>
      </c>
      <c r="AB219" s="12"/>
      <c r="AC219" s="5"/>
      <c r="AD219" s="5"/>
      <c r="AE219" s="13"/>
      <c r="AF219" s="14" t="s">
        <v>586</v>
      </c>
      <c r="AG219" s="15" t="s">
        <v>586</v>
      </c>
      <c r="AH219" s="5" t="s">
        <v>175</v>
      </c>
      <c r="AI219" s="15" t="s">
        <v>586</v>
      </c>
      <c r="AJ219" s="16" t="s">
        <v>586</v>
      </c>
      <c r="AK219" s="15" t="s">
        <v>586</v>
      </c>
      <c r="AL219" s="17">
        <v>6451</v>
      </c>
      <c r="AM219" s="8">
        <v>59239</v>
      </c>
      <c r="AN219" s="18">
        <v>27</v>
      </c>
      <c r="AO219" s="6">
        <v>37</v>
      </c>
      <c r="AP219" s="6" t="str">
        <f t="shared" si="45"/>
        <v>FLOW</v>
      </c>
      <c r="AQ219" s="6"/>
      <c r="AR219" s="6"/>
      <c r="AS219" s="6"/>
      <c r="AT219" s="6"/>
      <c r="AU219" s="5" t="s">
        <v>1060</v>
      </c>
      <c r="AV219" s="332"/>
      <c r="AW219" s="12"/>
      <c r="AX219" s="19"/>
      <c r="AY219" s="5"/>
      <c r="AZ219" s="5" t="s">
        <v>1011</v>
      </c>
      <c r="BA219" s="15" t="s">
        <v>586</v>
      </c>
      <c r="BB219" s="15"/>
      <c r="BC219" s="15"/>
      <c r="BD219" s="5"/>
      <c r="BE219" s="5"/>
      <c r="BF219" s="5"/>
      <c r="BG219" s="3"/>
      <c r="BH219" s="5"/>
      <c r="BI219" s="5">
        <v>1</v>
      </c>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c r="EF219" s="5"/>
      <c r="EG219" s="5"/>
      <c r="EH219" s="5"/>
      <c r="EI219" s="5"/>
      <c r="EJ219" s="5"/>
      <c r="EK219" s="5"/>
      <c r="EL219" s="5"/>
      <c r="EM219" s="5"/>
      <c r="EN219" s="5"/>
      <c r="EO219" s="5"/>
      <c r="EP219" s="5"/>
      <c r="EQ219" s="5"/>
      <c r="ER219" s="20">
        <f t="shared" si="48"/>
        <v>1</v>
      </c>
      <c r="ES219" s="5">
        <f t="shared" si="49"/>
        <v>1</v>
      </c>
      <c r="ET219" s="5" t="s">
        <v>583</v>
      </c>
      <c r="EU219" s="15" t="s">
        <v>1694</v>
      </c>
      <c r="EV219" s="15" t="s">
        <v>567</v>
      </c>
      <c r="EW219" s="15" t="s">
        <v>1075</v>
      </c>
      <c r="EX219" s="3" t="s">
        <v>1118</v>
      </c>
      <c r="EY219" s="22">
        <v>46176</v>
      </c>
      <c r="EZ219" s="21"/>
      <c r="FA219" s="3"/>
      <c r="FB219" s="22"/>
      <c r="FC219" s="15"/>
      <c r="FD219" s="15"/>
      <c r="FE219" s="15">
        <f t="shared" si="50"/>
        <v>6001</v>
      </c>
      <c r="FF219" s="4">
        <f t="shared" si="51"/>
        <v>11680</v>
      </c>
      <c r="FG219" t="s">
        <v>586</v>
      </c>
      <c r="FH219" s="4">
        <v>161</v>
      </c>
      <c r="FI219" t="s">
        <v>688</v>
      </c>
    </row>
    <row r="220" spans="1:165" ht="17.25" x14ac:dyDescent="0.25">
      <c r="A220" s="5">
        <v>464000542</v>
      </c>
      <c r="B220" s="12" t="s">
        <v>271</v>
      </c>
      <c r="C220" s="5"/>
      <c r="D220" s="5"/>
      <c r="E220" s="5"/>
      <c r="F220" s="5"/>
      <c r="G220" s="6"/>
      <c r="H220" s="6"/>
      <c r="I220" s="5">
        <v>4728</v>
      </c>
      <c r="J220" s="5">
        <v>18912</v>
      </c>
      <c r="K220" s="295">
        <f t="shared" si="53"/>
        <v>5167</v>
      </c>
      <c r="L220" s="295">
        <f t="shared" si="41"/>
        <v>23640</v>
      </c>
      <c r="M220" s="7">
        <v>4</v>
      </c>
      <c r="N220" s="5" t="s">
        <v>688</v>
      </c>
      <c r="O220" s="5" t="s">
        <v>689</v>
      </c>
      <c r="P220" s="5" t="s">
        <v>106</v>
      </c>
      <c r="Q220" s="8">
        <v>59213</v>
      </c>
      <c r="R220" s="9">
        <v>439</v>
      </c>
      <c r="S220" s="9">
        <f t="shared" si="42"/>
        <v>0</v>
      </c>
      <c r="T220" s="9">
        <v>5007</v>
      </c>
      <c r="U220" s="10" t="s">
        <v>688</v>
      </c>
      <c r="V220" s="319">
        <f t="shared" si="46"/>
        <v>0.58595346453038522</v>
      </c>
      <c r="W220" s="319">
        <f t="shared" si="47"/>
        <v>1.9440747929137463E-2</v>
      </c>
      <c r="X220" s="11" t="str">
        <f t="shared" si="43"/>
        <v>FLOW</v>
      </c>
      <c r="Y220" s="5" t="str">
        <f t="shared" si="44"/>
        <v>-</v>
      </c>
      <c r="Z220" s="5" t="s">
        <v>783</v>
      </c>
      <c r="AA220" s="5" t="s">
        <v>586</v>
      </c>
      <c r="AB220" s="12"/>
      <c r="AC220" s="5"/>
      <c r="AD220" s="5"/>
      <c r="AE220" s="13"/>
      <c r="AF220" s="14" t="s">
        <v>1064</v>
      </c>
      <c r="AG220" s="15" t="s">
        <v>586</v>
      </c>
      <c r="AH220" s="5" t="s">
        <v>268</v>
      </c>
      <c r="AI220" s="15" t="s">
        <v>586</v>
      </c>
      <c r="AJ220" s="16" t="s">
        <v>586</v>
      </c>
      <c r="AK220" s="15" t="s">
        <v>586</v>
      </c>
      <c r="AL220" s="17">
        <v>24358</v>
      </c>
      <c r="AM220" s="8">
        <v>59213</v>
      </c>
      <c r="AN220" s="18">
        <v>116</v>
      </c>
      <c r="AO220" s="6">
        <v>126</v>
      </c>
      <c r="AP220" s="6" t="str">
        <f t="shared" si="45"/>
        <v>FLOW</v>
      </c>
      <c r="AQ220" s="6"/>
      <c r="AR220" s="6"/>
      <c r="AS220" s="6"/>
      <c r="AT220" s="6"/>
      <c r="AU220" s="5" t="s">
        <v>483</v>
      </c>
      <c r="AV220" s="332"/>
      <c r="AW220" s="12"/>
      <c r="AX220" s="19"/>
      <c r="AY220" s="5"/>
      <c r="AZ220" s="5" t="s">
        <v>1011</v>
      </c>
      <c r="BA220" s="15" t="s">
        <v>586</v>
      </c>
      <c r="BB220" s="15"/>
      <c r="BC220" s="15"/>
      <c r="BD220" s="5"/>
      <c r="BE220" s="5"/>
      <c r="BF220" s="5"/>
      <c r="BG220" s="3"/>
      <c r="BH220" s="5"/>
      <c r="BI220" s="5"/>
      <c r="BJ220" s="5"/>
      <c r="BK220" s="5"/>
      <c r="BL220" s="5">
        <v>2</v>
      </c>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c r="EF220" s="5"/>
      <c r="EG220" s="5"/>
      <c r="EH220" s="5"/>
      <c r="EI220" s="5"/>
      <c r="EJ220" s="5"/>
      <c r="EK220" s="5"/>
      <c r="EL220" s="5"/>
      <c r="EM220" s="5"/>
      <c r="EN220" s="5"/>
      <c r="EO220" s="5"/>
      <c r="EP220" s="5"/>
      <c r="EQ220" s="5"/>
      <c r="ER220" s="20">
        <f t="shared" si="48"/>
        <v>2</v>
      </c>
      <c r="ES220" s="5">
        <f t="shared" si="49"/>
        <v>1</v>
      </c>
      <c r="ET220" s="5" t="s">
        <v>568</v>
      </c>
      <c r="EU220" s="15" t="s">
        <v>1695</v>
      </c>
      <c r="EV220" s="15" t="s">
        <v>567</v>
      </c>
      <c r="EW220" s="15" t="s">
        <v>1073</v>
      </c>
      <c r="EX220" s="3" t="s">
        <v>1177</v>
      </c>
      <c r="EY220" s="22">
        <v>46181</v>
      </c>
      <c r="EZ220" s="21"/>
      <c r="FA220" s="3"/>
      <c r="FB220" s="22"/>
      <c r="FC220" s="15"/>
      <c r="FD220" s="15"/>
      <c r="FE220" s="15">
        <f t="shared" si="50"/>
        <v>5167</v>
      </c>
      <c r="FF220" s="4">
        <f t="shared" si="51"/>
        <v>23640</v>
      </c>
      <c r="FG220" t="s">
        <v>586</v>
      </c>
      <c r="FH220" s="4">
        <v>439</v>
      </c>
      <c r="FI220" t="s">
        <v>688</v>
      </c>
    </row>
    <row r="221" spans="1:165" ht="17.25" x14ac:dyDescent="0.25">
      <c r="A221" s="5">
        <v>463953257</v>
      </c>
      <c r="B221" s="12" t="s">
        <v>134</v>
      </c>
      <c r="C221" s="5" t="s">
        <v>1045</v>
      </c>
      <c r="D221" s="5" t="s">
        <v>1052</v>
      </c>
      <c r="E221" s="5">
        <f>3718+242</f>
        <v>3960</v>
      </c>
      <c r="F221" s="5"/>
      <c r="G221" s="6"/>
      <c r="H221" s="6"/>
      <c r="I221" s="5">
        <v>3761</v>
      </c>
      <c r="J221" s="5">
        <v>11240</v>
      </c>
      <c r="K221" s="295">
        <f t="shared" si="53"/>
        <v>4348</v>
      </c>
      <c r="L221" s="295">
        <f t="shared" si="41"/>
        <v>11041</v>
      </c>
      <c r="M221" s="7">
        <v>3</v>
      </c>
      <c r="N221" s="5" t="s">
        <v>737</v>
      </c>
      <c r="O221" s="5" t="s">
        <v>738</v>
      </c>
      <c r="P221" s="5" t="s">
        <v>20</v>
      </c>
      <c r="Q221" s="8">
        <v>59186</v>
      </c>
      <c r="R221" s="9">
        <v>630</v>
      </c>
      <c r="S221" s="9">
        <f t="shared" si="42"/>
        <v>0</v>
      </c>
      <c r="T221" s="9">
        <v>6300</v>
      </c>
      <c r="U221" s="10" t="s">
        <v>736</v>
      </c>
      <c r="V221" s="319">
        <f t="shared" si="46"/>
        <v>0.1973927981944959</v>
      </c>
      <c r="W221" s="319">
        <f t="shared" si="47"/>
        <v>1.5669568476456373E-2</v>
      </c>
      <c r="X221" s="11" t="str">
        <f t="shared" si="43"/>
        <v>STABLE</v>
      </c>
      <c r="Y221" s="5" t="str">
        <f t="shared" si="44"/>
        <v>PAID</v>
      </c>
      <c r="Z221" s="5" t="s">
        <v>738</v>
      </c>
      <c r="AA221" s="5" t="s">
        <v>586</v>
      </c>
      <c r="AB221" s="12"/>
      <c r="AC221" s="5"/>
      <c r="AD221" s="5"/>
      <c r="AE221" s="13"/>
      <c r="AF221" s="14" t="s">
        <v>1064</v>
      </c>
      <c r="AG221" s="15" t="s">
        <v>586</v>
      </c>
      <c r="AH221" s="5" t="s">
        <v>130</v>
      </c>
      <c r="AI221" s="15" t="s">
        <v>586</v>
      </c>
      <c r="AJ221" s="16" t="s">
        <v>586</v>
      </c>
      <c r="AK221" s="15" t="s">
        <v>586</v>
      </c>
      <c r="AL221" s="17">
        <v>18170</v>
      </c>
      <c r="AM221" s="8">
        <v>59186</v>
      </c>
      <c r="AN221" s="18">
        <v>88</v>
      </c>
      <c r="AO221" s="6">
        <v>67</v>
      </c>
      <c r="AP221" s="6" t="str">
        <f t="shared" si="45"/>
        <v>STABLE</v>
      </c>
      <c r="AQ221" s="6"/>
      <c r="AR221" s="6"/>
      <c r="AS221" s="6"/>
      <c r="AT221" s="6"/>
      <c r="AU221" s="5" t="s">
        <v>1060</v>
      </c>
      <c r="AV221" s="332"/>
      <c r="AW221" s="12"/>
      <c r="AX221" s="19"/>
      <c r="AY221" s="5"/>
      <c r="AZ221" s="5" t="s">
        <v>1011</v>
      </c>
      <c r="BA221" s="15" t="s">
        <v>586</v>
      </c>
      <c r="BB221" s="15"/>
      <c r="BC221" s="15">
        <v>1</v>
      </c>
      <c r="BD221" s="5"/>
      <c r="BE221" s="5"/>
      <c r="BF221" s="5">
        <v>1</v>
      </c>
      <c r="BG221" s="3"/>
      <c r="BH221" s="5"/>
      <c r="BI221" s="5">
        <v>2</v>
      </c>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c r="EF221" s="5"/>
      <c r="EG221" s="5"/>
      <c r="EH221" s="5"/>
      <c r="EI221" s="5"/>
      <c r="EJ221" s="5"/>
      <c r="EK221" s="5"/>
      <c r="EL221" s="5"/>
      <c r="EM221" s="5"/>
      <c r="EN221" s="5"/>
      <c r="EO221" s="5"/>
      <c r="EP221" s="5"/>
      <c r="EQ221" s="5"/>
      <c r="ER221" s="20">
        <f t="shared" si="48"/>
        <v>4</v>
      </c>
      <c r="ES221" s="5">
        <f t="shared" si="49"/>
        <v>1</v>
      </c>
      <c r="ET221" s="5" t="s">
        <v>571</v>
      </c>
      <c r="EU221" s="15" t="s">
        <v>1696</v>
      </c>
      <c r="EV221" s="15" t="s">
        <v>567</v>
      </c>
      <c r="EW221" s="15" t="s">
        <v>1087</v>
      </c>
      <c r="EX221" s="3" t="s">
        <v>1087</v>
      </c>
      <c r="EY221" s="22">
        <v>46176</v>
      </c>
      <c r="EZ221" s="21"/>
      <c r="FA221" s="3"/>
      <c r="FB221" s="22"/>
      <c r="FC221" s="15"/>
      <c r="FD221" s="15"/>
      <c r="FE221" s="15">
        <f t="shared" si="50"/>
        <v>4348</v>
      </c>
      <c r="FF221" s="4">
        <f t="shared" si="51"/>
        <v>15001</v>
      </c>
      <c r="FG221" t="s">
        <v>897</v>
      </c>
      <c r="FH221" s="4">
        <v>630</v>
      </c>
      <c r="FI221" t="s">
        <v>1477</v>
      </c>
    </row>
    <row r="222" spans="1:165" ht="17.25" x14ac:dyDescent="0.25">
      <c r="A222" s="328">
        <v>464516840</v>
      </c>
      <c r="B222" s="12" t="s">
        <v>919</v>
      </c>
      <c r="C222" s="5"/>
      <c r="D222" s="5"/>
      <c r="E222" s="5"/>
      <c r="F222" s="5"/>
      <c r="G222" s="6"/>
      <c r="H222" s="6"/>
      <c r="I222" s="5">
        <v>3458</v>
      </c>
      <c r="J222" s="5">
        <v>6916</v>
      </c>
      <c r="K222" s="295">
        <f t="shared" si="53"/>
        <v>3549</v>
      </c>
      <c r="L222" s="295">
        <f t="shared" si="41"/>
        <v>10374</v>
      </c>
      <c r="M222" s="7">
        <v>2</v>
      </c>
      <c r="N222" s="5" t="s">
        <v>688</v>
      </c>
      <c r="O222" s="5" t="s">
        <v>689</v>
      </c>
      <c r="P222" s="5" t="s">
        <v>53</v>
      </c>
      <c r="Q222" s="8">
        <v>58758</v>
      </c>
      <c r="R222" s="9">
        <v>91</v>
      </c>
      <c r="S222" s="9">
        <f t="shared" si="42"/>
        <v>0</v>
      </c>
      <c r="T222" s="9">
        <v>2700</v>
      </c>
      <c r="U222" s="10" t="s">
        <v>586</v>
      </c>
      <c r="V222" s="319">
        <f t="shared" si="46"/>
        <v>0.41032976803567561</v>
      </c>
      <c r="W222" s="319">
        <f t="shared" si="47"/>
        <v>1.3009690027097497E-2</v>
      </c>
      <c r="X222" s="11" t="str">
        <f t="shared" si="43"/>
        <v>FLOW</v>
      </c>
      <c r="Y222" s="5" t="str">
        <f t="shared" si="44"/>
        <v>-</v>
      </c>
      <c r="Z222" s="5" t="s">
        <v>586</v>
      </c>
      <c r="AA222" s="5" t="s">
        <v>586</v>
      </c>
      <c r="AB222" s="12"/>
      <c r="AC222" s="5"/>
      <c r="AD222" s="5"/>
      <c r="AE222" s="13"/>
      <c r="AF222" s="14" t="s">
        <v>586</v>
      </c>
      <c r="AG222" s="15" t="s">
        <v>586</v>
      </c>
      <c r="AH222" s="5" t="s">
        <v>1015</v>
      </c>
      <c r="AI222" s="15" t="s">
        <v>586</v>
      </c>
      <c r="AJ222" s="16" t="s">
        <v>586</v>
      </c>
      <c r="AK222" s="15" t="s">
        <v>586</v>
      </c>
      <c r="AL222" s="17">
        <v>9707</v>
      </c>
      <c r="AM222" s="8">
        <v>58758</v>
      </c>
      <c r="AN222" s="18">
        <v>57</v>
      </c>
      <c r="AO222" s="6">
        <v>67</v>
      </c>
      <c r="AP222" s="6" t="str">
        <f t="shared" si="45"/>
        <v>FLOW</v>
      </c>
      <c r="AQ222" s="6"/>
      <c r="AR222" s="6"/>
      <c r="AS222" s="6"/>
      <c r="AT222" s="6"/>
      <c r="AU222" s="5" t="s">
        <v>1060</v>
      </c>
      <c r="AV222" s="332"/>
      <c r="AW222" s="12"/>
      <c r="AX222" s="19"/>
      <c r="AY222" s="5"/>
      <c r="AZ222" s="5" t="s">
        <v>1011</v>
      </c>
      <c r="BA222" s="15" t="s">
        <v>586</v>
      </c>
      <c r="BB222" s="15"/>
      <c r="BC222" s="15"/>
      <c r="BD222" s="5"/>
      <c r="BE222" s="5"/>
      <c r="BF222" s="5"/>
      <c r="BG222" s="3"/>
      <c r="BH222" s="5"/>
      <c r="BI222" s="5"/>
      <c r="BJ222" s="5"/>
      <c r="BK222" s="5"/>
      <c r="BL222" s="5"/>
      <c r="BM222" s="5"/>
      <c r="BN222" s="5"/>
      <c r="BO222" s="5"/>
      <c r="BP222" s="5"/>
      <c r="BQ222" s="5"/>
      <c r="BR222" s="5"/>
      <c r="BS222" s="5"/>
      <c r="BT222" s="5"/>
      <c r="BU222" s="5"/>
      <c r="BV222" s="5"/>
      <c r="BW222" s="5"/>
      <c r="BX222" s="5"/>
      <c r="BY222" s="5"/>
      <c r="BZ222" s="5"/>
      <c r="CA222" s="5">
        <v>1</v>
      </c>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c r="EF222" s="5"/>
      <c r="EG222" s="5"/>
      <c r="EH222" s="5"/>
      <c r="EI222" s="5"/>
      <c r="EJ222" s="5"/>
      <c r="EK222" s="5"/>
      <c r="EL222" s="5"/>
      <c r="EM222" s="5"/>
      <c r="EN222" s="5"/>
      <c r="EO222" s="5"/>
      <c r="EP222" s="5"/>
      <c r="EQ222" s="5"/>
      <c r="ER222" s="20">
        <f t="shared" si="48"/>
        <v>1</v>
      </c>
      <c r="ES222" s="5">
        <f t="shared" si="49"/>
        <v>1</v>
      </c>
      <c r="ET222" s="5" t="s">
        <v>577</v>
      </c>
      <c r="EU222" s="15" t="s">
        <v>1697</v>
      </c>
      <c r="EV222" s="15" t="s">
        <v>567</v>
      </c>
      <c r="EW222" s="15" t="s">
        <v>1075</v>
      </c>
      <c r="EX222" s="3" t="s">
        <v>1178</v>
      </c>
      <c r="EY222" s="22">
        <v>46182</v>
      </c>
      <c r="EZ222" s="21"/>
      <c r="FA222" s="3"/>
      <c r="FB222" s="22"/>
      <c r="FC222" s="15"/>
      <c r="FD222" s="15"/>
      <c r="FE222" s="15">
        <f t="shared" si="50"/>
        <v>3549</v>
      </c>
      <c r="FF222" s="4">
        <f t="shared" si="51"/>
        <v>10374</v>
      </c>
      <c r="FG222" t="s">
        <v>586</v>
      </c>
      <c r="FH222" s="4">
        <v>91</v>
      </c>
      <c r="FI222" t="s">
        <v>688</v>
      </c>
    </row>
    <row r="223" spans="1:165" ht="17.25" x14ac:dyDescent="0.25">
      <c r="A223" s="5">
        <v>465436824</v>
      </c>
      <c r="B223" s="12" t="s">
        <v>1343</v>
      </c>
      <c r="C223" s="5"/>
      <c r="D223" s="5"/>
      <c r="E223" s="5"/>
      <c r="F223" s="5"/>
      <c r="G223" s="6"/>
      <c r="H223" s="6"/>
      <c r="I223" s="5">
        <v>3311</v>
      </c>
      <c r="J223" s="5">
        <v>3192</v>
      </c>
      <c r="K223" s="295">
        <f t="shared" si="53"/>
        <v>3311</v>
      </c>
      <c r="L223" s="295">
        <f t="shared" si="41"/>
        <v>6503</v>
      </c>
      <c r="M223" s="334">
        <v>1</v>
      </c>
      <c r="N223" s="5" t="s">
        <v>688</v>
      </c>
      <c r="O223" s="5" t="s">
        <v>689</v>
      </c>
      <c r="P223" s="5" t="s">
        <v>26</v>
      </c>
      <c r="Q223" s="8">
        <v>58722</v>
      </c>
      <c r="R223" s="9">
        <v>119</v>
      </c>
      <c r="S223" s="9">
        <f t="shared" si="42"/>
        <v>0</v>
      </c>
      <c r="T223" s="9">
        <v>3988</v>
      </c>
      <c r="U223" s="10" t="s">
        <v>586</v>
      </c>
      <c r="V223" s="319">
        <f t="shared" si="46"/>
        <v>2.5324348050056251E-2</v>
      </c>
      <c r="W223" s="319">
        <f t="shared" si="47"/>
        <v>3.293196008215061E-3</v>
      </c>
      <c r="X223" s="11" t="str">
        <f t="shared" si="43"/>
        <v>FLOW</v>
      </c>
      <c r="Y223" s="5" t="str">
        <f t="shared" si="44"/>
        <v>-</v>
      </c>
      <c r="Z223" s="5" t="s">
        <v>586</v>
      </c>
      <c r="AA223" s="5" t="s">
        <v>586</v>
      </c>
      <c r="AB223" s="12"/>
      <c r="AC223" s="5"/>
      <c r="AD223" s="5"/>
      <c r="AE223" s="13"/>
      <c r="AF223" s="14"/>
      <c r="AG223" s="15"/>
      <c r="AH223" s="5" t="s">
        <v>1451</v>
      </c>
      <c r="AI223" s="15"/>
      <c r="AK223" s="15"/>
      <c r="AL223" s="17">
        <v>7299</v>
      </c>
      <c r="AM223" s="8">
        <v>58722</v>
      </c>
      <c r="AN223" s="18">
        <v>27</v>
      </c>
      <c r="AO223" s="6">
        <v>37</v>
      </c>
      <c r="AP223" s="6" t="str">
        <f t="shared" si="45"/>
        <v>FLOW</v>
      </c>
      <c r="AQ223" s="6"/>
      <c r="AR223" s="6"/>
      <c r="AS223" s="6"/>
      <c r="AT223" s="6"/>
      <c r="AU223" s="5" t="s">
        <v>586</v>
      </c>
      <c r="AV223" s="332"/>
      <c r="AW223" s="12"/>
      <c r="AX223" s="19"/>
      <c r="AY223" s="5"/>
      <c r="AZ223" s="5" t="s">
        <v>1325</v>
      </c>
      <c r="BA223" s="15" t="s">
        <v>586</v>
      </c>
      <c r="BB223" s="15"/>
      <c r="BC223" s="15"/>
      <c r="BD223" s="5"/>
      <c r="BE223" s="5"/>
      <c r="BF223" s="5"/>
      <c r="BG223" s="3"/>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c r="EF223" s="5"/>
      <c r="EG223" s="5"/>
      <c r="EH223" s="5"/>
      <c r="EI223" s="5"/>
      <c r="EJ223" s="5"/>
      <c r="EK223" s="5"/>
      <c r="EL223" s="5"/>
      <c r="EM223" s="5"/>
      <c r="EN223" s="5"/>
      <c r="EO223" s="5"/>
      <c r="EP223" s="5"/>
      <c r="EQ223" s="5"/>
      <c r="ER223" s="20">
        <f t="shared" si="48"/>
        <v>0</v>
      </c>
      <c r="ES223" s="5" t="str">
        <f t="shared" si="49"/>
        <v/>
      </c>
      <c r="ET223" s="5" t="s">
        <v>572</v>
      </c>
      <c r="EU223" s="15" t="s">
        <v>1698</v>
      </c>
      <c r="EV223" s="15" t="s">
        <v>567</v>
      </c>
      <c r="EW223" s="15"/>
      <c r="EX223" s="3"/>
      <c r="EY223" s="22"/>
      <c r="EZ223" s="21"/>
      <c r="FA223" s="3"/>
      <c r="FB223" s="22"/>
      <c r="FC223" s="15"/>
      <c r="FD223" s="15"/>
      <c r="FE223" s="15">
        <f t="shared" si="50"/>
        <v>3311</v>
      </c>
      <c r="FF223" s="4">
        <f t="shared" si="51"/>
        <v>6503</v>
      </c>
      <c r="FH223" s="4">
        <v>119</v>
      </c>
      <c r="FI223" t="s">
        <v>688</v>
      </c>
    </row>
    <row r="224" spans="1:165" ht="17.25" x14ac:dyDescent="0.25">
      <c r="A224" s="5">
        <v>463815869</v>
      </c>
      <c r="B224" s="12" t="s">
        <v>13</v>
      </c>
      <c r="C224" s="5" t="s">
        <v>1043</v>
      </c>
      <c r="D224" s="5" t="s">
        <v>1052</v>
      </c>
      <c r="E224" s="5">
        <v>4103</v>
      </c>
      <c r="F224" s="5"/>
      <c r="G224" s="6"/>
      <c r="H224" s="6"/>
      <c r="I224" s="5">
        <v>3797</v>
      </c>
      <c r="J224" s="5">
        <v>10761</v>
      </c>
      <c r="K224" s="295">
        <f t="shared" si="53"/>
        <v>3518</v>
      </c>
      <c r="L224" s="295">
        <f t="shared" si="41"/>
        <v>10455</v>
      </c>
      <c r="M224" s="7">
        <v>3</v>
      </c>
      <c r="N224" s="5" t="s">
        <v>737</v>
      </c>
      <c r="O224" s="5" t="s">
        <v>738</v>
      </c>
      <c r="P224" s="5" t="s">
        <v>15</v>
      </c>
      <c r="Q224" s="8">
        <v>58688</v>
      </c>
      <c r="R224" s="9">
        <v>351</v>
      </c>
      <c r="S224" s="9">
        <f t="shared" si="42"/>
        <v>0</v>
      </c>
      <c r="T224" s="9">
        <v>2250</v>
      </c>
      <c r="U224" s="10" t="s">
        <v>553</v>
      </c>
      <c r="V224" s="319">
        <f t="shared" si="46"/>
        <v>0.18189293179774393</v>
      </c>
      <c r="W224" s="319">
        <f t="shared" si="47"/>
        <v>1.5537722345593072E-2</v>
      </c>
      <c r="X224" s="11" t="str">
        <f t="shared" si="43"/>
        <v>STABLE</v>
      </c>
      <c r="Y224" s="5" t="str">
        <f t="shared" si="44"/>
        <v>PAID</v>
      </c>
      <c r="Z224" s="5" t="s">
        <v>738</v>
      </c>
      <c r="AA224" s="5" t="s">
        <v>586</v>
      </c>
      <c r="AB224" s="12"/>
      <c r="AC224" s="5"/>
      <c r="AD224" s="5"/>
      <c r="AE224" s="13"/>
      <c r="AF224" s="14" t="s">
        <v>1064</v>
      </c>
      <c r="AG224" s="15" t="s">
        <v>586</v>
      </c>
      <c r="AH224" s="5" t="s">
        <v>14</v>
      </c>
      <c r="AI224" s="15" t="s">
        <v>586</v>
      </c>
      <c r="AJ224" s="16" t="s">
        <v>586</v>
      </c>
      <c r="AK224" s="15" t="s">
        <v>586</v>
      </c>
      <c r="AL224" s="17">
        <v>13362</v>
      </c>
      <c r="AM224" s="8">
        <v>58688</v>
      </c>
      <c r="AN224" s="18">
        <v>88</v>
      </c>
      <c r="AO224" s="6">
        <v>67</v>
      </c>
      <c r="AP224" s="6" t="str">
        <f t="shared" si="45"/>
        <v>STABLE</v>
      </c>
      <c r="AQ224" s="6"/>
      <c r="AR224" s="6"/>
      <c r="AS224" s="6"/>
      <c r="AT224" s="6"/>
      <c r="AU224" s="5" t="s">
        <v>1060</v>
      </c>
      <c r="AV224" s="332"/>
      <c r="AW224" s="12"/>
      <c r="AX224" s="19"/>
      <c r="AY224" s="5"/>
      <c r="AZ224" s="5" t="s">
        <v>1011</v>
      </c>
      <c r="BA224" s="15" t="s">
        <v>586</v>
      </c>
      <c r="BB224" s="15"/>
      <c r="BC224" s="15"/>
      <c r="BD224" s="5"/>
      <c r="BE224" s="5"/>
      <c r="BF224" s="5"/>
      <c r="BG224" s="3"/>
      <c r="BH224" s="5"/>
      <c r="BI224" s="5">
        <v>1</v>
      </c>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c r="EF224" s="5"/>
      <c r="EG224" s="5"/>
      <c r="EH224" s="5"/>
      <c r="EI224" s="5"/>
      <c r="EJ224" s="5"/>
      <c r="EK224" s="5"/>
      <c r="EL224" s="5"/>
      <c r="EM224" s="5"/>
      <c r="EN224" s="5"/>
      <c r="EO224" s="5"/>
      <c r="EP224" s="5"/>
      <c r="EQ224" s="5"/>
      <c r="ER224" s="20">
        <f t="shared" si="48"/>
        <v>1</v>
      </c>
      <c r="ES224" s="5">
        <f t="shared" si="49"/>
        <v>1</v>
      </c>
      <c r="ET224" s="5" t="s">
        <v>569</v>
      </c>
      <c r="EU224" s="15" t="s">
        <v>1699</v>
      </c>
      <c r="EV224" s="15" t="s">
        <v>567</v>
      </c>
      <c r="EW224" s="15" t="s">
        <v>1073</v>
      </c>
      <c r="EX224" s="3" t="s">
        <v>1079</v>
      </c>
      <c r="EY224" s="22">
        <v>46176</v>
      </c>
      <c r="EZ224" s="21"/>
      <c r="FA224" s="3"/>
      <c r="FB224" s="22"/>
      <c r="FC224" s="15"/>
      <c r="FD224" s="15"/>
      <c r="FE224" s="15">
        <f t="shared" si="50"/>
        <v>3518</v>
      </c>
      <c r="FF224" s="4">
        <f t="shared" si="51"/>
        <v>14558</v>
      </c>
      <c r="FG224" t="s">
        <v>897</v>
      </c>
      <c r="FH224" s="4">
        <v>351</v>
      </c>
      <c r="FI224" t="s">
        <v>1477</v>
      </c>
    </row>
    <row r="225" spans="1:165" ht="17.25" x14ac:dyDescent="0.25">
      <c r="A225" s="5">
        <v>464267897</v>
      </c>
      <c r="B225" s="12" t="s">
        <v>920</v>
      </c>
      <c r="C225" s="5"/>
      <c r="D225" s="5"/>
      <c r="E225" s="5"/>
      <c r="F225" s="5"/>
      <c r="G225" s="6"/>
      <c r="H225" s="6" t="s">
        <v>1481</v>
      </c>
      <c r="I225" s="5">
        <v>2487</v>
      </c>
      <c r="J225" s="5">
        <v>986</v>
      </c>
      <c r="K225" s="295">
        <f t="shared" si="53"/>
        <v>1004</v>
      </c>
      <c r="L225" s="295">
        <f t="shared" si="41"/>
        <v>3473</v>
      </c>
      <c r="M225" s="334">
        <v>1</v>
      </c>
      <c r="N225" s="5" t="s">
        <v>739</v>
      </c>
      <c r="O225" s="5" t="s">
        <v>689</v>
      </c>
      <c r="P225" s="5" t="s">
        <v>26</v>
      </c>
      <c r="Q225" s="8">
        <v>58547</v>
      </c>
      <c r="R225" s="9">
        <v>18</v>
      </c>
      <c r="S225" s="9">
        <f t="shared" si="42"/>
        <v>0</v>
      </c>
      <c r="T225" s="9">
        <v>900</v>
      </c>
      <c r="U225" s="10" t="s">
        <v>586</v>
      </c>
      <c r="V225" s="319">
        <f t="shared" si="46"/>
        <v>2.5248877853047295E-2</v>
      </c>
      <c r="W225" s="319">
        <f t="shared" si="47"/>
        <v>3.2833818107858583E-3</v>
      </c>
      <c r="X225" s="11" t="str">
        <f t="shared" si="43"/>
        <v>RB</v>
      </c>
      <c r="Y225" s="5" t="str">
        <f t="shared" si="44"/>
        <v>PAID</v>
      </c>
      <c r="Z225" s="5" t="s">
        <v>586</v>
      </c>
      <c r="AA225" s="5" t="s">
        <v>586</v>
      </c>
      <c r="AB225" s="12"/>
      <c r="AC225" s="5"/>
      <c r="AD225" s="5"/>
      <c r="AE225" s="13"/>
      <c r="AF225" s="14" t="s">
        <v>586</v>
      </c>
      <c r="AG225" s="15" t="s">
        <v>586</v>
      </c>
      <c r="AH225" s="5" t="s">
        <v>306</v>
      </c>
      <c r="AI225" s="15" t="s">
        <v>586</v>
      </c>
      <c r="AJ225" s="16" t="s">
        <v>586</v>
      </c>
      <c r="AK225" s="15" t="s">
        <v>586</v>
      </c>
      <c r="AL225" s="17">
        <v>1904</v>
      </c>
      <c r="AM225" s="8">
        <v>58547</v>
      </c>
      <c r="AN225" s="18">
        <v>27</v>
      </c>
      <c r="AO225" s="6">
        <v>0</v>
      </c>
      <c r="AP225" s="6" t="str">
        <f t="shared" si="45"/>
        <v>RB</v>
      </c>
      <c r="AQ225" s="6"/>
      <c r="AR225" s="6"/>
      <c r="AS225" s="6"/>
      <c r="AT225" s="6"/>
      <c r="AU225" s="5" t="s">
        <v>1060</v>
      </c>
      <c r="AV225" s="332"/>
      <c r="AW225" s="12"/>
      <c r="AX225" s="19"/>
      <c r="AY225" s="5"/>
      <c r="AZ225" s="5" t="s">
        <v>1011</v>
      </c>
      <c r="BA225" s="15" t="s">
        <v>586</v>
      </c>
      <c r="BB225" s="15"/>
      <c r="BC225" s="15"/>
      <c r="BD225" s="5"/>
      <c r="BE225" s="5"/>
      <c r="BF225" s="5"/>
      <c r="BG225" s="3"/>
      <c r="BH225" s="5"/>
      <c r="BI225" s="5"/>
      <c r="BJ225" s="5"/>
      <c r="BK225" s="5"/>
      <c r="BL225" s="5">
        <v>1</v>
      </c>
      <c r="BM225" s="5"/>
      <c r="BN225" s="5"/>
      <c r="BO225" s="5"/>
      <c r="BP225" s="5"/>
      <c r="BQ225" s="5"/>
      <c r="BR225" s="5">
        <v>1</v>
      </c>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c r="EF225" s="5"/>
      <c r="EG225" s="5"/>
      <c r="EH225" s="5"/>
      <c r="EI225" s="5"/>
      <c r="EJ225" s="5"/>
      <c r="EK225" s="5"/>
      <c r="EL225" s="5"/>
      <c r="EM225" s="5"/>
      <c r="EN225" s="5"/>
      <c r="EO225" s="5"/>
      <c r="EP225" s="5"/>
      <c r="EQ225" s="5"/>
      <c r="ER225" s="20">
        <f t="shared" si="48"/>
        <v>2</v>
      </c>
      <c r="ES225" s="5">
        <f t="shared" si="49"/>
        <v>1</v>
      </c>
      <c r="ET225" s="5" t="s">
        <v>572</v>
      </c>
      <c r="EU225" s="15" t="s">
        <v>1700</v>
      </c>
      <c r="EV225" s="15" t="s">
        <v>567</v>
      </c>
      <c r="EW225" s="15" t="s">
        <v>1075</v>
      </c>
      <c r="EX225" s="3" t="s">
        <v>1179</v>
      </c>
      <c r="EY225" s="22">
        <v>46179</v>
      </c>
      <c r="EZ225" s="21"/>
      <c r="FA225" s="3"/>
      <c r="FB225" s="22"/>
      <c r="FC225" s="15"/>
      <c r="FD225" s="15"/>
      <c r="FE225" s="15">
        <f t="shared" si="50"/>
        <v>1004</v>
      </c>
      <c r="FF225" s="4">
        <f t="shared" si="51"/>
        <v>3473</v>
      </c>
      <c r="FG225" t="s">
        <v>586</v>
      </c>
      <c r="FH225" s="4">
        <v>18</v>
      </c>
      <c r="FI225" t="s">
        <v>1479</v>
      </c>
    </row>
    <row r="226" spans="1:165" ht="17.25" x14ac:dyDescent="0.25">
      <c r="A226" s="5">
        <v>461248304</v>
      </c>
      <c r="B226" s="12" t="s">
        <v>119</v>
      </c>
      <c r="C226" s="5"/>
      <c r="D226" s="5"/>
      <c r="E226" s="5"/>
      <c r="F226" s="5"/>
      <c r="G226" s="6"/>
      <c r="H226" s="6"/>
      <c r="I226" s="5">
        <v>5805</v>
      </c>
      <c r="J226" s="5">
        <v>17363</v>
      </c>
      <c r="K226" s="295">
        <f t="shared" si="53"/>
        <v>6344</v>
      </c>
      <c r="L226" s="295">
        <f t="shared" si="41"/>
        <v>23168</v>
      </c>
      <c r="M226" s="7">
        <v>3</v>
      </c>
      <c r="N226" s="5" t="s">
        <v>688</v>
      </c>
      <c r="O226" s="5" t="s">
        <v>689</v>
      </c>
      <c r="P226" s="5" t="s">
        <v>17</v>
      </c>
      <c r="Q226" s="8">
        <v>58390</v>
      </c>
      <c r="R226" s="9">
        <v>591</v>
      </c>
      <c r="S226" s="9">
        <f t="shared" si="42"/>
        <v>0</v>
      </c>
      <c r="T226" s="9">
        <v>5832</v>
      </c>
      <c r="U226" s="10" t="s">
        <v>688</v>
      </c>
      <c r="V226" s="319">
        <f t="shared" si="46"/>
        <v>9.8490509387719305E-2</v>
      </c>
      <c r="W226" s="319">
        <f t="shared" si="47"/>
        <v>1.5458826468088526E-2</v>
      </c>
      <c r="X226" s="11" t="str">
        <f t="shared" si="43"/>
        <v>FLOW</v>
      </c>
      <c r="Y226" s="5" t="str">
        <f t="shared" si="44"/>
        <v>-</v>
      </c>
      <c r="Z226" s="5" t="s">
        <v>785</v>
      </c>
      <c r="AA226" s="5" t="s">
        <v>586</v>
      </c>
      <c r="AB226" s="12"/>
      <c r="AC226" s="5"/>
      <c r="AD226" s="5"/>
      <c r="AE226" s="13"/>
      <c r="AF226" s="14" t="s">
        <v>1064</v>
      </c>
      <c r="AG226" s="15" t="s">
        <v>586</v>
      </c>
      <c r="AH226" s="5" t="s">
        <v>111</v>
      </c>
      <c r="AI226" s="15" t="s">
        <v>586</v>
      </c>
      <c r="AJ226" s="16" t="s">
        <v>586</v>
      </c>
      <c r="AK226" s="15" t="s">
        <v>586</v>
      </c>
      <c r="AL226" s="17">
        <v>23786</v>
      </c>
      <c r="AM226" s="8">
        <v>58390</v>
      </c>
      <c r="AN226" s="18">
        <v>88</v>
      </c>
      <c r="AO226" s="6">
        <v>98</v>
      </c>
      <c r="AP226" s="6" t="str">
        <f t="shared" si="45"/>
        <v>FLOW</v>
      </c>
      <c r="AQ226" s="6"/>
      <c r="AR226" s="6"/>
      <c r="AS226" s="6"/>
      <c r="AT226" s="6"/>
      <c r="AU226" s="5" t="s">
        <v>1060</v>
      </c>
      <c r="AV226" s="332"/>
      <c r="AW226" s="12"/>
      <c r="AX226" s="19"/>
      <c r="AY226" s="5"/>
      <c r="AZ226" s="5" t="s">
        <v>1011</v>
      </c>
      <c r="BA226" s="15" t="s">
        <v>586</v>
      </c>
      <c r="BB226" s="15"/>
      <c r="BC226" s="15">
        <v>1</v>
      </c>
      <c r="BD226" s="5"/>
      <c r="BE226" s="5"/>
      <c r="BF226" s="5"/>
      <c r="BG226" s="3"/>
      <c r="BH226" s="5"/>
      <c r="BI226" s="5"/>
      <c r="BJ226" s="5"/>
      <c r="BK226" s="5"/>
      <c r="BL226" s="5"/>
      <c r="BM226" s="5"/>
      <c r="BN226" s="5"/>
      <c r="BO226" s="5"/>
      <c r="BP226" s="5"/>
      <c r="BQ226" s="5"/>
      <c r="BR226" s="5">
        <v>1</v>
      </c>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c r="EF226" s="5"/>
      <c r="EG226" s="5"/>
      <c r="EH226" s="5"/>
      <c r="EI226" s="5"/>
      <c r="EJ226" s="5"/>
      <c r="EK226" s="5"/>
      <c r="EL226" s="5"/>
      <c r="EM226" s="5"/>
      <c r="EN226" s="5"/>
      <c r="EO226" s="5"/>
      <c r="EP226" s="5"/>
      <c r="EQ226" s="5"/>
      <c r="ER226" s="20">
        <f t="shared" si="48"/>
        <v>2</v>
      </c>
      <c r="ES226" s="5">
        <f t="shared" si="49"/>
        <v>1</v>
      </c>
      <c r="ET226" s="5" t="s">
        <v>570</v>
      </c>
      <c r="EU226" s="15" t="s">
        <v>1701</v>
      </c>
      <c r="EV226" s="15" t="s">
        <v>567</v>
      </c>
      <c r="EW226" s="15" t="s">
        <v>1096</v>
      </c>
      <c r="EX226" s="3" t="s">
        <v>1180</v>
      </c>
      <c r="EY226" s="22">
        <v>46179</v>
      </c>
      <c r="EZ226" s="21"/>
      <c r="FA226" s="3"/>
      <c r="FB226" s="22"/>
      <c r="FC226" s="15"/>
      <c r="FD226" s="15"/>
      <c r="FE226" s="15">
        <f t="shared" si="50"/>
        <v>6344</v>
      </c>
      <c r="FF226" s="4">
        <f t="shared" si="51"/>
        <v>23168</v>
      </c>
      <c r="FG226" t="s">
        <v>897</v>
      </c>
      <c r="FH226" s="4">
        <v>591</v>
      </c>
      <c r="FI226" t="s">
        <v>688</v>
      </c>
    </row>
    <row r="227" spans="1:165" ht="17.25" x14ac:dyDescent="0.25">
      <c r="A227" s="5">
        <v>464238969</v>
      </c>
      <c r="B227" s="12" t="s">
        <v>135</v>
      </c>
      <c r="C227" s="5"/>
      <c r="D227" s="5"/>
      <c r="E227" s="5"/>
      <c r="F227" s="5"/>
      <c r="G227" s="6"/>
      <c r="H227" s="6" t="s">
        <v>1480</v>
      </c>
      <c r="I227" s="5">
        <v>3345</v>
      </c>
      <c r="J227" s="5">
        <v>13530</v>
      </c>
      <c r="K227" s="295">
        <f t="shared" si="53"/>
        <v>1294</v>
      </c>
      <c r="L227" s="295">
        <f t="shared" si="41"/>
        <v>16875</v>
      </c>
      <c r="M227" s="7">
        <v>5</v>
      </c>
      <c r="N227" s="5" t="s">
        <v>737</v>
      </c>
      <c r="O227" s="5" t="s">
        <v>689</v>
      </c>
      <c r="P227" s="5" t="s">
        <v>20</v>
      </c>
      <c r="Q227" s="8">
        <v>58261</v>
      </c>
      <c r="R227" s="9">
        <v>1144</v>
      </c>
      <c r="S227" s="9">
        <f t="shared" si="42"/>
        <v>0</v>
      </c>
      <c r="T227" s="9">
        <v>1350</v>
      </c>
      <c r="U227" s="10" t="s">
        <v>737</v>
      </c>
      <c r="V227" s="319">
        <f t="shared" si="46"/>
        <v>0.538058736608792</v>
      </c>
      <c r="W227" s="319">
        <f t="shared" si="47"/>
        <v>2.8359443319816088E-2</v>
      </c>
      <c r="X227" s="11" t="str">
        <f t="shared" si="43"/>
        <v>STABLE</v>
      </c>
      <c r="Y227" s="5" t="str">
        <f t="shared" si="44"/>
        <v>PAID</v>
      </c>
      <c r="Z227" s="5" t="s">
        <v>738</v>
      </c>
      <c r="AA227" s="5" t="s">
        <v>586</v>
      </c>
      <c r="AB227" s="12"/>
      <c r="AC227" s="5"/>
      <c r="AD227" s="5"/>
      <c r="AE227" s="13"/>
      <c r="AF227" s="14" t="s">
        <v>586</v>
      </c>
      <c r="AG227" s="15" t="s">
        <v>586</v>
      </c>
      <c r="AH227" s="5" t="s">
        <v>130</v>
      </c>
      <c r="AI227" s="15" t="s">
        <v>586</v>
      </c>
      <c r="AJ227" s="16" t="s">
        <v>586</v>
      </c>
      <c r="AK227" s="15" t="s">
        <v>586</v>
      </c>
      <c r="AL227" s="17">
        <v>16024</v>
      </c>
      <c r="AM227" s="8">
        <v>58261</v>
      </c>
      <c r="AN227" s="18">
        <v>147</v>
      </c>
      <c r="AO227" s="6">
        <v>126</v>
      </c>
      <c r="AP227" s="6" t="str">
        <f t="shared" si="45"/>
        <v>STABLE</v>
      </c>
      <c r="AQ227" s="6"/>
      <c r="AR227" s="6"/>
      <c r="AS227" s="6"/>
      <c r="AT227" s="6"/>
      <c r="AU227" s="5" t="s">
        <v>483</v>
      </c>
      <c r="AV227" s="332"/>
      <c r="AW227" s="12"/>
      <c r="AX227" s="19"/>
      <c r="AY227" s="5"/>
      <c r="AZ227" s="5" t="s">
        <v>1011</v>
      </c>
      <c r="BA227" s="15" t="s">
        <v>586</v>
      </c>
      <c r="BB227" s="15"/>
      <c r="BC227" s="15"/>
      <c r="BD227" s="5"/>
      <c r="BE227" s="5"/>
      <c r="BF227" s="5"/>
      <c r="BG227" s="3"/>
      <c r="BH227" s="5"/>
      <c r="BI227" s="5"/>
      <c r="BJ227" s="5"/>
      <c r="BK227" s="5"/>
      <c r="BL227" s="5">
        <v>1</v>
      </c>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c r="EF227" s="5"/>
      <c r="EG227" s="5"/>
      <c r="EH227" s="5"/>
      <c r="EI227" s="5"/>
      <c r="EJ227" s="5"/>
      <c r="EK227" s="5"/>
      <c r="EL227" s="5"/>
      <c r="EM227" s="5"/>
      <c r="EN227" s="5"/>
      <c r="EO227" s="5"/>
      <c r="EP227" s="5"/>
      <c r="EQ227" s="5"/>
      <c r="ER227" s="20">
        <f t="shared" si="48"/>
        <v>1</v>
      </c>
      <c r="ES227" s="5">
        <f t="shared" si="49"/>
        <v>1</v>
      </c>
      <c r="ET227" s="5" t="s">
        <v>571</v>
      </c>
      <c r="EU227" s="15" t="s">
        <v>1702</v>
      </c>
      <c r="EV227" s="15" t="s">
        <v>567</v>
      </c>
      <c r="EW227" s="15" t="s">
        <v>1068</v>
      </c>
      <c r="EX227" s="3" t="s">
        <v>1106</v>
      </c>
      <c r="EY227" s="22">
        <v>46177</v>
      </c>
      <c r="EZ227" s="21"/>
      <c r="FA227" s="3"/>
      <c r="FB227" s="22"/>
      <c r="FC227" s="15"/>
      <c r="FD227" s="15"/>
      <c r="FE227" s="15">
        <f t="shared" si="50"/>
        <v>1294</v>
      </c>
      <c r="FF227" s="4">
        <f t="shared" si="51"/>
        <v>16875</v>
      </c>
      <c r="FG227" t="s">
        <v>586</v>
      </c>
      <c r="FH227" s="4">
        <v>1144</v>
      </c>
      <c r="FI227" t="s">
        <v>1477</v>
      </c>
    </row>
    <row r="228" spans="1:165" ht="17.25" x14ac:dyDescent="0.25">
      <c r="A228" s="328">
        <v>464137329</v>
      </c>
      <c r="B228" s="12" t="s">
        <v>319</v>
      </c>
      <c r="C228" s="5" t="s">
        <v>1043</v>
      </c>
      <c r="D228" s="5" t="s">
        <v>1055</v>
      </c>
      <c r="E228" s="5">
        <v>3162</v>
      </c>
      <c r="F228" s="5"/>
      <c r="G228" s="6"/>
      <c r="H228" s="6"/>
      <c r="I228" s="5">
        <v>3159</v>
      </c>
      <c r="J228" s="5">
        <v>14952</v>
      </c>
      <c r="K228" s="295">
        <f t="shared" si="53"/>
        <v>3507</v>
      </c>
      <c r="L228" s="295">
        <f t="shared" si="41"/>
        <v>14949</v>
      </c>
      <c r="M228" s="7">
        <v>5</v>
      </c>
      <c r="N228" s="5" t="s">
        <v>737</v>
      </c>
      <c r="O228" s="5" t="s">
        <v>738</v>
      </c>
      <c r="P228" s="5" t="s">
        <v>15</v>
      </c>
      <c r="Q228" s="8">
        <v>58162</v>
      </c>
      <c r="R228" s="9">
        <v>1191</v>
      </c>
      <c r="S228" s="9">
        <f t="shared" si="42"/>
        <v>0</v>
      </c>
      <c r="T228" s="9">
        <v>5400</v>
      </c>
      <c r="U228" s="10" t="s">
        <v>789</v>
      </c>
      <c r="V228" s="319">
        <f t="shared" si="46"/>
        <v>0.60397316773240994</v>
      </c>
      <c r="W228" s="319">
        <f t="shared" si="47"/>
        <v>2.8311253537823645E-2</v>
      </c>
      <c r="X228" s="11" t="str">
        <f t="shared" si="43"/>
        <v>STABLE</v>
      </c>
      <c r="Y228" s="5" t="str">
        <f t="shared" si="44"/>
        <v>PAID</v>
      </c>
      <c r="Z228" s="5" t="s">
        <v>738</v>
      </c>
      <c r="AA228" s="5" t="s">
        <v>586</v>
      </c>
      <c r="AB228" s="12"/>
      <c r="AC228" s="5"/>
      <c r="AD228" s="5"/>
      <c r="AE228" s="13"/>
      <c r="AF228" s="14" t="s">
        <v>1064</v>
      </c>
      <c r="AG228" s="15" t="s">
        <v>586</v>
      </c>
      <c r="AH228" s="5" t="s">
        <v>320</v>
      </c>
      <c r="AI228" s="15" t="s">
        <v>586</v>
      </c>
      <c r="AJ228" s="16" t="s">
        <v>586</v>
      </c>
      <c r="AK228" s="15" t="s">
        <v>586</v>
      </c>
      <c r="AL228" s="17">
        <v>21543</v>
      </c>
      <c r="AM228" s="8">
        <v>58162</v>
      </c>
      <c r="AN228" s="18">
        <v>147</v>
      </c>
      <c r="AO228" s="6">
        <v>126</v>
      </c>
      <c r="AP228" s="6" t="str">
        <f t="shared" si="45"/>
        <v>STABLE</v>
      </c>
      <c r="AQ228" s="6"/>
      <c r="AR228" s="6"/>
      <c r="AS228" s="6"/>
      <c r="AT228" s="6"/>
      <c r="AU228" s="5" t="s">
        <v>483</v>
      </c>
      <c r="AV228" s="332"/>
      <c r="AW228" s="12"/>
      <c r="AX228" s="19"/>
      <c r="AY228" s="5"/>
      <c r="AZ228" s="5" t="s">
        <v>1011</v>
      </c>
      <c r="BA228" s="15" t="s">
        <v>586</v>
      </c>
      <c r="BB228" s="15"/>
      <c r="BC228" s="15"/>
      <c r="BD228" s="5"/>
      <c r="BE228" s="5"/>
      <c r="BF228" s="5"/>
      <c r="BG228" s="3"/>
      <c r="BH228" s="5"/>
      <c r="BI228" s="5"/>
      <c r="BJ228" s="5"/>
      <c r="BK228" s="5"/>
      <c r="BL228" s="5">
        <v>1</v>
      </c>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c r="EF228" s="5"/>
      <c r="EG228" s="5"/>
      <c r="EH228" s="5"/>
      <c r="EI228" s="5"/>
      <c r="EJ228" s="5"/>
      <c r="EK228" s="5"/>
      <c r="EL228" s="5"/>
      <c r="EM228" s="5"/>
      <c r="EN228" s="5"/>
      <c r="EO228" s="5"/>
      <c r="EP228" s="5"/>
      <c r="EQ228" s="5"/>
      <c r="ER228" s="20">
        <f t="shared" si="48"/>
        <v>1</v>
      </c>
      <c r="ES228" s="5">
        <f t="shared" si="49"/>
        <v>1</v>
      </c>
      <c r="ET228" s="5" t="s">
        <v>569</v>
      </c>
      <c r="EU228" s="15" t="s">
        <v>1703</v>
      </c>
      <c r="EV228" s="15" t="s">
        <v>567</v>
      </c>
      <c r="EW228" s="15" t="e">
        <v>#N/A</v>
      </c>
      <c r="EX228" s="3" t="e">
        <v>#N/A</v>
      </c>
      <c r="EY228" s="22" t="e">
        <v>#N/A</v>
      </c>
      <c r="EZ228" s="21"/>
      <c r="FA228" s="3"/>
      <c r="FB228" s="22"/>
      <c r="FC228" s="15"/>
      <c r="FD228" s="15"/>
      <c r="FE228" s="15">
        <f t="shared" si="50"/>
        <v>3507</v>
      </c>
      <c r="FF228" s="4">
        <f t="shared" si="51"/>
        <v>18111</v>
      </c>
      <c r="FG228" t="s">
        <v>586</v>
      </c>
      <c r="FH228" s="4">
        <v>1191</v>
      </c>
      <c r="FI228" t="s">
        <v>1477</v>
      </c>
    </row>
    <row r="229" spans="1:165" ht="17.25" x14ac:dyDescent="0.25">
      <c r="A229" s="5">
        <v>456991270</v>
      </c>
      <c r="B229" s="12" t="s">
        <v>801</v>
      </c>
      <c r="C229" s="5"/>
      <c r="D229" s="5"/>
      <c r="E229" s="5"/>
      <c r="F229" s="5"/>
      <c r="G229" s="6"/>
      <c r="H229" s="6"/>
      <c r="I229" s="5">
        <v>5378</v>
      </c>
      <c r="J229" s="5">
        <v>8538</v>
      </c>
      <c r="K229" s="295">
        <f t="shared" si="53"/>
        <v>3397</v>
      </c>
      <c r="L229" s="295">
        <f t="shared" si="41"/>
        <v>13916</v>
      </c>
      <c r="M229" s="7">
        <v>2</v>
      </c>
      <c r="N229" s="5" t="s">
        <v>688</v>
      </c>
      <c r="O229" s="5" t="s">
        <v>689</v>
      </c>
      <c r="P229" s="5" t="s">
        <v>60</v>
      </c>
      <c r="Q229" s="8">
        <v>58109</v>
      </c>
      <c r="R229" s="9">
        <v>237</v>
      </c>
      <c r="S229" s="9">
        <f t="shared" si="42"/>
        <v>0</v>
      </c>
      <c r="T229" s="9">
        <v>6300</v>
      </c>
      <c r="U229" s="10" t="s">
        <v>737</v>
      </c>
      <c r="V229" s="319">
        <f t="shared" si="46"/>
        <v>0.26809678686630706</v>
      </c>
      <c r="W229" s="319">
        <f t="shared" si="47"/>
        <v>1.2865994039698568E-2</v>
      </c>
      <c r="X229" s="11" t="str">
        <f t="shared" si="43"/>
        <v>FLOW</v>
      </c>
      <c r="Y229" s="5" t="str">
        <f t="shared" si="44"/>
        <v>-</v>
      </c>
      <c r="Z229" s="5" t="s">
        <v>738</v>
      </c>
      <c r="AA229" s="5" t="s">
        <v>586</v>
      </c>
      <c r="AB229" s="12"/>
      <c r="AC229" s="5"/>
      <c r="AD229" s="5"/>
      <c r="AE229" s="13"/>
      <c r="AF229" s="14" t="s">
        <v>586</v>
      </c>
      <c r="AG229" s="15" t="s">
        <v>586</v>
      </c>
      <c r="AH229" s="5" t="s">
        <v>59</v>
      </c>
      <c r="AI229" s="15" t="s">
        <v>586</v>
      </c>
      <c r="AJ229" s="16" t="s">
        <v>586</v>
      </c>
      <c r="AK229" s="15" t="s">
        <v>586</v>
      </c>
      <c r="AL229" s="17">
        <v>15075</v>
      </c>
      <c r="AM229" s="8">
        <v>58109</v>
      </c>
      <c r="AN229" s="18">
        <v>57</v>
      </c>
      <c r="AO229" s="6">
        <v>67</v>
      </c>
      <c r="AP229" s="6" t="str">
        <f t="shared" si="45"/>
        <v>FLOW</v>
      </c>
      <c r="AQ229" s="6"/>
      <c r="AR229" s="6"/>
      <c r="AS229" s="6"/>
      <c r="AT229" s="6"/>
      <c r="AU229" s="5" t="s">
        <v>483</v>
      </c>
      <c r="AV229" s="332"/>
      <c r="AW229" s="12"/>
      <c r="AX229" s="19"/>
      <c r="AY229" s="5"/>
      <c r="AZ229" s="5" t="s">
        <v>1011</v>
      </c>
      <c r="BA229" s="15" t="s">
        <v>586</v>
      </c>
      <c r="BB229" s="15"/>
      <c r="BC229" s="15"/>
      <c r="BD229" s="5"/>
      <c r="BE229" s="5"/>
      <c r="BF229" s="5"/>
      <c r="BG229" s="3"/>
      <c r="BH229" s="5"/>
      <c r="BI229" s="5"/>
      <c r="BJ229" s="5"/>
      <c r="BK229" s="5"/>
      <c r="BL229" s="5"/>
      <c r="BM229" s="5"/>
      <c r="BN229" s="5"/>
      <c r="BO229" s="5"/>
      <c r="BP229" s="5"/>
      <c r="BQ229" s="5"/>
      <c r="BR229" s="5"/>
      <c r="BS229" s="5"/>
      <c r="BT229" s="5"/>
      <c r="BU229" s="5"/>
      <c r="BV229" s="5"/>
      <c r="BW229" s="5"/>
      <c r="BX229" s="5">
        <v>1</v>
      </c>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c r="EF229" s="5"/>
      <c r="EG229" s="5"/>
      <c r="EH229" s="5"/>
      <c r="EI229" s="5"/>
      <c r="EJ229" s="5"/>
      <c r="EK229" s="5"/>
      <c r="EL229" s="5"/>
      <c r="EM229" s="5"/>
      <c r="EN229" s="5"/>
      <c r="EO229" s="5"/>
      <c r="EP229" s="5"/>
      <c r="EQ229" s="5"/>
      <c r="ER229" s="20">
        <f t="shared" si="48"/>
        <v>1</v>
      </c>
      <c r="ES229" s="5">
        <f t="shared" si="49"/>
        <v>1</v>
      </c>
      <c r="ET229" s="5" t="s">
        <v>578</v>
      </c>
      <c r="EU229" s="15" t="s">
        <v>1704</v>
      </c>
      <c r="EV229" s="15" t="s">
        <v>567</v>
      </c>
      <c r="EW229" s="15" t="s">
        <v>1073</v>
      </c>
      <c r="EX229" s="3" t="s">
        <v>1181</v>
      </c>
      <c r="EY229" s="22">
        <v>46189</v>
      </c>
      <c r="EZ229" s="21"/>
      <c r="FA229" s="3"/>
      <c r="FB229" s="22"/>
      <c r="FC229" s="15"/>
      <c r="FD229" s="15"/>
      <c r="FE229" s="15">
        <f t="shared" si="50"/>
        <v>3397</v>
      </c>
      <c r="FF229" s="4">
        <f t="shared" si="51"/>
        <v>13916</v>
      </c>
      <c r="FG229" t="s">
        <v>586</v>
      </c>
      <c r="FH229" s="4">
        <v>237</v>
      </c>
      <c r="FI229" t="s">
        <v>688</v>
      </c>
    </row>
    <row r="230" spans="1:165" ht="17.25" x14ac:dyDescent="0.25">
      <c r="A230" s="5">
        <v>464989124</v>
      </c>
      <c r="B230" s="12" t="s">
        <v>101</v>
      </c>
      <c r="C230" s="5"/>
      <c r="D230" s="5"/>
      <c r="E230" s="5"/>
      <c r="F230" s="5"/>
      <c r="G230" s="6"/>
      <c r="H230" s="6"/>
      <c r="I230" s="5">
        <v>3106</v>
      </c>
      <c r="J230" s="5">
        <v>11947</v>
      </c>
      <c r="K230" s="295">
        <f t="shared" si="53"/>
        <v>3190</v>
      </c>
      <c r="L230" s="295">
        <f t="shared" si="41"/>
        <v>15053</v>
      </c>
      <c r="M230" s="7">
        <v>4</v>
      </c>
      <c r="N230" s="5" t="s">
        <v>688</v>
      </c>
      <c r="O230" s="5" t="s">
        <v>689</v>
      </c>
      <c r="P230" s="5" t="s">
        <v>96</v>
      </c>
      <c r="Q230" s="8">
        <v>57998</v>
      </c>
      <c r="R230" s="9">
        <v>561</v>
      </c>
      <c r="S230" s="9">
        <f t="shared" si="42"/>
        <v>0</v>
      </c>
      <c r="T230" s="9">
        <v>2700</v>
      </c>
      <c r="U230" s="10" t="s">
        <v>870</v>
      </c>
      <c r="V230" s="319">
        <f t="shared" si="46"/>
        <v>0.68797077209589219</v>
      </c>
      <c r="W230" s="319">
        <f t="shared" si="47"/>
        <v>1.9041840447099702E-2</v>
      </c>
      <c r="X230" s="11" t="str">
        <f t="shared" si="43"/>
        <v>FLOW</v>
      </c>
      <c r="Y230" s="5" t="str">
        <f t="shared" si="44"/>
        <v>-</v>
      </c>
      <c r="Z230" s="5" t="s">
        <v>773</v>
      </c>
      <c r="AA230" s="5" t="s">
        <v>586</v>
      </c>
      <c r="AB230" s="12"/>
      <c r="AC230" s="5"/>
      <c r="AD230" s="5"/>
      <c r="AE230" s="13"/>
      <c r="AF230" s="14" t="s">
        <v>1064</v>
      </c>
      <c r="AG230" s="15" t="s">
        <v>586</v>
      </c>
      <c r="AH230" s="5" t="s">
        <v>95</v>
      </c>
      <c r="AI230" s="15" t="s">
        <v>586</v>
      </c>
      <c r="AJ230" s="16" t="s">
        <v>586</v>
      </c>
      <c r="AK230" s="15" t="s">
        <v>586</v>
      </c>
      <c r="AL230" s="17">
        <v>15208</v>
      </c>
      <c r="AM230" s="8">
        <v>57998</v>
      </c>
      <c r="AN230" s="18">
        <v>116</v>
      </c>
      <c r="AO230" s="6">
        <v>126</v>
      </c>
      <c r="AP230" s="6" t="str">
        <f t="shared" si="45"/>
        <v>FLOW</v>
      </c>
      <c r="AQ230" s="6"/>
      <c r="AR230" s="6"/>
      <c r="AS230" s="6"/>
      <c r="AT230" s="6"/>
      <c r="AU230" s="5" t="s">
        <v>483</v>
      </c>
      <c r="AV230" s="332"/>
      <c r="AW230" s="12"/>
      <c r="AX230" s="19"/>
      <c r="AY230" s="5"/>
      <c r="AZ230" s="5" t="s">
        <v>1011</v>
      </c>
      <c r="BA230" s="15" t="s">
        <v>586</v>
      </c>
      <c r="BB230" s="15"/>
      <c r="BC230" s="15"/>
      <c r="BD230" s="5"/>
      <c r="BE230" s="5"/>
      <c r="BF230" s="5"/>
      <c r="BG230" s="3"/>
      <c r="BH230" s="5"/>
      <c r="BI230" s="5"/>
      <c r="BJ230" s="5"/>
      <c r="BK230" s="5"/>
      <c r="BL230" s="5">
        <v>1</v>
      </c>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c r="EF230" s="5"/>
      <c r="EG230" s="5"/>
      <c r="EH230" s="5"/>
      <c r="EI230" s="5"/>
      <c r="EJ230" s="5"/>
      <c r="EK230" s="5"/>
      <c r="EL230" s="5"/>
      <c r="EM230" s="5"/>
      <c r="EN230" s="5"/>
      <c r="EO230" s="5"/>
      <c r="EP230" s="5"/>
      <c r="EQ230" s="5"/>
      <c r="ER230" s="20">
        <f t="shared" si="48"/>
        <v>1</v>
      </c>
      <c r="ES230" s="5">
        <f t="shared" si="49"/>
        <v>1</v>
      </c>
      <c r="ET230" s="5" t="s">
        <v>580</v>
      </c>
      <c r="EU230" s="15" t="s">
        <v>1705</v>
      </c>
      <c r="EV230" s="15" t="s">
        <v>567</v>
      </c>
      <c r="EW230" s="15" t="s">
        <v>1075</v>
      </c>
      <c r="EX230" s="3" t="s">
        <v>1156</v>
      </c>
      <c r="EY230" s="22">
        <v>46177</v>
      </c>
      <c r="EZ230" s="21"/>
      <c r="FA230" s="3"/>
      <c r="FB230" s="22"/>
      <c r="FC230" s="15"/>
      <c r="FD230" s="15"/>
      <c r="FE230" s="15">
        <f t="shared" si="50"/>
        <v>3190</v>
      </c>
      <c r="FF230" s="4">
        <f t="shared" si="51"/>
        <v>15053</v>
      </c>
      <c r="FG230" t="s">
        <v>586</v>
      </c>
      <c r="FH230" s="4">
        <v>561</v>
      </c>
      <c r="FI230" t="s">
        <v>688</v>
      </c>
    </row>
    <row r="231" spans="1:165" ht="17.25" x14ac:dyDescent="0.25">
      <c r="A231" s="5">
        <v>466451006</v>
      </c>
      <c r="B231" s="12" t="s">
        <v>203</v>
      </c>
      <c r="C231" s="5" t="s">
        <v>1043</v>
      </c>
      <c r="D231" s="5" t="s">
        <v>1052</v>
      </c>
      <c r="E231" s="5">
        <v>2853</v>
      </c>
      <c r="F231" s="5"/>
      <c r="G231" s="6"/>
      <c r="H231" s="6" t="s">
        <v>1057</v>
      </c>
      <c r="I231" s="5">
        <v>2734</v>
      </c>
      <c r="J231" s="5">
        <v>2125</v>
      </c>
      <c r="K231" s="295">
        <f t="shared" si="53"/>
        <v>2181</v>
      </c>
      <c r="L231" s="295">
        <f t="shared" si="41"/>
        <v>2006</v>
      </c>
      <c r="M231" s="334">
        <v>1</v>
      </c>
      <c r="N231" s="5" t="s">
        <v>739</v>
      </c>
      <c r="O231" s="5" t="s">
        <v>738</v>
      </c>
      <c r="P231" s="5" t="s">
        <v>26</v>
      </c>
      <c r="Q231" s="8">
        <v>57755</v>
      </c>
      <c r="R231" s="9">
        <v>56</v>
      </c>
      <c r="S231" s="9">
        <f t="shared" si="42"/>
        <v>0</v>
      </c>
      <c r="T231" s="9">
        <v>4050</v>
      </c>
      <c r="U231" s="10" t="s">
        <v>869</v>
      </c>
      <c r="V231" s="319">
        <f t="shared" si="46"/>
        <v>2.4907321304298197E-2</v>
      </c>
      <c r="W231" s="319">
        <f t="shared" si="47"/>
        <v>3.2389655572776957E-3</v>
      </c>
      <c r="X231" s="11" t="str">
        <f t="shared" si="43"/>
        <v>RB</v>
      </c>
      <c r="Y231" s="5" t="str">
        <f t="shared" si="44"/>
        <v>PAID</v>
      </c>
      <c r="Z231" s="5" t="s">
        <v>787</v>
      </c>
      <c r="AA231" s="5" t="s">
        <v>586</v>
      </c>
      <c r="AB231" s="12"/>
      <c r="AC231" s="5"/>
      <c r="AD231" s="5"/>
      <c r="AE231" s="13"/>
      <c r="AF231" s="14" t="s">
        <v>586</v>
      </c>
      <c r="AG231" s="15" t="s">
        <v>586</v>
      </c>
      <c r="AH231" s="5" t="s">
        <v>185</v>
      </c>
      <c r="AI231" s="15" t="s">
        <v>586</v>
      </c>
      <c r="AJ231" s="16" t="s">
        <v>586</v>
      </c>
      <c r="AK231" s="15" t="s">
        <v>586</v>
      </c>
      <c r="AL231" s="17">
        <v>6231</v>
      </c>
      <c r="AM231" s="8">
        <v>57755</v>
      </c>
      <c r="AN231" s="18">
        <v>27</v>
      </c>
      <c r="AO231" s="6">
        <v>6</v>
      </c>
      <c r="AP231" s="6" t="str">
        <f t="shared" si="45"/>
        <v>STABLE</v>
      </c>
      <c r="AQ231" s="6"/>
      <c r="AR231" s="6"/>
      <c r="AS231" s="6"/>
      <c r="AT231" s="6"/>
      <c r="AU231" s="5" t="s">
        <v>1060</v>
      </c>
      <c r="AV231" s="332"/>
      <c r="AW231" s="12"/>
      <c r="AX231" s="19"/>
      <c r="AY231" s="5"/>
      <c r="AZ231" s="5" t="s">
        <v>1011</v>
      </c>
      <c r="BA231" s="15" t="s">
        <v>586</v>
      </c>
      <c r="BB231" s="15"/>
      <c r="BC231" s="15"/>
      <c r="BD231" s="5"/>
      <c r="BE231" s="5"/>
      <c r="BF231" s="5"/>
      <c r="BG231" s="3"/>
      <c r="BH231" s="5"/>
      <c r="BI231" s="5">
        <v>1</v>
      </c>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20">
        <f t="shared" si="48"/>
        <v>1</v>
      </c>
      <c r="ES231" s="5">
        <f t="shared" si="49"/>
        <v>1</v>
      </c>
      <c r="ET231" s="5" t="s">
        <v>572</v>
      </c>
      <c r="EU231" s="15" t="s">
        <v>1706</v>
      </c>
      <c r="EV231" s="15" t="s">
        <v>567</v>
      </c>
      <c r="EW231" s="15" t="s">
        <v>1087</v>
      </c>
      <c r="EX231" s="3" t="s">
        <v>1182</v>
      </c>
      <c r="EY231" s="22">
        <v>46176</v>
      </c>
      <c r="EZ231" s="21"/>
      <c r="FA231" s="3"/>
      <c r="FB231" s="22"/>
      <c r="FC231" s="15"/>
      <c r="FD231" s="15"/>
      <c r="FE231" s="15">
        <f t="shared" si="50"/>
        <v>2181</v>
      </c>
      <c r="FF231" s="4">
        <f t="shared" si="51"/>
        <v>4859</v>
      </c>
      <c r="FG231" t="s">
        <v>586</v>
      </c>
      <c r="FH231" s="4">
        <v>56</v>
      </c>
      <c r="FI231" t="s">
        <v>1477</v>
      </c>
    </row>
    <row r="232" spans="1:165" ht="17.25" x14ac:dyDescent="0.25">
      <c r="A232" s="5">
        <v>464318531</v>
      </c>
      <c r="B232" s="12" t="s">
        <v>136</v>
      </c>
      <c r="C232" s="5"/>
      <c r="D232" s="5"/>
      <c r="E232" s="5"/>
      <c r="F232" s="5"/>
      <c r="G232" s="6"/>
      <c r="H232" s="6"/>
      <c r="I232" s="5">
        <v>3508</v>
      </c>
      <c r="J232" s="5">
        <v>10413</v>
      </c>
      <c r="K232" s="295">
        <f t="shared" si="53"/>
        <v>3975</v>
      </c>
      <c r="L232" s="295">
        <f t="shared" si="41"/>
        <v>13921</v>
      </c>
      <c r="M232" s="7">
        <v>3</v>
      </c>
      <c r="N232" s="5" t="s">
        <v>688</v>
      </c>
      <c r="O232" s="5" t="s">
        <v>689</v>
      </c>
      <c r="P232" s="5" t="s">
        <v>20</v>
      </c>
      <c r="Q232" s="8">
        <v>57587</v>
      </c>
      <c r="R232" s="9">
        <v>578</v>
      </c>
      <c r="S232" s="9">
        <f t="shared" si="42"/>
        <v>0</v>
      </c>
      <c r="T232" s="9">
        <v>3600</v>
      </c>
      <c r="U232" s="10" t="s">
        <v>857</v>
      </c>
      <c r="V232" s="319">
        <f t="shared" si="46"/>
        <v>0.19205993088950826</v>
      </c>
      <c r="W232" s="319">
        <f t="shared" si="47"/>
        <v>1.5246231200853127E-2</v>
      </c>
      <c r="X232" s="11" t="str">
        <f t="shared" si="43"/>
        <v>FLOW</v>
      </c>
      <c r="Y232" s="5" t="str">
        <f t="shared" si="44"/>
        <v>-</v>
      </c>
      <c r="Z232" s="5" t="s">
        <v>773</v>
      </c>
      <c r="AA232" s="5" t="s">
        <v>586</v>
      </c>
      <c r="AB232" s="12"/>
      <c r="AC232" s="5"/>
      <c r="AD232" s="5"/>
      <c r="AE232" s="13"/>
      <c r="AF232" s="14" t="s">
        <v>1064</v>
      </c>
      <c r="AG232" s="15" t="s">
        <v>586</v>
      </c>
      <c r="AH232" s="5" t="s">
        <v>130</v>
      </c>
      <c r="AI232" s="15" t="s">
        <v>586</v>
      </c>
      <c r="AJ232" s="16" t="s">
        <v>586</v>
      </c>
      <c r="AK232" s="15" t="s">
        <v>586</v>
      </c>
      <c r="AL232" s="17">
        <v>14591</v>
      </c>
      <c r="AM232" s="8">
        <v>57587</v>
      </c>
      <c r="AN232" s="18">
        <v>88</v>
      </c>
      <c r="AO232" s="6">
        <v>98</v>
      </c>
      <c r="AP232" s="6" t="str">
        <f t="shared" si="45"/>
        <v>FLOW</v>
      </c>
      <c r="AQ232" s="6"/>
      <c r="AR232" s="6"/>
      <c r="AS232" s="6"/>
      <c r="AT232" s="6"/>
      <c r="AU232" s="5" t="s">
        <v>483</v>
      </c>
      <c r="AV232" s="332"/>
      <c r="AW232" s="12"/>
      <c r="AX232" s="19"/>
      <c r="AY232" s="5"/>
      <c r="AZ232" s="5" t="s">
        <v>1011</v>
      </c>
      <c r="BA232" s="15" t="s">
        <v>586</v>
      </c>
      <c r="BB232" s="15"/>
      <c r="BC232" s="15"/>
      <c r="BD232" s="5"/>
      <c r="BE232" s="5"/>
      <c r="BF232" s="5"/>
      <c r="BG232" s="3"/>
      <c r="BH232" s="5"/>
      <c r="BI232" s="5"/>
      <c r="BJ232" s="5"/>
      <c r="BK232" s="5"/>
      <c r="BL232" s="5">
        <v>1</v>
      </c>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c r="EF232" s="5"/>
      <c r="EG232" s="5"/>
      <c r="EH232" s="5"/>
      <c r="EI232" s="5"/>
      <c r="EJ232" s="5"/>
      <c r="EK232" s="5"/>
      <c r="EL232" s="5"/>
      <c r="EM232" s="5"/>
      <c r="EN232" s="5"/>
      <c r="EO232" s="5"/>
      <c r="EP232" s="5"/>
      <c r="EQ232" s="5"/>
      <c r="ER232" s="20">
        <f t="shared" si="48"/>
        <v>1</v>
      </c>
      <c r="ES232" s="5">
        <f t="shared" si="49"/>
        <v>1</v>
      </c>
      <c r="ET232" s="5" t="s">
        <v>571</v>
      </c>
      <c r="EU232" s="15" t="s">
        <v>1707</v>
      </c>
      <c r="EV232" s="15" t="s">
        <v>567</v>
      </c>
      <c r="EW232" s="15" t="s">
        <v>1117</v>
      </c>
      <c r="EX232" s="3" t="s">
        <v>1183</v>
      </c>
      <c r="EY232" s="22">
        <v>46177</v>
      </c>
      <c r="EZ232" s="21"/>
      <c r="FA232" s="3"/>
      <c r="FB232" s="22"/>
      <c r="FC232" s="15"/>
      <c r="FD232" s="15"/>
      <c r="FE232" s="15">
        <f t="shared" si="50"/>
        <v>3975</v>
      </c>
      <c r="FF232" s="4">
        <f t="shared" si="51"/>
        <v>13921</v>
      </c>
      <c r="FG232" t="s">
        <v>586</v>
      </c>
      <c r="FH232" s="4">
        <v>578</v>
      </c>
      <c r="FI232" t="s">
        <v>688</v>
      </c>
    </row>
    <row r="233" spans="1:165" ht="17.25" x14ac:dyDescent="0.25">
      <c r="A233" s="5">
        <v>460419172</v>
      </c>
      <c r="B233" s="12" t="s">
        <v>123</v>
      </c>
      <c r="C233" s="5"/>
      <c r="D233" s="5"/>
      <c r="E233" s="5"/>
      <c r="F233" s="5"/>
      <c r="G233" s="6"/>
      <c r="H233" s="6"/>
      <c r="I233" s="5">
        <v>3435</v>
      </c>
      <c r="J233" s="5">
        <v>4147.99</v>
      </c>
      <c r="K233" s="295">
        <f t="shared" si="53"/>
        <v>921.98999999999978</v>
      </c>
      <c r="L233" s="295">
        <f t="shared" si="41"/>
        <v>7582.99</v>
      </c>
      <c r="M233" s="7">
        <v>2</v>
      </c>
      <c r="N233" s="5" t="s">
        <v>688</v>
      </c>
      <c r="O233" s="5" t="s">
        <v>689</v>
      </c>
      <c r="P233" s="5" t="s">
        <v>17</v>
      </c>
      <c r="Q233" s="8">
        <v>57586.99</v>
      </c>
      <c r="R233" s="9">
        <v>209</v>
      </c>
      <c r="S233" s="9">
        <f t="shared" si="42"/>
        <v>0</v>
      </c>
      <c r="T233" s="9">
        <v>6300</v>
      </c>
      <c r="U233" s="10" t="s">
        <v>893</v>
      </c>
      <c r="V233" s="319">
        <f t="shared" si="46"/>
        <v>0.10209403705088574</v>
      </c>
      <c r="W233" s="319">
        <f t="shared" si="47"/>
        <v>1.2750415083793921E-2</v>
      </c>
      <c r="X233" s="11" t="str">
        <f t="shared" si="43"/>
        <v>FLOW</v>
      </c>
      <c r="Y233" s="5" t="str">
        <f t="shared" si="44"/>
        <v>-</v>
      </c>
      <c r="Z233" s="5" t="s">
        <v>787</v>
      </c>
      <c r="AA233" s="5" t="s">
        <v>586</v>
      </c>
      <c r="AB233" s="12"/>
      <c r="AC233" s="5"/>
      <c r="AD233" s="5"/>
      <c r="AE233" s="13"/>
      <c r="AF233" s="14" t="s">
        <v>586</v>
      </c>
      <c r="AG233" s="15" t="s">
        <v>586</v>
      </c>
      <c r="AH233" s="5" t="s">
        <v>121</v>
      </c>
      <c r="AI233" s="15" t="s">
        <v>586</v>
      </c>
      <c r="AJ233" s="16" t="s">
        <v>586</v>
      </c>
      <c r="AK233" s="15" t="s">
        <v>586</v>
      </c>
      <c r="AL233" s="17">
        <v>10656.99</v>
      </c>
      <c r="AM233" s="8">
        <v>57586.99</v>
      </c>
      <c r="AN233" s="18">
        <v>57</v>
      </c>
      <c r="AO233" s="6">
        <v>67</v>
      </c>
      <c r="AP233" s="6" t="str">
        <f t="shared" si="45"/>
        <v>FLOW</v>
      </c>
      <c r="AQ233" s="6"/>
      <c r="AR233" s="6"/>
      <c r="AS233" s="6"/>
      <c r="AT233" s="6"/>
      <c r="AU233" s="5" t="s">
        <v>1060</v>
      </c>
      <c r="AV233" s="332"/>
      <c r="AW233" s="12"/>
      <c r="AX233" s="19"/>
      <c r="AY233" s="5"/>
      <c r="AZ233" s="5" t="s">
        <v>1011</v>
      </c>
      <c r="BA233" s="15" t="s">
        <v>586</v>
      </c>
      <c r="BB233" s="15"/>
      <c r="BC233" s="15"/>
      <c r="BD233" s="5"/>
      <c r="BE233" s="5"/>
      <c r="BF233" s="5"/>
      <c r="BG233" s="3"/>
      <c r="BH233" s="5"/>
      <c r="BI233" s="5"/>
      <c r="BJ233" s="5"/>
      <c r="BK233" s="5"/>
      <c r="BL233" s="5">
        <v>1</v>
      </c>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c r="EF233" s="5"/>
      <c r="EG233" s="5"/>
      <c r="EH233" s="5"/>
      <c r="EI233" s="5"/>
      <c r="EJ233" s="5"/>
      <c r="EK233" s="5"/>
      <c r="EL233" s="5"/>
      <c r="EM233" s="5"/>
      <c r="EN233" s="5"/>
      <c r="EO233" s="5"/>
      <c r="EP233" s="5"/>
      <c r="EQ233" s="5"/>
      <c r="ER233" s="20">
        <f t="shared" si="48"/>
        <v>1</v>
      </c>
      <c r="ES233" s="5">
        <f t="shared" si="49"/>
        <v>1</v>
      </c>
      <c r="ET233" s="5" t="s">
        <v>570</v>
      </c>
      <c r="EU233" s="15" t="s">
        <v>1708</v>
      </c>
      <c r="EV233" s="15" t="s">
        <v>567</v>
      </c>
      <c r="EW233" s="15" t="s">
        <v>1075</v>
      </c>
      <c r="EX233" s="3" t="s">
        <v>1184</v>
      </c>
      <c r="EY233" s="22">
        <v>46177</v>
      </c>
      <c r="EZ233" s="21"/>
      <c r="FA233" s="3"/>
      <c r="FB233" s="22"/>
      <c r="FC233" s="15"/>
      <c r="FD233" s="15"/>
      <c r="FE233" s="15">
        <f t="shared" si="50"/>
        <v>921.98999999999978</v>
      </c>
      <c r="FF233" s="4">
        <f t="shared" si="51"/>
        <v>7582.99</v>
      </c>
      <c r="FG233" t="s">
        <v>586</v>
      </c>
      <c r="FH233" s="4">
        <v>209</v>
      </c>
      <c r="FI233" t="s">
        <v>688</v>
      </c>
    </row>
    <row r="234" spans="1:165" ht="17.25" x14ac:dyDescent="0.25">
      <c r="A234" s="5">
        <v>464693708</v>
      </c>
      <c r="B234" s="12" t="s">
        <v>921</v>
      </c>
      <c r="C234" s="5"/>
      <c r="D234" s="5"/>
      <c r="E234" s="5"/>
      <c r="F234" s="5"/>
      <c r="G234" s="6"/>
      <c r="H234" s="6"/>
      <c r="I234" s="5">
        <v>3546</v>
      </c>
      <c r="J234" s="5">
        <v>3471</v>
      </c>
      <c r="K234" s="295">
        <f t="shared" si="53"/>
        <v>3508</v>
      </c>
      <c r="L234" s="295">
        <f t="shared" si="41"/>
        <v>7017</v>
      </c>
      <c r="M234" s="334">
        <v>1</v>
      </c>
      <c r="N234" s="5" t="s">
        <v>688</v>
      </c>
      <c r="O234" s="5" t="s">
        <v>689</v>
      </c>
      <c r="P234" s="5" t="s">
        <v>106</v>
      </c>
      <c r="Q234" s="8">
        <v>57341</v>
      </c>
      <c r="R234" s="9">
        <v>37</v>
      </c>
      <c r="S234" s="9">
        <f t="shared" si="42"/>
        <v>0</v>
      </c>
      <c r="T234" s="9">
        <v>2690</v>
      </c>
      <c r="U234" s="10" t="s">
        <v>586</v>
      </c>
      <c r="V234" s="319">
        <f t="shared" si="46"/>
        <v>6.2975718396652544E-2</v>
      </c>
      <c r="W234" s="319">
        <f t="shared" si="47"/>
        <v>3.2157479702166107E-3</v>
      </c>
      <c r="X234" s="11" t="str">
        <f t="shared" si="43"/>
        <v>FLOW</v>
      </c>
      <c r="Y234" s="5" t="str">
        <f t="shared" si="44"/>
        <v>-</v>
      </c>
      <c r="Z234" s="5" t="s">
        <v>586</v>
      </c>
      <c r="AA234" s="5" t="s">
        <v>586</v>
      </c>
      <c r="AB234" s="12"/>
      <c r="AC234" s="5"/>
      <c r="AD234" s="5"/>
      <c r="AE234" s="13"/>
      <c r="AF234" s="14" t="s">
        <v>586</v>
      </c>
      <c r="AG234" s="15" t="s">
        <v>586</v>
      </c>
      <c r="AH234" s="5" t="s">
        <v>284</v>
      </c>
      <c r="AI234" s="15" t="s">
        <v>586</v>
      </c>
      <c r="AJ234" s="16" t="s">
        <v>586</v>
      </c>
      <c r="AK234" s="15" t="s">
        <v>586</v>
      </c>
      <c r="AL234" s="17">
        <v>6198</v>
      </c>
      <c r="AM234" s="8">
        <v>57341</v>
      </c>
      <c r="AN234" s="18">
        <v>27</v>
      </c>
      <c r="AO234" s="6">
        <v>37</v>
      </c>
      <c r="AP234" s="6" t="str">
        <f t="shared" si="45"/>
        <v>FLOW</v>
      </c>
      <c r="AQ234" s="6"/>
      <c r="AR234" s="6"/>
      <c r="AS234" s="6"/>
      <c r="AT234" s="6"/>
      <c r="AU234" s="5" t="s">
        <v>1060</v>
      </c>
      <c r="AV234" s="332"/>
      <c r="AW234" s="12"/>
      <c r="AX234" s="19"/>
      <c r="AY234" s="5"/>
      <c r="AZ234" s="5" t="s">
        <v>1011</v>
      </c>
      <c r="BA234" s="15" t="s">
        <v>586</v>
      </c>
      <c r="BB234" s="15"/>
      <c r="BC234" s="15"/>
      <c r="BD234" s="5"/>
      <c r="BE234" s="5"/>
      <c r="BF234" s="5"/>
      <c r="BG234" s="3"/>
      <c r="BH234" s="5"/>
      <c r="BI234" s="5"/>
      <c r="BJ234" s="5"/>
      <c r="BK234" s="5"/>
      <c r="BL234" s="5">
        <v>1</v>
      </c>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c r="EF234" s="5"/>
      <c r="EG234" s="5"/>
      <c r="EH234" s="5"/>
      <c r="EI234" s="5"/>
      <c r="EJ234" s="5"/>
      <c r="EK234" s="5"/>
      <c r="EL234" s="5"/>
      <c r="EM234" s="5"/>
      <c r="EN234" s="5"/>
      <c r="EO234" s="5"/>
      <c r="EP234" s="5"/>
      <c r="EQ234" s="5"/>
      <c r="ER234" s="20">
        <f t="shared" si="48"/>
        <v>1</v>
      </c>
      <c r="ES234" s="5">
        <f t="shared" si="49"/>
        <v>1</v>
      </c>
      <c r="ET234" s="5" t="s">
        <v>568</v>
      </c>
      <c r="EU234" s="15" t="s">
        <v>1709</v>
      </c>
      <c r="EV234" s="15" t="s">
        <v>567</v>
      </c>
      <c r="EW234" s="15" t="s">
        <v>1073</v>
      </c>
      <c r="EX234" s="3" t="s">
        <v>1082</v>
      </c>
      <c r="EY234" s="22">
        <v>46181</v>
      </c>
      <c r="EZ234" s="21"/>
      <c r="FA234" s="3"/>
      <c r="FB234" s="22"/>
      <c r="FC234" s="15"/>
      <c r="FD234" s="15"/>
      <c r="FE234" s="15">
        <f t="shared" si="50"/>
        <v>3508</v>
      </c>
      <c r="FF234" s="4">
        <f t="shared" si="51"/>
        <v>7017</v>
      </c>
      <c r="FG234" t="s">
        <v>586</v>
      </c>
      <c r="FH234" s="4">
        <v>37</v>
      </c>
      <c r="FI234" t="s">
        <v>688</v>
      </c>
    </row>
    <row r="235" spans="1:165" ht="17.25" x14ac:dyDescent="0.25">
      <c r="A235" s="5">
        <v>462088489</v>
      </c>
      <c r="B235" s="12" t="s">
        <v>102</v>
      </c>
      <c r="C235" s="5"/>
      <c r="D235" s="5"/>
      <c r="E235" s="5"/>
      <c r="F235" s="5"/>
      <c r="G235" s="6"/>
      <c r="H235" s="6"/>
      <c r="I235" s="5">
        <v>4080</v>
      </c>
      <c r="J235" s="5">
        <v>24479</v>
      </c>
      <c r="K235" s="295">
        <f t="shared" si="53"/>
        <v>5092</v>
      </c>
      <c r="L235" s="295">
        <f t="shared" si="41"/>
        <v>28559</v>
      </c>
      <c r="M235" s="7">
        <v>6</v>
      </c>
      <c r="N235" s="5" t="s">
        <v>688</v>
      </c>
      <c r="O235" s="5" t="s">
        <v>689</v>
      </c>
      <c r="P235" s="5" t="s">
        <v>96</v>
      </c>
      <c r="Q235" s="8">
        <v>56988</v>
      </c>
      <c r="R235" s="9">
        <v>1013</v>
      </c>
      <c r="S235" s="9">
        <f t="shared" si="42"/>
        <v>0</v>
      </c>
      <c r="T235" s="9">
        <v>5063</v>
      </c>
      <c r="U235" s="10" t="s">
        <v>688</v>
      </c>
      <c r="V235" s="319">
        <f t="shared" si="46"/>
        <v>0.33728884823209221</v>
      </c>
      <c r="W235" s="319">
        <f t="shared" si="47"/>
        <v>2.393904400569518E-2</v>
      </c>
      <c r="X235" s="11" t="str">
        <f t="shared" si="43"/>
        <v>FLOW</v>
      </c>
      <c r="Y235" s="5" t="str">
        <f t="shared" si="44"/>
        <v>-</v>
      </c>
      <c r="Z235" s="5" t="s">
        <v>773</v>
      </c>
      <c r="AA235" s="5" t="s">
        <v>586</v>
      </c>
      <c r="AB235" s="12"/>
      <c r="AC235" s="5"/>
      <c r="AD235" s="5"/>
      <c r="AE235" s="13"/>
      <c r="AF235" s="14" t="s">
        <v>1064</v>
      </c>
      <c r="AG235" s="15" t="s">
        <v>586</v>
      </c>
      <c r="AH235" s="5" t="s">
        <v>95</v>
      </c>
      <c r="AI235" s="15" t="s">
        <v>586</v>
      </c>
      <c r="AJ235" s="16" t="s">
        <v>586</v>
      </c>
      <c r="AK235" s="15" t="s">
        <v>586</v>
      </c>
      <c r="AL235" s="17">
        <v>30555</v>
      </c>
      <c r="AM235" s="8">
        <v>56988</v>
      </c>
      <c r="AN235" s="18">
        <v>178</v>
      </c>
      <c r="AO235" s="6">
        <v>188</v>
      </c>
      <c r="AP235" s="6" t="str">
        <f t="shared" si="45"/>
        <v>FLOW</v>
      </c>
      <c r="AQ235" s="6"/>
      <c r="AR235" s="6"/>
      <c r="AS235" s="6"/>
      <c r="AT235" s="6"/>
      <c r="AU235" s="5" t="s">
        <v>483</v>
      </c>
      <c r="AV235" s="332"/>
      <c r="AW235" s="12"/>
      <c r="AX235" s="19"/>
      <c r="AY235" s="5"/>
      <c r="AZ235" s="5" t="s">
        <v>1011</v>
      </c>
      <c r="BA235" s="15" t="s">
        <v>586</v>
      </c>
      <c r="BB235" s="15"/>
      <c r="BC235" s="15"/>
      <c r="BD235" s="5"/>
      <c r="BE235" s="5"/>
      <c r="BF235" s="5"/>
      <c r="BG235" s="3"/>
      <c r="BH235" s="5"/>
      <c r="BI235" s="5"/>
      <c r="BJ235" s="5"/>
      <c r="BK235" s="5"/>
      <c r="BL235" s="5">
        <v>1</v>
      </c>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c r="EF235" s="5"/>
      <c r="EG235" s="5"/>
      <c r="EH235" s="5"/>
      <c r="EI235" s="5"/>
      <c r="EJ235" s="5"/>
      <c r="EK235" s="5"/>
      <c r="EL235" s="5"/>
      <c r="EM235" s="5"/>
      <c r="EN235" s="5"/>
      <c r="EO235" s="5"/>
      <c r="EP235" s="5"/>
      <c r="EQ235" s="5"/>
      <c r="ER235" s="20">
        <f t="shared" si="48"/>
        <v>1</v>
      </c>
      <c r="ES235" s="5">
        <f t="shared" si="49"/>
        <v>1</v>
      </c>
      <c r="ET235" s="5" t="s">
        <v>580</v>
      </c>
      <c r="EU235" s="15" t="s">
        <v>1710</v>
      </c>
      <c r="EV235" s="15" t="s">
        <v>567</v>
      </c>
      <c r="EW235" s="15" t="s">
        <v>1075</v>
      </c>
      <c r="EX235" s="3" t="s">
        <v>1185</v>
      </c>
      <c r="EY235" s="22">
        <v>46177</v>
      </c>
      <c r="EZ235" s="21"/>
      <c r="FA235" s="3"/>
      <c r="FB235" s="22"/>
      <c r="FC235" s="15"/>
      <c r="FD235" s="15"/>
      <c r="FE235" s="15">
        <f t="shared" si="50"/>
        <v>5092</v>
      </c>
      <c r="FF235" s="4">
        <f t="shared" si="51"/>
        <v>28559</v>
      </c>
      <c r="FG235" t="s">
        <v>586</v>
      </c>
      <c r="FH235" s="4">
        <v>1013</v>
      </c>
      <c r="FI235" t="s">
        <v>688</v>
      </c>
    </row>
    <row r="236" spans="1:165" ht="17.25" x14ac:dyDescent="0.25">
      <c r="A236" s="5">
        <v>465639719</v>
      </c>
      <c r="B236" s="12" t="s">
        <v>170</v>
      </c>
      <c r="C236" s="5"/>
      <c r="D236" s="5"/>
      <c r="E236" s="5"/>
      <c r="F236" s="5"/>
      <c r="G236" s="6"/>
      <c r="H236" s="6"/>
      <c r="I236" s="5">
        <v>5665</v>
      </c>
      <c r="J236" s="5">
        <v>5523</v>
      </c>
      <c r="K236" s="295">
        <f t="shared" si="53"/>
        <v>5679</v>
      </c>
      <c r="L236" s="295">
        <f t="shared" si="41"/>
        <v>11188</v>
      </c>
      <c r="M236" s="334">
        <v>1</v>
      </c>
      <c r="N236" s="5" t="s">
        <v>688</v>
      </c>
      <c r="O236" s="5" t="s">
        <v>689</v>
      </c>
      <c r="P236" s="5" t="s">
        <v>168</v>
      </c>
      <c r="Q236" s="8">
        <v>56984</v>
      </c>
      <c r="R236" s="9">
        <v>156</v>
      </c>
      <c r="S236" s="9">
        <f t="shared" si="42"/>
        <v>0</v>
      </c>
      <c r="T236" s="9">
        <v>2700</v>
      </c>
      <c r="U236" s="10" t="s">
        <v>895</v>
      </c>
      <c r="V236" s="319">
        <f t="shared" si="46"/>
        <v>5.631346654370941E-2</v>
      </c>
      <c r="W236" s="319">
        <f t="shared" si="47"/>
        <v>3.1957270074610372E-3</v>
      </c>
      <c r="X236" s="11" t="str">
        <f t="shared" si="43"/>
        <v>FLOW</v>
      </c>
      <c r="Y236" s="5" t="str">
        <f t="shared" si="44"/>
        <v>-</v>
      </c>
      <c r="Z236" s="5" t="s">
        <v>785</v>
      </c>
      <c r="AA236" s="5" t="s">
        <v>586</v>
      </c>
      <c r="AB236" s="12"/>
      <c r="AC236" s="5"/>
      <c r="AD236" s="5"/>
      <c r="AE236" s="13"/>
      <c r="AF236" s="14" t="s">
        <v>586</v>
      </c>
      <c r="AG236" s="15" t="s">
        <v>586</v>
      </c>
      <c r="AH236" s="5" t="s">
        <v>167</v>
      </c>
      <c r="AI236" s="15" t="s">
        <v>586</v>
      </c>
      <c r="AJ236" s="16" t="s">
        <v>586</v>
      </c>
      <c r="AK236" s="15" t="s">
        <v>586</v>
      </c>
      <c r="AL236" s="17">
        <v>8379</v>
      </c>
      <c r="AM236" s="8">
        <v>56984</v>
      </c>
      <c r="AN236" s="18">
        <v>27</v>
      </c>
      <c r="AO236" s="6">
        <v>37</v>
      </c>
      <c r="AP236" s="6" t="str">
        <f t="shared" si="45"/>
        <v>FLOW</v>
      </c>
      <c r="AQ236" s="6"/>
      <c r="AR236" s="6"/>
      <c r="AS236" s="6"/>
      <c r="AT236" s="6"/>
      <c r="AU236" s="5" t="s">
        <v>1060</v>
      </c>
      <c r="AV236" s="332"/>
      <c r="AW236" s="12"/>
      <c r="AX236" s="19"/>
      <c r="AY236" s="5"/>
      <c r="AZ236" s="5" t="s">
        <v>1011</v>
      </c>
      <c r="BA236" s="15" t="s">
        <v>586</v>
      </c>
      <c r="BB236" s="15"/>
      <c r="BC236" s="15"/>
      <c r="BD236" s="5"/>
      <c r="BE236" s="5"/>
      <c r="BF236" s="5"/>
      <c r="BG236" s="3"/>
      <c r="BH236" s="5"/>
      <c r="BI236" s="5">
        <v>1</v>
      </c>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c r="EF236" s="5"/>
      <c r="EG236" s="5"/>
      <c r="EH236" s="5"/>
      <c r="EI236" s="5"/>
      <c r="EJ236" s="5"/>
      <c r="EK236" s="5"/>
      <c r="EL236" s="5"/>
      <c r="EM236" s="5"/>
      <c r="EN236" s="5"/>
      <c r="EO236" s="5"/>
      <c r="EP236" s="5"/>
      <c r="EQ236" s="5"/>
      <c r="ER236" s="20">
        <f t="shared" si="48"/>
        <v>1</v>
      </c>
      <c r="ES236" s="5">
        <f t="shared" si="49"/>
        <v>1</v>
      </c>
      <c r="ET236" s="5" t="s">
        <v>583</v>
      </c>
      <c r="EU236" s="15" t="s">
        <v>1711</v>
      </c>
      <c r="EV236" s="15" t="s">
        <v>567</v>
      </c>
      <c r="EW236" s="15" t="s">
        <v>1096</v>
      </c>
      <c r="EX236" s="3" t="s">
        <v>1157</v>
      </c>
      <c r="EY236" s="22">
        <v>46176</v>
      </c>
      <c r="EZ236" s="21"/>
      <c r="FA236" s="3"/>
      <c r="FB236" s="22"/>
      <c r="FC236" s="15"/>
      <c r="FD236" s="15"/>
      <c r="FE236" s="15">
        <f t="shared" si="50"/>
        <v>5679</v>
      </c>
      <c r="FF236" s="4">
        <f t="shared" si="51"/>
        <v>11188</v>
      </c>
      <c r="FG236" t="s">
        <v>586</v>
      </c>
      <c r="FH236" s="4">
        <v>156</v>
      </c>
      <c r="FI236" t="s">
        <v>688</v>
      </c>
    </row>
    <row r="237" spans="1:165" ht="17.25" x14ac:dyDescent="0.25">
      <c r="A237" s="5">
        <v>463427115</v>
      </c>
      <c r="B237" s="12" t="s">
        <v>922</v>
      </c>
      <c r="C237" s="5"/>
      <c r="D237" s="5"/>
      <c r="E237" s="5"/>
      <c r="F237" s="5"/>
      <c r="G237" s="6"/>
      <c r="H237" s="6"/>
      <c r="I237" s="5">
        <v>3578</v>
      </c>
      <c r="J237" s="5">
        <v>17821</v>
      </c>
      <c r="K237" s="295">
        <f t="shared" si="53"/>
        <v>4262</v>
      </c>
      <c r="L237" s="295">
        <f t="shared" si="41"/>
        <v>21399</v>
      </c>
      <c r="M237" s="7">
        <v>5</v>
      </c>
      <c r="N237" s="5" t="s">
        <v>688</v>
      </c>
      <c r="O237" s="5" t="s">
        <v>689</v>
      </c>
      <c r="P237" s="5" t="s">
        <v>30</v>
      </c>
      <c r="Q237" s="8">
        <v>56961</v>
      </c>
      <c r="R237" s="9">
        <v>753</v>
      </c>
      <c r="S237" s="9">
        <f t="shared" si="42"/>
        <v>0</v>
      </c>
      <c r="T237" s="9">
        <v>0</v>
      </c>
      <c r="U237" s="10" t="s">
        <v>586</v>
      </c>
      <c r="V237" s="319">
        <f t="shared" si="46"/>
        <v>0.16559476752978519</v>
      </c>
      <c r="W237" s="319">
        <f t="shared" si="47"/>
        <v>2.7726648202743589E-2</v>
      </c>
      <c r="X237" s="11" t="str">
        <f t="shared" si="43"/>
        <v>FLOW</v>
      </c>
      <c r="Y237" s="5" t="str">
        <f t="shared" si="44"/>
        <v>-</v>
      </c>
      <c r="Z237" s="5" t="s">
        <v>586</v>
      </c>
      <c r="AA237" s="5" t="s">
        <v>586</v>
      </c>
      <c r="AB237" s="12"/>
      <c r="AC237" s="5"/>
      <c r="AD237" s="5"/>
      <c r="AE237" s="13"/>
      <c r="AF237" s="14" t="s">
        <v>586</v>
      </c>
      <c r="AG237" s="15" t="s">
        <v>586</v>
      </c>
      <c r="AH237" s="5" t="s">
        <v>29</v>
      </c>
      <c r="AI237" s="15" t="s">
        <v>586</v>
      </c>
      <c r="AJ237" s="16" t="s">
        <v>586</v>
      </c>
      <c r="AK237" s="15" t="s">
        <v>586</v>
      </c>
      <c r="AL237" s="17">
        <v>18574</v>
      </c>
      <c r="AM237" s="8">
        <v>56961</v>
      </c>
      <c r="AN237" s="18">
        <v>147</v>
      </c>
      <c r="AO237" s="6">
        <v>157</v>
      </c>
      <c r="AP237" s="6" t="str">
        <f t="shared" si="45"/>
        <v>FLOW</v>
      </c>
      <c r="AQ237" s="6"/>
      <c r="AR237" s="6"/>
      <c r="AS237" s="6"/>
      <c r="AT237" s="6"/>
      <c r="AU237" s="5" t="s">
        <v>483</v>
      </c>
      <c r="AV237" s="332"/>
      <c r="AW237" s="12"/>
      <c r="AX237" s="19"/>
      <c r="AY237" s="5"/>
      <c r="AZ237" s="5" t="s">
        <v>1011</v>
      </c>
      <c r="BA237" s="15" t="s">
        <v>586</v>
      </c>
      <c r="BB237" s="15"/>
      <c r="BC237" s="15"/>
      <c r="BD237" s="5"/>
      <c r="BE237" s="5"/>
      <c r="BF237" s="5"/>
      <c r="BG237" s="3"/>
      <c r="BH237" s="5"/>
      <c r="BI237" s="5"/>
      <c r="BJ237" s="5"/>
      <c r="BK237" s="5"/>
      <c r="BL237" s="5"/>
      <c r="BM237" s="5"/>
      <c r="BN237" s="5"/>
      <c r="BO237" s="5"/>
      <c r="BP237" s="5"/>
      <c r="BQ237" s="5"/>
      <c r="BR237" s="5">
        <v>1</v>
      </c>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c r="EF237" s="5"/>
      <c r="EG237" s="5"/>
      <c r="EH237" s="5"/>
      <c r="EI237" s="5"/>
      <c r="EJ237" s="5"/>
      <c r="EK237" s="5"/>
      <c r="EL237" s="5"/>
      <c r="EM237" s="5"/>
      <c r="EN237" s="5"/>
      <c r="EO237" s="5"/>
      <c r="EP237" s="5"/>
      <c r="EQ237" s="5"/>
      <c r="ER237" s="20">
        <f t="shared" si="48"/>
        <v>1</v>
      </c>
      <c r="ES237" s="5">
        <f t="shared" si="49"/>
        <v>1</v>
      </c>
      <c r="ET237" s="5" t="s">
        <v>573</v>
      </c>
      <c r="EU237" s="15" t="s">
        <v>1712</v>
      </c>
      <c r="EV237" s="15" t="s">
        <v>567</v>
      </c>
      <c r="EW237" s="15" t="s">
        <v>1068</v>
      </c>
      <c r="EX237" s="3" t="s">
        <v>1104</v>
      </c>
      <c r="EY237" s="22">
        <v>46179</v>
      </c>
      <c r="EZ237" s="21"/>
      <c r="FA237" s="3"/>
      <c r="FB237" s="22"/>
      <c r="FC237" s="15"/>
      <c r="FD237" s="15"/>
      <c r="FE237" s="15">
        <f t="shared" si="50"/>
        <v>4262</v>
      </c>
      <c r="FF237" s="4">
        <f t="shared" si="51"/>
        <v>21399</v>
      </c>
      <c r="FG237" t="s">
        <v>586</v>
      </c>
      <c r="FH237" s="4">
        <v>753</v>
      </c>
      <c r="FI237" t="s">
        <v>688</v>
      </c>
    </row>
    <row r="238" spans="1:165" ht="17.25" x14ac:dyDescent="0.25">
      <c r="A238" s="5">
        <v>462670479</v>
      </c>
      <c r="B238" s="12" t="s">
        <v>516</v>
      </c>
      <c r="C238" s="5"/>
      <c r="D238" s="5"/>
      <c r="E238" s="5"/>
      <c r="F238" s="5"/>
      <c r="G238" s="6"/>
      <c r="H238" s="6"/>
      <c r="I238" s="5">
        <v>2788</v>
      </c>
      <c r="J238" s="5">
        <v>2389</v>
      </c>
      <c r="K238" s="295">
        <f t="shared" si="53"/>
        <v>2461</v>
      </c>
      <c r="L238" s="295">
        <f t="shared" si="41"/>
        <v>5177</v>
      </c>
      <c r="M238" s="334">
        <v>1</v>
      </c>
      <c r="N238" s="5" t="s">
        <v>688</v>
      </c>
      <c r="O238" s="5" t="s">
        <v>689</v>
      </c>
      <c r="P238" s="5" t="s">
        <v>150</v>
      </c>
      <c r="Q238" s="8">
        <v>56762</v>
      </c>
      <c r="R238" s="9">
        <v>72</v>
      </c>
      <c r="S238" s="9">
        <f t="shared" si="42"/>
        <v>0</v>
      </c>
      <c r="T238" s="9">
        <v>3150</v>
      </c>
      <c r="U238" s="10" t="s">
        <v>893</v>
      </c>
      <c r="V238" s="319">
        <f t="shared" si="46"/>
        <v>9.5280787673759415E-2</v>
      </c>
      <c r="W238" s="319">
        <f t="shared" si="47"/>
        <v>3.1832769970079919E-3</v>
      </c>
      <c r="X238" s="11" t="str">
        <f t="shared" si="43"/>
        <v>FLOW</v>
      </c>
      <c r="Y238" s="5" t="str">
        <f t="shared" si="44"/>
        <v>-</v>
      </c>
      <c r="Z238" s="5" t="s">
        <v>785</v>
      </c>
      <c r="AA238" s="5" t="s">
        <v>586</v>
      </c>
      <c r="AB238" s="12"/>
      <c r="AC238" s="5"/>
      <c r="AD238" s="5"/>
      <c r="AE238" s="13"/>
      <c r="AF238" s="14" t="s">
        <v>586</v>
      </c>
      <c r="AG238" s="15" t="s">
        <v>586</v>
      </c>
      <c r="AH238" s="5" t="s">
        <v>348</v>
      </c>
      <c r="AI238" s="15" t="s">
        <v>586</v>
      </c>
      <c r="AJ238" s="16" t="s">
        <v>586</v>
      </c>
      <c r="AK238" s="15" t="s">
        <v>586</v>
      </c>
      <c r="AL238" s="17">
        <v>5611</v>
      </c>
      <c r="AM238" s="8">
        <v>56762</v>
      </c>
      <c r="AN238" s="18">
        <v>27</v>
      </c>
      <c r="AO238" s="6">
        <v>37</v>
      </c>
      <c r="AP238" s="6" t="str">
        <f t="shared" si="45"/>
        <v>FLOW</v>
      </c>
      <c r="AQ238" s="6"/>
      <c r="AR238" s="6"/>
      <c r="AS238" s="6"/>
      <c r="AT238" s="6"/>
      <c r="AU238" s="5" t="s">
        <v>1060</v>
      </c>
      <c r="AV238" s="332"/>
      <c r="AW238" s="12"/>
      <c r="AX238" s="19"/>
      <c r="AY238" s="5"/>
      <c r="AZ238" s="5" t="s">
        <v>1011</v>
      </c>
      <c r="BA238" s="15" t="s">
        <v>586</v>
      </c>
      <c r="BB238" s="15"/>
      <c r="BC238" s="15"/>
      <c r="BD238" s="5"/>
      <c r="BE238" s="5"/>
      <c r="BF238" s="5"/>
      <c r="BG238" s="3"/>
      <c r="BH238" s="5"/>
      <c r="BI238" s="5"/>
      <c r="BJ238" s="5"/>
      <c r="BK238" s="5"/>
      <c r="BL238" s="5">
        <v>1</v>
      </c>
      <c r="BM238" s="5"/>
      <c r="BN238" s="5"/>
      <c r="BO238" s="5">
        <v>1</v>
      </c>
      <c r="BP238" s="5"/>
      <c r="BQ238" s="5"/>
      <c r="BR238" s="5"/>
      <c r="BS238" s="5"/>
      <c r="BT238" s="5"/>
      <c r="BU238" s="5"/>
      <c r="BV238" s="5"/>
      <c r="BW238" s="5"/>
      <c r="BX238" s="5"/>
      <c r="BY238" s="5"/>
      <c r="BZ238" s="5"/>
      <c r="CA238" s="5"/>
      <c r="CB238" s="5"/>
      <c r="CC238" s="5"/>
      <c r="CD238" s="5"/>
      <c r="CE238" s="5"/>
      <c r="CF238" s="5"/>
      <c r="CG238" s="5">
        <v>1</v>
      </c>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c r="EF238" s="5"/>
      <c r="EG238" s="5"/>
      <c r="EH238" s="5"/>
      <c r="EI238" s="5"/>
      <c r="EJ238" s="5"/>
      <c r="EK238" s="5"/>
      <c r="EL238" s="5"/>
      <c r="EM238" s="5"/>
      <c r="EN238" s="5"/>
      <c r="EO238" s="5"/>
      <c r="EP238" s="5"/>
      <c r="EQ238" s="5"/>
      <c r="ER238" s="20">
        <f t="shared" si="48"/>
        <v>3</v>
      </c>
      <c r="ES238" s="5">
        <f t="shared" si="49"/>
        <v>1</v>
      </c>
      <c r="ET238" s="5" t="s">
        <v>584</v>
      </c>
      <c r="EU238" s="15" t="s">
        <v>1713</v>
      </c>
      <c r="EV238" s="15" t="s">
        <v>567</v>
      </c>
      <c r="EW238" s="15" t="s">
        <v>1075</v>
      </c>
      <c r="EX238" s="3" t="s">
        <v>1186</v>
      </c>
      <c r="EY238" s="22">
        <v>46178</v>
      </c>
      <c r="EZ238" s="21"/>
      <c r="FA238" s="3"/>
      <c r="FB238" s="22"/>
      <c r="FC238" s="15"/>
      <c r="FD238" s="15"/>
      <c r="FE238" s="15">
        <f t="shared" si="50"/>
        <v>2461</v>
      </c>
      <c r="FF238" s="4">
        <f t="shared" si="51"/>
        <v>5177</v>
      </c>
      <c r="FG238" t="s">
        <v>586</v>
      </c>
      <c r="FH238" s="4">
        <v>72</v>
      </c>
      <c r="FI238" t="s">
        <v>688</v>
      </c>
    </row>
    <row r="239" spans="1:165" ht="17.25" x14ac:dyDescent="0.25">
      <c r="A239" s="5">
        <v>464856605</v>
      </c>
      <c r="B239" s="12" t="s">
        <v>923</v>
      </c>
      <c r="C239" s="5"/>
      <c r="D239" s="5"/>
      <c r="E239" s="5"/>
      <c r="F239" s="5"/>
      <c r="G239" s="6"/>
      <c r="H239" s="6"/>
      <c r="I239" s="5">
        <v>4997</v>
      </c>
      <c r="J239" s="5">
        <v>29874</v>
      </c>
      <c r="K239" s="295">
        <f t="shared" si="53"/>
        <v>6793</v>
      </c>
      <c r="L239" s="295">
        <f t="shared" si="41"/>
        <v>34871</v>
      </c>
      <c r="M239" s="7">
        <v>6</v>
      </c>
      <c r="N239" s="5" t="s">
        <v>688</v>
      </c>
      <c r="O239" s="5" t="s">
        <v>689</v>
      </c>
      <c r="P239" s="5" t="s">
        <v>20</v>
      </c>
      <c r="Q239" s="8">
        <v>56709</v>
      </c>
      <c r="R239" s="9">
        <v>1904</v>
      </c>
      <c r="S239" s="9">
        <f t="shared" si="42"/>
        <v>0</v>
      </c>
      <c r="T239" s="9">
        <v>5850</v>
      </c>
      <c r="U239" s="10" t="s">
        <v>586</v>
      </c>
      <c r="V239" s="319">
        <f t="shared" si="46"/>
        <v>0.3923249346228882</v>
      </c>
      <c r="W239" s="319">
        <f t="shared" si="47"/>
        <v>2.3821844011352705E-2</v>
      </c>
      <c r="X239" s="11" t="str">
        <f t="shared" si="43"/>
        <v>FLOW</v>
      </c>
      <c r="Y239" s="5" t="str">
        <f t="shared" si="44"/>
        <v>-</v>
      </c>
      <c r="Z239" s="5" t="s">
        <v>586</v>
      </c>
      <c r="AA239" s="5" t="s">
        <v>586</v>
      </c>
      <c r="AB239" s="12"/>
      <c r="AC239" s="5"/>
      <c r="AD239" s="5"/>
      <c r="AE239" s="13"/>
      <c r="AF239" s="14" t="s">
        <v>1064</v>
      </c>
      <c r="AG239" s="15" t="s">
        <v>586</v>
      </c>
      <c r="AH239" s="5" t="s">
        <v>1016</v>
      </c>
      <c r="AI239" s="15" t="s">
        <v>586</v>
      </c>
      <c r="AJ239" s="16" t="s">
        <v>586</v>
      </c>
      <c r="AK239" s="15" t="s">
        <v>586</v>
      </c>
      <c r="AL239" s="17">
        <v>37628</v>
      </c>
      <c r="AM239" s="8">
        <v>56709</v>
      </c>
      <c r="AN239" s="18">
        <v>178</v>
      </c>
      <c r="AO239" s="6">
        <v>188</v>
      </c>
      <c r="AP239" s="6" t="str">
        <f t="shared" si="45"/>
        <v>FLOW</v>
      </c>
      <c r="AQ239" s="6"/>
      <c r="AR239" s="6"/>
      <c r="AS239" s="6"/>
      <c r="AT239" s="6"/>
      <c r="AU239" s="5" t="s">
        <v>483</v>
      </c>
      <c r="AV239" s="332"/>
      <c r="AW239" s="12"/>
      <c r="AX239" s="19"/>
      <c r="AY239" s="5"/>
      <c r="AZ239" s="5" t="s">
        <v>1011</v>
      </c>
      <c r="BA239" s="15" t="s">
        <v>586</v>
      </c>
      <c r="BB239" s="15"/>
      <c r="BC239" s="15"/>
      <c r="BD239" s="5"/>
      <c r="BE239" s="5"/>
      <c r="BF239" s="5"/>
      <c r="BG239" s="3"/>
      <c r="BH239" s="5"/>
      <c r="BI239" s="5"/>
      <c r="BJ239" s="5"/>
      <c r="BK239" s="5"/>
      <c r="BL239" s="5"/>
      <c r="BM239" s="5"/>
      <c r="BN239" s="5"/>
      <c r="BO239" s="5">
        <v>1</v>
      </c>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c r="EF239" s="5"/>
      <c r="EG239" s="5"/>
      <c r="EH239" s="5"/>
      <c r="EI239" s="5"/>
      <c r="EJ239" s="5"/>
      <c r="EK239" s="5"/>
      <c r="EL239" s="5"/>
      <c r="EM239" s="5"/>
      <c r="EN239" s="5"/>
      <c r="EO239" s="5"/>
      <c r="EP239" s="5"/>
      <c r="EQ239" s="5"/>
      <c r="ER239" s="20">
        <f t="shared" si="48"/>
        <v>1</v>
      </c>
      <c r="ES239" s="5">
        <f t="shared" si="49"/>
        <v>1</v>
      </c>
      <c r="ET239" s="5" t="s">
        <v>571</v>
      </c>
      <c r="EU239" s="15" t="s">
        <v>1714</v>
      </c>
      <c r="EV239" s="15" t="s">
        <v>567</v>
      </c>
      <c r="EW239" s="15" t="s">
        <v>1117</v>
      </c>
      <c r="EX239" s="3" t="s">
        <v>1187</v>
      </c>
      <c r="EY239" s="22">
        <v>46178</v>
      </c>
      <c r="EZ239" s="21"/>
      <c r="FA239" s="3"/>
      <c r="FB239" s="22"/>
      <c r="FC239" s="15"/>
      <c r="FD239" s="15"/>
      <c r="FE239" s="15">
        <f t="shared" si="50"/>
        <v>6793</v>
      </c>
      <c r="FF239" s="4">
        <f t="shared" si="51"/>
        <v>34871</v>
      </c>
      <c r="FG239" t="s">
        <v>586</v>
      </c>
      <c r="FH239" s="4">
        <v>1904</v>
      </c>
      <c r="FI239" t="s">
        <v>688</v>
      </c>
    </row>
    <row r="240" spans="1:165" ht="17.25" x14ac:dyDescent="0.25">
      <c r="A240" s="5">
        <v>464434332</v>
      </c>
      <c r="B240" s="12" t="s">
        <v>924</v>
      </c>
      <c r="C240" s="5" t="s">
        <v>1043</v>
      </c>
      <c r="D240" s="5" t="s">
        <v>1067</v>
      </c>
      <c r="E240" s="5">
        <v>5003</v>
      </c>
      <c r="F240" s="5"/>
      <c r="G240" s="6"/>
      <c r="H240" s="6"/>
      <c r="I240" s="5">
        <v>4856</v>
      </c>
      <c r="J240" s="5">
        <v>4856</v>
      </c>
      <c r="K240" s="295">
        <f t="shared" si="53"/>
        <v>4869</v>
      </c>
      <c r="L240" s="295">
        <f t="shared" si="41"/>
        <v>4709</v>
      </c>
      <c r="M240" s="334">
        <v>1</v>
      </c>
      <c r="N240" s="5" t="s">
        <v>737</v>
      </c>
      <c r="O240" s="5" t="s">
        <v>738</v>
      </c>
      <c r="P240" s="5" t="s">
        <v>30</v>
      </c>
      <c r="Q240" s="8">
        <v>56693</v>
      </c>
      <c r="R240" s="9">
        <v>13</v>
      </c>
      <c r="S240" s="9">
        <f t="shared" si="42"/>
        <v>0</v>
      </c>
      <c r="T240" s="9">
        <v>1406.58</v>
      </c>
      <c r="U240" s="10" t="s">
        <v>586</v>
      </c>
      <c r="V240" s="319">
        <f t="shared" si="46"/>
        <v>3.5297124077892747E-2</v>
      </c>
      <c r="W240" s="319">
        <f t="shared" si="47"/>
        <v>3.1794073991644775E-3</v>
      </c>
      <c r="X240" s="11" t="str">
        <f t="shared" si="43"/>
        <v>STABLE</v>
      </c>
      <c r="Y240" s="5" t="str">
        <f t="shared" si="44"/>
        <v>PAID</v>
      </c>
      <c r="Z240" s="5" t="s">
        <v>586</v>
      </c>
      <c r="AA240" s="5" t="s">
        <v>586</v>
      </c>
      <c r="AB240" s="12"/>
      <c r="AC240" s="5"/>
      <c r="AD240" s="5"/>
      <c r="AE240" s="13"/>
      <c r="AF240" s="14" t="s">
        <v>586</v>
      </c>
      <c r="AG240" s="15" t="s">
        <v>586</v>
      </c>
      <c r="AH240" s="5" t="s">
        <v>215</v>
      </c>
      <c r="AI240" s="15" t="s">
        <v>586</v>
      </c>
      <c r="AJ240" s="16" t="s">
        <v>586</v>
      </c>
      <c r="AK240" s="15" t="s">
        <v>586</v>
      </c>
      <c r="AL240" s="17">
        <v>6275.58</v>
      </c>
      <c r="AM240" s="8">
        <v>56693</v>
      </c>
      <c r="AN240" s="18">
        <v>27</v>
      </c>
      <c r="AO240" s="6">
        <v>6</v>
      </c>
      <c r="AP240" s="6" t="str">
        <f t="shared" si="45"/>
        <v>STABLE</v>
      </c>
      <c r="AQ240" s="6"/>
      <c r="AR240" s="6"/>
      <c r="AS240" s="6"/>
      <c r="AT240" s="6"/>
      <c r="AU240" s="5" t="s">
        <v>1060</v>
      </c>
      <c r="AV240" s="332"/>
      <c r="AW240" s="12"/>
      <c r="AX240" s="19"/>
      <c r="AY240" s="5"/>
      <c r="AZ240" s="5" t="s">
        <v>1011</v>
      </c>
      <c r="BA240" s="15" t="s">
        <v>586</v>
      </c>
      <c r="BB240" s="15"/>
      <c r="BC240" s="15"/>
      <c r="BD240" s="5"/>
      <c r="BE240" s="5"/>
      <c r="BF240" s="5"/>
      <c r="BG240" s="3"/>
      <c r="BH240" s="5"/>
      <c r="BI240" s="5"/>
      <c r="BJ240" s="5"/>
      <c r="BK240" s="5"/>
      <c r="BL240" s="5">
        <v>1</v>
      </c>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c r="EF240" s="5"/>
      <c r="EG240" s="5"/>
      <c r="EH240" s="5"/>
      <c r="EI240" s="5"/>
      <c r="EJ240" s="5"/>
      <c r="EK240" s="5"/>
      <c r="EL240" s="5"/>
      <c r="EM240" s="5"/>
      <c r="EN240" s="5"/>
      <c r="EO240" s="5"/>
      <c r="EP240" s="5"/>
      <c r="EQ240" s="5"/>
      <c r="ER240" s="20">
        <f t="shared" si="48"/>
        <v>1</v>
      </c>
      <c r="ES240" s="5">
        <f t="shared" si="49"/>
        <v>1</v>
      </c>
      <c r="ET240" s="5" t="s">
        <v>573</v>
      </c>
      <c r="EU240" s="15" t="s">
        <v>1715</v>
      </c>
      <c r="EV240" s="15" t="s">
        <v>567</v>
      </c>
      <c r="EW240" s="15" t="s">
        <v>1068</v>
      </c>
      <c r="EX240" s="3" t="s">
        <v>1077</v>
      </c>
      <c r="EY240" s="22">
        <v>46177</v>
      </c>
      <c r="EZ240" s="21"/>
      <c r="FA240" s="3"/>
      <c r="FB240" s="22"/>
      <c r="FC240" s="15"/>
      <c r="FD240" s="15"/>
      <c r="FE240" s="15">
        <f t="shared" si="50"/>
        <v>4869</v>
      </c>
      <c r="FF240" s="4">
        <f t="shared" si="51"/>
        <v>9712</v>
      </c>
      <c r="FG240" t="s">
        <v>586</v>
      </c>
      <c r="FH240" s="4">
        <v>13</v>
      </c>
      <c r="FI240" t="s">
        <v>1477</v>
      </c>
    </row>
    <row r="241" spans="1:165" ht="17.25" x14ac:dyDescent="0.25">
      <c r="A241" s="5">
        <v>455993579</v>
      </c>
      <c r="B241" s="12" t="s">
        <v>925</v>
      </c>
      <c r="C241" s="5"/>
      <c r="D241" s="5"/>
      <c r="E241" s="5"/>
      <c r="F241" s="5"/>
      <c r="G241" s="6"/>
      <c r="H241" s="6"/>
      <c r="I241" s="5">
        <v>7519</v>
      </c>
      <c r="J241" s="5">
        <v>7519</v>
      </c>
      <c r="K241" s="295">
        <f t="shared" si="53"/>
        <v>7557</v>
      </c>
      <c r="L241" s="295">
        <f t="shared" si="41"/>
        <v>15038</v>
      </c>
      <c r="M241" s="334">
        <v>1</v>
      </c>
      <c r="N241" s="5" t="s">
        <v>688</v>
      </c>
      <c r="O241" s="5" t="s">
        <v>689</v>
      </c>
      <c r="P241" s="5" t="s">
        <v>106</v>
      </c>
      <c r="Q241" s="8">
        <v>56543.15</v>
      </c>
      <c r="R241" s="9">
        <v>38</v>
      </c>
      <c r="S241" s="9">
        <f t="shared" si="42"/>
        <v>0</v>
      </c>
      <c r="T241" s="9">
        <v>2429</v>
      </c>
      <c r="U241" s="10" t="s">
        <v>586</v>
      </c>
      <c r="V241" s="319">
        <f t="shared" si="46"/>
        <v>6.209946620497872E-2</v>
      </c>
      <c r="W241" s="319">
        <f t="shared" si="47"/>
        <v>3.1710036421086717E-3</v>
      </c>
      <c r="X241" s="11" t="str">
        <f t="shared" si="43"/>
        <v>FLOW</v>
      </c>
      <c r="Y241" s="5" t="str">
        <f t="shared" si="44"/>
        <v>-</v>
      </c>
      <c r="Z241" s="5" t="s">
        <v>586</v>
      </c>
      <c r="AA241" s="5" t="s">
        <v>586</v>
      </c>
      <c r="AB241" s="12"/>
      <c r="AC241" s="5"/>
      <c r="AD241" s="5"/>
      <c r="AE241" s="13"/>
      <c r="AF241" s="14" t="s">
        <v>586</v>
      </c>
      <c r="AG241" s="15" t="s">
        <v>586</v>
      </c>
      <c r="AH241" s="5" t="s">
        <v>1035</v>
      </c>
      <c r="AI241" s="15" t="s">
        <v>586</v>
      </c>
      <c r="AJ241" s="16" t="s">
        <v>586</v>
      </c>
      <c r="AK241" s="15" t="s">
        <v>586</v>
      </c>
      <c r="AL241" s="17">
        <v>9986</v>
      </c>
      <c r="AM241" s="8">
        <v>56543.15</v>
      </c>
      <c r="AN241" s="18">
        <v>27</v>
      </c>
      <c r="AO241" s="6">
        <v>37</v>
      </c>
      <c r="AP241" s="6" t="str">
        <f t="shared" si="45"/>
        <v>FLOW</v>
      </c>
      <c r="AQ241" s="6"/>
      <c r="AR241" s="6"/>
      <c r="AS241" s="6"/>
      <c r="AT241" s="6"/>
      <c r="AU241" s="5" t="s">
        <v>483</v>
      </c>
      <c r="AV241" s="332"/>
      <c r="AW241" s="12"/>
      <c r="AX241" s="19"/>
      <c r="AY241" s="5"/>
      <c r="AZ241" s="5" t="s">
        <v>1011</v>
      </c>
      <c r="BA241" s="15" t="s">
        <v>586</v>
      </c>
      <c r="BB241" s="15"/>
      <c r="BC241" s="15"/>
      <c r="BD241" s="5"/>
      <c r="BE241" s="5"/>
      <c r="BF241" s="5"/>
      <c r="BG241" s="3"/>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c r="EF241" s="5"/>
      <c r="EG241" s="5"/>
      <c r="EH241" s="5"/>
      <c r="EI241" s="5"/>
      <c r="EJ241" s="5"/>
      <c r="EK241" s="5"/>
      <c r="EL241" s="5"/>
      <c r="EM241" s="5"/>
      <c r="EN241" s="5"/>
      <c r="EO241" s="5"/>
      <c r="EP241" s="5"/>
      <c r="EQ241" s="5"/>
      <c r="ER241" s="20">
        <f t="shared" si="48"/>
        <v>0</v>
      </c>
      <c r="ES241" s="5" t="str">
        <f t="shared" si="49"/>
        <v/>
      </c>
      <c r="ET241" s="5" t="s">
        <v>581</v>
      </c>
      <c r="EU241" s="15" t="s">
        <v>1716</v>
      </c>
      <c r="EV241" s="15" t="s">
        <v>567</v>
      </c>
      <c r="EW241" s="15" t="e">
        <v>#N/A</v>
      </c>
      <c r="EX241" s="3" t="e">
        <v>#N/A</v>
      </c>
      <c r="EY241" s="22" t="e">
        <v>#N/A</v>
      </c>
      <c r="EZ241" s="21"/>
      <c r="FA241" s="3"/>
      <c r="FB241" s="22"/>
      <c r="FC241" s="15"/>
      <c r="FD241" s="15"/>
      <c r="FE241" s="15">
        <f t="shared" si="50"/>
        <v>7557</v>
      </c>
      <c r="FF241" s="4">
        <f t="shared" si="51"/>
        <v>15038</v>
      </c>
      <c r="FG241" t="s">
        <v>586</v>
      </c>
      <c r="FH241" s="4">
        <v>38</v>
      </c>
      <c r="FI241" t="s">
        <v>688</v>
      </c>
    </row>
    <row r="242" spans="1:165" ht="17.25" x14ac:dyDescent="0.25">
      <c r="A242" s="5">
        <v>464400538</v>
      </c>
      <c r="B242" s="12" t="s">
        <v>535</v>
      </c>
      <c r="C242" s="5"/>
      <c r="D242" s="5"/>
      <c r="E242" s="5"/>
      <c r="F242" s="5"/>
      <c r="G242" s="6"/>
      <c r="H242" s="6" t="s">
        <v>1481</v>
      </c>
      <c r="I242" s="5">
        <v>3361</v>
      </c>
      <c r="J242" s="5">
        <v>4867</v>
      </c>
      <c r="K242" s="295">
        <f t="shared" si="53"/>
        <v>1737</v>
      </c>
      <c r="L242" s="295">
        <f t="shared" si="41"/>
        <v>8228</v>
      </c>
      <c r="M242" s="7">
        <v>2</v>
      </c>
      <c r="N242" s="5" t="s">
        <v>739</v>
      </c>
      <c r="O242" s="5" t="s">
        <v>689</v>
      </c>
      <c r="P242" s="5" t="s">
        <v>30</v>
      </c>
      <c r="Q242" s="8">
        <v>56334</v>
      </c>
      <c r="R242" s="9">
        <v>231</v>
      </c>
      <c r="S242" s="9">
        <f t="shared" si="42"/>
        <v>0</v>
      </c>
      <c r="T242" s="9">
        <v>4293.63</v>
      </c>
      <c r="U242" s="10" t="s">
        <v>887</v>
      </c>
      <c r="V242" s="319">
        <f t="shared" si="46"/>
        <v>6.3011280858137272E-2</v>
      </c>
      <c r="W242" s="319">
        <f t="shared" si="47"/>
        <v>1.2472988835333237E-2</v>
      </c>
      <c r="X242" s="11" t="str">
        <f t="shared" si="43"/>
        <v>RB</v>
      </c>
      <c r="Y242" s="5" t="str">
        <f t="shared" si="44"/>
        <v>PAID</v>
      </c>
      <c r="Z242" s="5" t="s">
        <v>787</v>
      </c>
      <c r="AA242" s="5" t="s">
        <v>586</v>
      </c>
      <c r="AB242" s="12"/>
      <c r="AC242" s="5"/>
      <c r="AD242" s="5"/>
      <c r="AE242" s="13"/>
      <c r="AF242" s="14" t="s">
        <v>586</v>
      </c>
      <c r="AG242" s="15" t="s">
        <v>586</v>
      </c>
      <c r="AH242" s="5" t="s">
        <v>391</v>
      </c>
      <c r="AI242" s="15" t="s">
        <v>586</v>
      </c>
      <c r="AJ242" s="16" t="s">
        <v>586</v>
      </c>
      <c r="AK242" s="15" t="s">
        <v>586</v>
      </c>
      <c r="AL242" s="17">
        <v>9391.6299999999992</v>
      </c>
      <c r="AM242" s="8">
        <v>56334</v>
      </c>
      <c r="AN242" s="18">
        <v>57</v>
      </c>
      <c r="AO242" s="6">
        <v>6</v>
      </c>
      <c r="AP242" s="6" t="str">
        <f t="shared" si="45"/>
        <v>STABLE</v>
      </c>
      <c r="AQ242" s="6"/>
      <c r="AR242" s="6"/>
      <c r="AS242" s="6"/>
      <c r="AT242" s="6"/>
      <c r="AU242" s="5" t="s">
        <v>1060</v>
      </c>
      <c r="AV242" s="332"/>
      <c r="AW242" s="12"/>
      <c r="AX242" s="19"/>
      <c r="AY242" s="5"/>
      <c r="AZ242" s="5" t="s">
        <v>1011</v>
      </c>
      <c r="BA242" s="15" t="s">
        <v>586</v>
      </c>
      <c r="BB242" s="15"/>
      <c r="BC242" s="15"/>
      <c r="BD242" s="5"/>
      <c r="BE242" s="5"/>
      <c r="BF242" s="5"/>
      <c r="BG242" s="3"/>
      <c r="BH242" s="5"/>
      <c r="BI242" s="5"/>
      <c r="BJ242" s="5"/>
      <c r="BK242" s="5"/>
      <c r="BL242" s="5"/>
      <c r="BM242" s="5"/>
      <c r="BN242" s="5"/>
      <c r="BO242" s="5">
        <v>1</v>
      </c>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c r="EF242" s="5"/>
      <c r="EG242" s="5"/>
      <c r="EH242" s="5"/>
      <c r="EI242" s="5"/>
      <c r="EJ242" s="5"/>
      <c r="EK242" s="5"/>
      <c r="EL242" s="5"/>
      <c r="EM242" s="5"/>
      <c r="EN242" s="5"/>
      <c r="EO242" s="5"/>
      <c r="EP242" s="5"/>
      <c r="EQ242" s="5"/>
      <c r="ER242" s="20">
        <f t="shared" si="48"/>
        <v>1</v>
      </c>
      <c r="ES242" s="5">
        <f t="shared" si="49"/>
        <v>1</v>
      </c>
      <c r="ET242" s="5" t="s">
        <v>573</v>
      </c>
      <c r="EU242" s="15" t="s">
        <v>1717</v>
      </c>
      <c r="EV242" s="15" t="s">
        <v>567</v>
      </c>
      <c r="EW242" s="15" t="s">
        <v>1068</v>
      </c>
      <c r="EX242" s="3" t="s">
        <v>1104</v>
      </c>
      <c r="EY242" s="22">
        <v>46178</v>
      </c>
      <c r="EZ242" s="21"/>
      <c r="FA242" s="3"/>
      <c r="FB242" s="22"/>
      <c r="FC242" s="15"/>
      <c r="FD242" s="15"/>
      <c r="FE242" s="15">
        <f t="shared" si="50"/>
        <v>1737</v>
      </c>
      <c r="FF242" s="4">
        <f t="shared" si="51"/>
        <v>8228</v>
      </c>
      <c r="FG242" t="s">
        <v>586</v>
      </c>
      <c r="FH242" s="4">
        <v>231</v>
      </c>
      <c r="FI242" t="s">
        <v>1478</v>
      </c>
    </row>
    <row r="243" spans="1:165" ht="17.25" x14ac:dyDescent="0.25">
      <c r="A243" s="5">
        <v>466558846</v>
      </c>
      <c r="B243" s="12" t="s">
        <v>1417</v>
      </c>
      <c r="C243" s="5"/>
      <c r="D243" s="5"/>
      <c r="E243" s="5"/>
      <c r="F243" s="5"/>
      <c r="G243" s="6"/>
      <c r="H243" s="6"/>
      <c r="I243" s="5">
        <v>6159</v>
      </c>
      <c r="J243" s="5">
        <v>6159</v>
      </c>
      <c r="K243" s="295">
        <f t="shared" si="53"/>
        <v>6180</v>
      </c>
      <c r="L243" s="295">
        <f t="shared" si="41"/>
        <v>12318</v>
      </c>
      <c r="M243" s="334">
        <v>1</v>
      </c>
      <c r="N243" s="5" t="s">
        <v>688</v>
      </c>
      <c r="O243" s="5" t="s">
        <v>689</v>
      </c>
      <c r="P243" s="5" t="s">
        <v>30</v>
      </c>
      <c r="Q243" s="8">
        <v>56181</v>
      </c>
      <c r="R243" s="9">
        <v>21</v>
      </c>
      <c r="S243" s="9">
        <f t="shared" si="42"/>
        <v>0</v>
      </c>
      <c r="T243" s="9">
        <v>653.89</v>
      </c>
      <c r="U243" s="10" t="s">
        <v>586</v>
      </c>
      <c r="V243" s="319">
        <f t="shared" si="46"/>
        <v>3.4978352315455034E-2</v>
      </c>
      <c r="W243" s="319">
        <f t="shared" si="47"/>
        <v>3.1506938615430392E-3</v>
      </c>
      <c r="X243" s="11" t="str">
        <f t="shared" si="43"/>
        <v>FLOW</v>
      </c>
      <c r="Y243" s="5" t="str">
        <f t="shared" si="44"/>
        <v>-</v>
      </c>
      <c r="Z243" s="5" t="s">
        <v>586</v>
      </c>
      <c r="AA243" s="5" t="s">
        <v>586</v>
      </c>
      <c r="AB243" s="12"/>
      <c r="AC243" s="5"/>
      <c r="AD243" s="5"/>
      <c r="AE243" s="13"/>
      <c r="AF243" s="14"/>
      <c r="AG243" s="15"/>
      <c r="AH243" s="5" t="s">
        <v>391</v>
      </c>
      <c r="AI243" s="15"/>
      <c r="AK243" s="15"/>
      <c r="AL243" s="17">
        <v>6833.89</v>
      </c>
      <c r="AM243" s="8">
        <v>56181</v>
      </c>
      <c r="AN243" s="18">
        <v>27</v>
      </c>
      <c r="AO243" s="6">
        <v>37</v>
      </c>
      <c r="AP243" s="6" t="str">
        <f t="shared" si="45"/>
        <v>FLOW</v>
      </c>
      <c r="AQ243" s="6"/>
      <c r="AR243" s="6"/>
      <c r="AS243" s="6"/>
      <c r="AT243" s="6"/>
      <c r="AU243" s="5" t="s">
        <v>586</v>
      </c>
      <c r="AV243" s="332"/>
      <c r="AW243" s="12"/>
      <c r="AX243" s="19"/>
      <c r="AY243" s="5"/>
      <c r="AZ243" s="5" t="s">
        <v>1325</v>
      </c>
      <c r="BA243" s="15" t="s">
        <v>586</v>
      </c>
      <c r="BB243" s="15"/>
      <c r="BC243" s="15"/>
      <c r="BD243" s="5"/>
      <c r="BE243" s="5"/>
      <c r="BF243" s="5"/>
      <c r="BG243" s="3"/>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v>1</v>
      </c>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c r="EF243" s="5"/>
      <c r="EG243" s="5"/>
      <c r="EH243" s="5"/>
      <c r="EI243" s="5"/>
      <c r="EJ243" s="5"/>
      <c r="EK243" s="5"/>
      <c r="EL243" s="5"/>
      <c r="EM243" s="5"/>
      <c r="EN243" s="5"/>
      <c r="EO243" s="5"/>
      <c r="EP243" s="5"/>
      <c r="EQ243" s="5"/>
      <c r="ER243" s="20">
        <f t="shared" si="48"/>
        <v>1</v>
      </c>
      <c r="ES243" s="5">
        <f t="shared" si="49"/>
        <v>1</v>
      </c>
      <c r="ET243" s="5" t="s">
        <v>573</v>
      </c>
      <c r="EU243" s="15" t="s">
        <v>1718</v>
      </c>
      <c r="EV243" s="15" t="s">
        <v>567</v>
      </c>
      <c r="EW243" s="15"/>
      <c r="EX243" s="3"/>
      <c r="EY243" s="22"/>
      <c r="EZ243" s="21"/>
      <c r="FA243" s="3"/>
      <c r="FB243" s="22"/>
      <c r="FC243" s="15"/>
      <c r="FD243" s="15"/>
      <c r="FE243" s="15">
        <f t="shared" si="50"/>
        <v>6180</v>
      </c>
      <c r="FF243" s="4">
        <f t="shared" si="51"/>
        <v>12318</v>
      </c>
      <c r="FH243" s="4">
        <v>21</v>
      </c>
      <c r="FI243" t="s">
        <v>688</v>
      </c>
    </row>
    <row r="244" spans="1:165" ht="17.25" x14ac:dyDescent="0.25">
      <c r="A244" s="5">
        <v>464019282</v>
      </c>
      <c r="B244" s="12" t="s">
        <v>926</v>
      </c>
      <c r="C244" s="5"/>
      <c r="D244" s="5"/>
      <c r="E244" s="5"/>
      <c r="F244" s="5"/>
      <c r="G244" s="6"/>
      <c r="H244" s="6"/>
      <c r="I244" s="5">
        <v>3733</v>
      </c>
      <c r="J244" s="5">
        <v>3733</v>
      </c>
      <c r="K244" s="295">
        <f t="shared" si="53"/>
        <v>3769</v>
      </c>
      <c r="L244" s="295">
        <f t="shared" si="41"/>
        <v>7466</v>
      </c>
      <c r="M244" s="334">
        <v>1</v>
      </c>
      <c r="N244" s="5" t="s">
        <v>688</v>
      </c>
      <c r="O244" s="5" t="s">
        <v>689</v>
      </c>
      <c r="P244" s="5" t="s">
        <v>44</v>
      </c>
      <c r="Q244" s="8">
        <v>55151</v>
      </c>
      <c r="R244" s="9">
        <v>36</v>
      </c>
      <c r="S244" s="9">
        <f t="shared" si="42"/>
        <v>0</v>
      </c>
      <c r="T244" s="9">
        <v>4490</v>
      </c>
      <c r="U244" s="10" t="s">
        <v>586</v>
      </c>
      <c r="V244" s="319">
        <f t="shared" si="46"/>
        <v>5.6139865556672199E-2</v>
      </c>
      <c r="W244" s="319">
        <f t="shared" si="47"/>
        <v>3.092930299531161E-3</v>
      </c>
      <c r="X244" s="11" t="str">
        <f t="shared" si="43"/>
        <v>FLOW</v>
      </c>
      <c r="Y244" s="5" t="str">
        <f t="shared" si="44"/>
        <v>-</v>
      </c>
      <c r="Z244" s="5" t="s">
        <v>586</v>
      </c>
      <c r="AA244" s="5" t="s">
        <v>586</v>
      </c>
      <c r="AB244" s="12"/>
      <c r="AC244" s="5"/>
      <c r="AD244" s="5"/>
      <c r="AE244" s="13"/>
      <c r="AF244" s="14" t="s">
        <v>586</v>
      </c>
      <c r="AG244" s="15" t="s">
        <v>586</v>
      </c>
      <c r="AH244" s="5" t="s">
        <v>232</v>
      </c>
      <c r="AI244" s="15" t="s">
        <v>586</v>
      </c>
      <c r="AJ244" s="16" t="s">
        <v>586</v>
      </c>
      <c r="AK244" s="15" t="s">
        <v>586</v>
      </c>
      <c r="AL244" s="17">
        <v>8259</v>
      </c>
      <c r="AM244" s="8">
        <v>55151</v>
      </c>
      <c r="AN244" s="18">
        <v>27</v>
      </c>
      <c r="AO244" s="6">
        <v>37</v>
      </c>
      <c r="AP244" s="6" t="str">
        <f t="shared" si="45"/>
        <v>FLOW</v>
      </c>
      <c r="AQ244" s="6"/>
      <c r="AR244" s="6"/>
      <c r="AS244" s="6"/>
      <c r="AT244" s="6"/>
      <c r="AU244" s="5" t="s">
        <v>1060</v>
      </c>
      <c r="AV244" s="332"/>
      <c r="AW244" s="12"/>
      <c r="AX244" s="19"/>
      <c r="AY244" s="5"/>
      <c r="AZ244" s="5" t="s">
        <v>1011</v>
      </c>
      <c r="BA244" s="15" t="s">
        <v>586</v>
      </c>
      <c r="BB244" s="15"/>
      <c r="BC244" s="15"/>
      <c r="BD244" s="5"/>
      <c r="BE244" s="5"/>
      <c r="BF244" s="5"/>
      <c r="BG244" s="3"/>
      <c r="BH244" s="5"/>
      <c r="BI244" s="5"/>
      <c r="BJ244" s="5"/>
      <c r="BK244" s="5"/>
      <c r="BL244" s="5"/>
      <c r="BM244" s="5"/>
      <c r="BN244" s="5"/>
      <c r="BO244" s="5">
        <v>1</v>
      </c>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c r="EF244" s="5"/>
      <c r="EG244" s="5"/>
      <c r="EH244" s="5"/>
      <c r="EI244" s="5"/>
      <c r="EJ244" s="5"/>
      <c r="EK244" s="5"/>
      <c r="EL244" s="5"/>
      <c r="EM244" s="5"/>
      <c r="EN244" s="5"/>
      <c r="EO244" s="5"/>
      <c r="EP244" s="5"/>
      <c r="EQ244" s="5"/>
      <c r="ER244" s="20">
        <f t="shared" si="48"/>
        <v>1</v>
      </c>
      <c r="ES244" s="5">
        <f t="shared" si="49"/>
        <v>1</v>
      </c>
      <c r="ET244" s="5" t="s">
        <v>576</v>
      </c>
      <c r="EU244" s="15" t="s">
        <v>1719</v>
      </c>
      <c r="EV244" s="15" t="s">
        <v>567</v>
      </c>
      <c r="EW244" s="15" t="s">
        <v>1098</v>
      </c>
      <c r="EX244" s="3" t="s">
        <v>1188</v>
      </c>
      <c r="EY244" s="22">
        <v>46178</v>
      </c>
      <c r="EZ244" s="21"/>
      <c r="FA244" s="3"/>
      <c r="FB244" s="22"/>
      <c r="FC244" s="15"/>
      <c r="FD244" s="15"/>
      <c r="FE244" s="15">
        <f t="shared" si="50"/>
        <v>3769</v>
      </c>
      <c r="FF244" s="4">
        <f t="shared" si="51"/>
        <v>7466</v>
      </c>
      <c r="FG244" t="s">
        <v>586</v>
      </c>
      <c r="FH244" s="4">
        <v>36</v>
      </c>
      <c r="FI244" t="s">
        <v>688</v>
      </c>
    </row>
    <row r="245" spans="1:165" ht="17.25" x14ac:dyDescent="0.25">
      <c r="A245" s="5">
        <v>460542843</v>
      </c>
      <c r="B245" s="12" t="s">
        <v>432</v>
      </c>
      <c r="C245" s="5"/>
      <c r="D245" s="5"/>
      <c r="E245" s="5"/>
      <c r="F245" s="5"/>
      <c r="G245" s="6"/>
      <c r="H245" s="6"/>
      <c r="I245" s="5">
        <v>7281</v>
      </c>
      <c r="J245" s="5">
        <v>13972</v>
      </c>
      <c r="K245" s="295">
        <f t="shared" si="53"/>
        <v>7201</v>
      </c>
      <c r="L245" s="295">
        <f t="shared" si="41"/>
        <v>21253</v>
      </c>
      <c r="M245" s="7">
        <v>2</v>
      </c>
      <c r="N245" s="5" t="s">
        <v>688</v>
      </c>
      <c r="O245" s="5" t="s">
        <v>689</v>
      </c>
      <c r="P245" s="5" t="s">
        <v>156</v>
      </c>
      <c r="Q245" s="8">
        <v>54926.11</v>
      </c>
      <c r="R245" s="9">
        <v>510</v>
      </c>
      <c r="S245" s="9">
        <f t="shared" si="42"/>
        <v>0</v>
      </c>
      <c r="T245" s="9">
        <v>6300</v>
      </c>
      <c r="U245" s="10" t="s">
        <v>889</v>
      </c>
      <c r="V245" s="319">
        <f t="shared" si="46"/>
        <v>0.45819827150332965</v>
      </c>
      <c r="W245" s="319">
        <f t="shared" si="47"/>
        <v>1.2161265963685967E-2</v>
      </c>
      <c r="X245" s="11" t="str">
        <f t="shared" si="43"/>
        <v>FLOW</v>
      </c>
      <c r="Y245" s="5" t="str">
        <f t="shared" si="44"/>
        <v>-</v>
      </c>
      <c r="Z245" s="5" t="s">
        <v>773</v>
      </c>
      <c r="AA245" s="5" t="s">
        <v>586</v>
      </c>
      <c r="AB245" s="12"/>
      <c r="AC245" s="5"/>
      <c r="AD245" s="5"/>
      <c r="AE245" s="13"/>
      <c r="AF245" s="14" t="s">
        <v>586</v>
      </c>
      <c r="AG245" s="15" t="s">
        <v>586</v>
      </c>
      <c r="AH245" s="5" t="s">
        <v>433</v>
      </c>
      <c r="AI245" s="15" t="s">
        <v>586</v>
      </c>
      <c r="AJ245" s="16" t="s">
        <v>586</v>
      </c>
      <c r="AK245" s="15" t="s">
        <v>586</v>
      </c>
      <c r="AL245" s="17">
        <v>20782</v>
      </c>
      <c r="AM245" s="8">
        <v>54926.11</v>
      </c>
      <c r="AN245" s="18">
        <v>57</v>
      </c>
      <c r="AO245" s="6">
        <v>67</v>
      </c>
      <c r="AP245" s="6" t="str">
        <f t="shared" si="45"/>
        <v>FLOW</v>
      </c>
      <c r="AQ245" s="6"/>
      <c r="AR245" s="6"/>
      <c r="AS245" s="6"/>
      <c r="AT245" s="6"/>
      <c r="AU245" s="5" t="s">
        <v>1060</v>
      </c>
      <c r="AV245" s="332"/>
      <c r="AW245" s="12"/>
      <c r="AX245" s="19"/>
      <c r="AY245" s="5"/>
      <c r="AZ245" s="5" t="s">
        <v>1011</v>
      </c>
      <c r="BA245" s="15" t="s">
        <v>586</v>
      </c>
      <c r="BB245" s="15"/>
      <c r="BC245" s="15"/>
      <c r="BD245" s="5"/>
      <c r="BE245" s="5"/>
      <c r="BF245" s="5"/>
      <c r="BG245" s="3"/>
      <c r="BH245" s="5"/>
      <c r="BI245" s="5"/>
      <c r="BJ245" s="5"/>
      <c r="BK245" s="5"/>
      <c r="BL245" s="5"/>
      <c r="BM245" s="5"/>
      <c r="BN245" s="5"/>
      <c r="BO245" s="5">
        <v>1</v>
      </c>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c r="EF245" s="5"/>
      <c r="EG245" s="5"/>
      <c r="EH245" s="5"/>
      <c r="EI245" s="5"/>
      <c r="EJ245" s="5"/>
      <c r="EK245" s="5"/>
      <c r="EL245" s="5"/>
      <c r="EM245" s="5"/>
      <c r="EN245" s="5"/>
      <c r="EO245" s="5"/>
      <c r="EP245" s="5"/>
      <c r="EQ245" s="5"/>
      <c r="ER245" s="20">
        <f t="shared" si="48"/>
        <v>1</v>
      </c>
      <c r="ES245" s="5">
        <f t="shared" si="49"/>
        <v>1</v>
      </c>
      <c r="ET245" s="5" t="s">
        <v>582</v>
      </c>
      <c r="EU245" s="15" t="s">
        <v>1720</v>
      </c>
      <c r="EV245" s="15" t="s">
        <v>567</v>
      </c>
      <c r="EW245" s="15" t="s">
        <v>1075</v>
      </c>
      <c r="EX245" s="3" t="s">
        <v>1076</v>
      </c>
      <c r="EY245" s="22">
        <v>46178</v>
      </c>
      <c r="EZ245" s="21"/>
      <c r="FA245" s="3"/>
      <c r="FB245" s="22"/>
      <c r="FC245" s="15"/>
      <c r="FD245" s="15"/>
      <c r="FE245" s="15">
        <f t="shared" si="50"/>
        <v>7201</v>
      </c>
      <c r="FF245" s="4">
        <f t="shared" si="51"/>
        <v>21253</v>
      </c>
      <c r="FG245" t="s">
        <v>586</v>
      </c>
      <c r="FH245" s="4">
        <v>510</v>
      </c>
      <c r="FI245" t="s">
        <v>688</v>
      </c>
    </row>
    <row r="246" spans="1:165" ht="17.25" x14ac:dyDescent="0.25">
      <c r="A246" s="5">
        <v>463129830</v>
      </c>
      <c r="B246" s="12" t="s">
        <v>77</v>
      </c>
      <c r="C246" s="5"/>
      <c r="D246" s="5"/>
      <c r="E246" s="5"/>
      <c r="F246" s="5"/>
      <c r="G246" s="6"/>
      <c r="H246" s="6"/>
      <c r="I246" s="5">
        <v>3580</v>
      </c>
      <c r="J246" s="5">
        <v>16498.89</v>
      </c>
      <c r="K246" s="295">
        <f t="shared" si="53"/>
        <v>3094.8899999999994</v>
      </c>
      <c r="L246" s="295">
        <f t="shared" si="41"/>
        <v>20078.89</v>
      </c>
      <c r="M246" s="7">
        <v>5</v>
      </c>
      <c r="N246" s="5" t="s">
        <v>688</v>
      </c>
      <c r="O246" s="5" t="s">
        <v>689</v>
      </c>
      <c r="P246" s="5" t="s">
        <v>74</v>
      </c>
      <c r="Q246" s="8">
        <v>54802.89</v>
      </c>
      <c r="R246" s="9">
        <v>916</v>
      </c>
      <c r="S246" s="9">
        <f t="shared" si="42"/>
        <v>0</v>
      </c>
      <c r="T246" s="9">
        <v>6300</v>
      </c>
      <c r="U246" s="10" t="s">
        <v>688</v>
      </c>
      <c r="V246" s="319">
        <f t="shared" si="46"/>
        <v>1</v>
      </c>
      <c r="W246" s="319">
        <f t="shared" si="47"/>
        <v>2.6676154764201022E-2</v>
      </c>
      <c r="X246" s="11" t="str">
        <f t="shared" si="43"/>
        <v>FLOW</v>
      </c>
      <c r="Y246" s="5" t="str">
        <f t="shared" si="44"/>
        <v>-</v>
      </c>
      <c r="Z246" s="5" t="s">
        <v>773</v>
      </c>
      <c r="AA246" s="5" t="s">
        <v>586</v>
      </c>
      <c r="AB246" s="12"/>
      <c r="AC246" s="5"/>
      <c r="AD246" s="5"/>
      <c r="AE246" s="13"/>
      <c r="AF246" s="14" t="s">
        <v>1064</v>
      </c>
      <c r="AG246" s="15" t="s">
        <v>586</v>
      </c>
      <c r="AH246" s="5" t="s">
        <v>73</v>
      </c>
      <c r="AI246" s="15" t="s">
        <v>586</v>
      </c>
      <c r="AJ246" s="16" t="s">
        <v>586</v>
      </c>
      <c r="AK246" s="15" t="s">
        <v>586</v>
      </c>
      <c r="AL246" s="17">
        <v>23714.89</v>
      </c>
      <c r="AM246" s="8">
        <v>54802.89</v>
      </c>
      <c r="AN246" s="18">
        <v>147</v>
      </c>
      <c r="AO246" s="6">
        <v>157</v>
      </c>
      <c r="AP246" s="6" t="str">
        <f t="shared" si="45"/>
        <v>FLOW</v>
      </c>
      <c r="AQ246" s="6"/>
      <c r="AR246" s="6"/>
      <c r="AS246" s="6"/>
      <c r="AT246" s="6"/>
      <c r="AU246" s="5" t="s">
        <v>483</v>
      </c>
      <c r="AV246" s="332"/>
      <c r="AW246" s="12"/>
      <c r="AX246" s="19"/>
      <c r="AY246" s="5"/>
      <c r="AZ246" s="5" t="s">
        <v>1011</v>
      </c>
      <c r="BA246" s="15" t="s">
        <v>586</v>
      </c>
      <c r="BB246" s="15"/>
      <c r="BC246" s="15"/>
      <c r="BD246" s="5"/>
      <c r="BE246" s="5"/>
      <c r="BF246" s="5"/>
      <c r="BG246" s="3"/>
      <c r="BH246" s="5"/>
      <c r="BI246" s="5"/>
      <c r="BJ246" s="5"/>
      <c r="BK246" s="5"/>
      <c r="BL246" s="5">
        <v>1</v>
      </c>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c r="EF246" s="5"/>
      <c r="EG246" s="5"/>
      <c r="EH246" s="5"/>
      <c r="EI246" s="5"/>
      <c r="EJ246" s="5"/>
      <c r="EK246" s="5"/>
      <c r="EL246" s="5"/>
      <c r="EM246" s="5"/>
      <c r="EN246" s="5"/>
      <c r="EO246" s="5"/>
      <c r="EP246" s="5"/>
      <c r="EQ246" s="5"/>
      <c r="ER246" s="20">
        <f t="shared" si="48"/>
        <v>1</v>
      </c>
      <c r="ES246" s="5">
        <f t="shared" si="49"/>
        <v>1</v>
      </c>
      <c r="ET246" s="5" t="s">
        <v>579</v>
      </c>
      <c r="EU246" s="15" t="s">
        <v>1721</v>
      </c>
      <c r="EV246" s="15" t="s">
        <v>567</v>
      </c>
      <c r="EW246" s="15" t="s">
        <v>1075</v>
      </c>
      <c r="EX246" s="3" t="s">
        <v>1189</v>
      </c>
      <c r="EY246" s="22">
        <v>46177</v>
      </c>
      <c r="EZ246" s="21"/>
      <c r="FA246" s="3"/>
      <c r="FB246" s="22"/>
      <c r="FC246" s="15"/>
      <c r="FD246" s="15"/>
      <c r="FE246" s="15">
        <f t="shared" si="50"/>
        <v>3094.8899999999994</v>
      </c>
      <c r="FF246" s="4">
        <f t="shared" si="51"/>
        <v>20078.89</v>
      </c>
      <c r="FG246" t="s">
        <v>586</v>
      </c>
      <c r="FH246" s="4">
        <v>916</v>
      </c>
      <c r="FI246" t="s">
        <v>688</v>
      </c>
    </row>
    <row r="247" spans="1:165" ht="17.25" x14ac:dyDescent="0.25">
      <c r="A247" s="5">
        <v>466131426</v>
      </c>
      <c r="B247" s="12" t="s">
        <v>927</v>
      </c>
      <c r="C247" s="5"/>
      <c r="D247" s="5"/>
      <c r="E247" s="5"/>
      <c r="F247" s="5"/>
      <c r="G247" s="6"/>
      <c r="H247" s="6"/>
      <c r="I247" s="5">
        <v>4457</v>
      </c>
      <c r="J247" s="5">
        <v>8914</v>
      </c>
      <c r="K247" s="295">
        <f t="shared" si="53"/>
        <v>4593</v>
      </c>
      <c r="L247" s="295">
        <f t="shared" si="41"/>
        <v>13371</v>
      </c>
      <c r="M247" s="7">
        <v>2</v>
      </c>
      <c r="N247" s="5" t="s">
        <v>688</v>
      </c>
      <c r="O247" s="5" t="s">
        <v>689</v>
      </c>
      <c r="P247" s="5" t="s">
        <v>30</v>
      </c>
      <c r="Q247" s="8">
        <v>54723</v>
      </c>
      <c r="R247" s="9">
        <v>136</v>
      </c>
      <c r="S247" s="9">
        <f t="shared" si="42"/>
        <v>0</v>
      </c>
      <c r="T247" s="9">
        <v>1350</v>
      </c>
      <c r="U247" s="10" t="s">
        <v>586</v>
      </c>
      <c r="V247" s="319">
        <f t="shared" si="46"/>
        <v>6.1209328689598573E-2</v>
      </c>
      <c r="W247" s="319">
        <f t="shared" si="47"/>
        <v>1.2116295097737437E-2</v>
      </c>
      <c r="X247" s="11" t="str">
        <f t="shared" si="43"/>
        <v>FLOW</v>
      </c>
      <c r="Y247" s="5" t="str">
        <f t="shared" si="44"/>
        <v>-</v>
      </c>
      <c r="Z247" s="5" t="s">
        <v>586</v>
      </c>
      <c r="AA247" s="5" t="s">
        <v>586</v>
      </c>
      <c r="AB247" s="12"/>
      <c r="AC247" s="5"/>
      <c r="AD247" s="5"/>
      <c r="AE247" s="13"/>
      <c r="AF247" s="14" t="s">
        <v>586</v>
      </c>
      <c r="AG247" s="15" t="s">
        <v>586</v>
      </c>
      <c r="AH247" s="5" t="s">
        <v>391</v>
      </c>
      <c r="AI247" s="15" t="s">
        <v>586</v>
      </c>
      <c r="AJ247" s="16" t="s">
        <v>586</v>
      </c>
      <c r="AK247" s="15" t="s">
        <v>586</v>
      </c>
      <c r="AL247" s="17">
        <v>10400</v>
      </c>
      <c r="AM247" s="8">
        <v>54723</v>
      </c>
      <c r="AN247" s="18">
        <v>57</v>
      </c>
      <c r="AO247" s="6">
        <v>67</v>
      </c>
      <c r="AP247" s="6" t="str">
        <f t="shared" si="45"/>
        <v>FLOW</v>
      </c>
      <c r="AQ247" s="6"/>
      <c r="AR247" s="6"/>
      <c r="AS247" s="6"/>
      <c r="AT247" s="6"/>
      <c r="AU247" s="5" t="s">
        <v>1060</v>
      </c>
      <c r="AV247" s="332"/>
      <c r="AW247" s="12"/>
      <c r="AX247" s="19"/>
      <c r="AY247" s="5"/>
      <c r="AZ247" s="5" t="s">
        <v>1011</v>
      </c>
      <c r="BA247" s="15" t="s">
        <v>586</v>
      </c>
      <c r="BB247" s="15"/>
      <c r="BC247" s="15"/>
      <c r="BD247" s="5"/>
      <c r="BE247" s="5"/>
      <c r="BF247" s="5"/>
      <c r="BG247" s="3"/>
      <c r="BH247" s="5"/>
      <c r="BI247" s="5"/>
      <c r="BJ247" s="5"/>
      <c r="BK247" s="5"/>
      <c r="BL247" s="5">
        <v>1</v>
      </c>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20">
        <f t="shared" si="48"/>
        <v>1</v>
      </c>
      <c r="ES247" s="5">
        <f t="shared" si="49"/>
        <v>1</v>
      </c>
      <c r="ET247" s="5" t="s">
        <v>573</v>
      </c>
      <c r="EU247" s="15" t="s">
        <v>1722</v>
      </c>
      <c r="EV247" s="15" t="s">
        <v>567</v>
      </c>
      <c r="EW247" s="15" t="s">
        <v>1098</v>
      </c>
      <c r="EX247" s="3" t="s">
        <v>1190</v>
      </c>
      <c r="EY247" s="22">
        <v>46177</v>
      </c>
      <c r="EZ247" s="21"/>
      <c r="FA247" s="3"/>
      <c r="FB247" s="22"/>
      <c r="FC247" s="15"/>
      <c r="FD247" s="15"/>
      <c r="FE247" s="15">
        <f t="shared" si="50"/>
        <v>4593</v>
      </c>
      <c r="FF247" s="4">
        <f t="shared" si="51"/>
        <v>13371</v>
      </c>
      <c r="FG247" t="s">
        <v>586</v>
      </c>
      <c r="FH247" s="4">
        <v>136</v>
      </c>
      <c r="FI247" t="s">
        <v>688</v>
      </c>
    </row>
    <row r="248" spans="1:165" ht="17.25" x14ac:dyDescent="0.25">
      <c r="A248" s="5">
        <v>463069996</v>
      </c>
      <c r="B248" s="12" t="s">
        <v>182</v>
      </c>
      <c r="C248" s="5"/>
      <c r="D248" s="5"/>
      <c r="E248" s="5"/>
      <c r="F248" s="5"/>
      <c r="G248" s="6"/>
      <c r="H248" s="6"/>
      <c r="I248" s="5">
        <v>4371</v>
      </c>
      <c r="J248" s="5">
        <v>4078</v>
      </c>
      <c r="K248" s="295">
        <f t="shared" si="53"/>
        <v>4174</v>
      </c>
      <c r="L248" s="295">
        <f t="shared" si="41"/>
        <v>8449</v>
      </c>
      <c r="M248" s="334">
        <v>1</v>
      </c>
      <c r="N248" s="5" t="s">
        <v>688</v>
      </c>
      <c r="O248" s="5" t="s">
        <v>689</v>
      </c>
      <c r="P248" s="5" t="s">
        <v>53</v>
      </c>
      <c r="Q248" s="8">
        <v>54576</v>
      </c>
      <c r="R248" s="9">
        <v>96</v>
      </c>
      <c r="S248" s="9">
        <f t="shared" si="42"/>
        <v>0</v>
      </c>
      <c r="T248" s="9">
        <v>6300</v>
      </c>
      <c r="U248" s="10" t="s">
        <v>880</v>
      </c>
      <c r="V248" s="319">
        <f t="shared" si="46"/>
        <v>8.0126341693393069E-2</v>
      </c>
      <c r="W248" s="319">
        <f t="shared" si="47"/>
        <v>3.0606836508352093E-3</v>
      </c>
      <c r="X248" s="11" t="str">
        <f t="shared" si="43"/>
        <v>FLOW</v>
      </c>
      <c r="Y248" s="5" t="str">
        <f t="shared" si="44"/>
        <v>-</v>
      </c>
      <c r="Z248" s="5" t="s">
        <v>787</v>
      </c>
      <c r="AA248" s="5" t="s">
        <v>586</v>
      </c>
      <c r="AB248" s="12"/>
      <c r="AC248" s="5"/>
      <c r="AD248" s="5"/>
      <c r="AE248" s="13"/>
      <c r="AF248" s="14" t="s">
        <v>586</v>
      </c>
      <c r="AG248" s="15" t="s">
        <v>586</v>
      </c>
      <c r="AH248" s="5" t="s">
        <v>181</v>
      </c>
      <c r="AI248" s="15" t="s">
        <v>586</v>
      </c>
      <c r="AJ248" s="16" t="s">
        <v>586</v>
      </c>
      <c r="AK248" s="15" t="s">
        <v>586</v>
      </c>
      <c r="AL248" s="17">
        <v>10474</v>
      </c>
      <c r="AM248" s="8">
        <v>54576</v>
      </c>
      <c r="AN248" s="18">
        <v>27</v>
      </c>
      <c r="AO248" s="6">
        <v>37</v>
      </c>
      <c r="AP248" s="6" t="str">
        <f t="shared" si="45"/>
        <v>FLOW</v>
      </c>
      <c r="AQ248" s="6"/>
      <c r="AR248" s="6"/>
      <c r="AS248" s="6"/>
      <c r="AT248" s="6"/>
      <c r="AU248" s="5" t="s">
        <v>1060</v>
      </c>
      <c r="AV248" s="332"/>
      <c r="AW248" s="12"/>
      <c r="AX248" s="19"/>
      <c r="AY248" s="5"/>
      <c r="AZ248" s="5" t="s">
        <v>1011</v>
      </c>
      <c r="BA248" s="15" t="s">
        <v>586</v>
      </c>
      <c r="BB248" s="15"/>
      <c r="BC248" s="15"/>
      <c r="BD248" s="5"/>
      <c r="BE248" s="5"/>
      <c r="BF248" s="5"/>
      <c r="BG248" s="3"/>
      <c r="BH248" s="5"/>
      <c r="BI248" s="5"/>
      <c r="BJ248" s="5"/>
      <c r="BK248" s="5"/>
      <c r="BL248" s="5">
        <v>1</v>
      </c>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c r="EF248" s="5"/>
      <c r="EG248" s="5"/>
      <c r="EH248" s="5"/>
      <c r="EI248" s="5"/>
      <c r="EJ248" s="5"/>
      <c r="EK248" s="5"/>
      <c r="EL248" s="5"/>
      <c r="EM248" s="5"/>
      <c r="EN248" s="5"/>
      <c r="EO248" s="5"/>
      <c r="EP248" s="5"/>
      <c r="EQ248" s="5"/>
      <c r="ER248" s="20">
        <f t="shared" si="48"/>
        <v>1</v>
      </c>
      <c r="ES248" s="5">
        <f t="shared" si="49"/>
        <v>1</v>
      </c>
      <c r="ET248" s="5" t="s">
        <v>577</v>
      </c>
      <c r="EU248" s="15" t="s">
        <v>1723</v>
      </c>
      <c r="EV248" s="15" t="s">
        <v>567</v>
      </c>
      <c r="EW248" s="15" t="s">
        <v>1073</v>
      </c>
      <c r="EX248" s="3" t="s">
        <v>1112</v>
      </c>
      <c r="EY248" s="22">
        <v>46190</v>
      </c>
      <c r="EZ248" s="21"/>
      <c r="FA248" s="3"/>
      <c r="FB248" s="22"/>
      <c r="FC248" s="15"/>
      <c r="FD248" s="15"/>
      <c r="FE248" s="15">
        <f t="shared" si="50"/>
        <v>4174</v>
      </c>
      <c r="FF248" s="4">
        <f t="shared" si="51"/>
        <v>8449</v>
      </c>
      <c r="FG248" t="s">
        <v>586</v>
      </c>
      <c r="FH248" s="4">
        <v>96</v>
      </c>
      <c r="FI248" t="s">
        <v>688</v>
      </c>
    </row>
    <row r="249" spans="1:165" ht="17.25" x14ac:dyDescent="0.25">
      <c r="A249" s="5">
        <v>460203500</v>
      </c>
      <c r="B249" s="12" t="s">
        <v>277</v>
      </c>
      <c r="C249" s="5"/>
      <c r="D249" s="5"/>
      <c r="E249" s="5"/>
      <c r="F249" s="5"/>
      <c r="G249" s="6"/>
      <c r="H249" s="6"/>
      <c r="I249" s="5">
        <v>5528</v>
      </c>
      <c r="J249" s="5">
        <v>30507</v>
      </c>
      <c r="K249" s="295">
        <f t="shared" si="53"/>
        <v>4053</v>
      </c>
      <c r="L249" s="295">
        <f t="shared" si="41"/>
        <v>36035</v>
      </c>
      <c r="M249" s="7">
        <v>6</v>
      </c>
      <c r="N249" s="5" t="s">
        <v>688</v>
      </c>
      <c r="O249" s="5" t="s">
        <v>689</v>
      </c>
      <c r="P249" s="5" t="s">
        <v>168</v>
      </c>
      <c r="Q249" s="8">
        <v>54304.47</v>
      </c>
      <c r="R249" s="9">
        <v>1186</v>
      </c>
      <c r="S249" s="9">
        <f t="shared" si="42"/>
        <v>0</v>
      </c>
      <c r="T249" s="9">
        <v>3150</v>
      </c>
      <c r="U249" s="10" t="s">
        <v>688</v>
      </c>
      <c r="V249" s="319">
        <f t="shared" si="46"/>
        <v>0.32151982403241597</v>
      </c>
      <c r="W249" s="319">
        <f t="shared" si="47"/>
        <v>2.2811769092369514E-2</v>
      </c>
      <c r="X249" s="11" t="str">
        <f t="shared" si="43"/>
        <v>FLOW</v>
      </c>
      <c r="Y249" s="5" t="str">
        <f t="shared" si="44"/>
        <v>-</v>
      </c>
      <c r="Z249" s="5" t="s">
        <v>773</v>
      </c>
      <c r="AA249" s="5" t="s">
        <v>586</v>
      </c>
      <c r="AB249" s="12"/>
      <c r="AC249" s="5"/>
      <c r="AD249" s="5"/>
      <c r="AE249" s="13"/>
      <c r="AF249" s="14" t="s">
        <v>1064</v>
      </c>
      <c r="AG249" s="15" t="s">
        <v>586</v>
      </c>
      <c r="AH249" s="5" t="s">
        <v>274</v>
      </c>
      <c r="AI249" s="15" t="s">
        <v>586</v>
      </c>
      <c r="AJ249" s="16" t="s">
        <v>586</v>
      </c>
      <c r="AK249" s="15" t="s">
        <v>586</v>
      </c>
      <c r="AL249" s="17">
        <v>34843</v>
      </c>
      <c r="AM249" s="8">
        <v>54304.47</v>
      </c>
      <c r="AN249" s="18">
        <v>178</v>
      </c>
      <c r="AO249" s="6">
        <v>188</v>
      </c>
      <c r="AP249" s="6" t="str">
        <f t="shared" si="45"/>
        <v>FLOW</v>
      </c>
      <c r="AQ249" s="6"/>
      <c r="AR249" s="6"/>
      <c r="AS249" s="6"/>
      <c r="AT249" s="6"/>
      <c r="AU249" s="5" t="s">
        <v>483</v>
      </c>
      <c r="AV249" s="332"/>
      <c r="AW249" s="12"/>
      <c r="AX249" s="19"/>
      <c r="AY249" s="5"/>
      <c r="AZ249" s="5" t="s">
        <v>1011</v>
      </c>
      <c r="BA249" s="15" t="s">
        <v>586</v>
      </c>
      <c r="BB249" s="15"/>
      <c r="BC249" s="15"/>
      <c r="BD249" s="5"/>
      <c r="BE249" s="5"/>
      <c r="BF249" s="5"/>
      <c r="BG249" s="3"/>
      <c r="BH249" s="5"/>
      <c r="BI249" s="5"/>
      <c r="BJ249" s="5"/>
      <c r="BK249" s="5"/>
      <c r="BL249" s="5">
        <v>1</v>
      </c>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c r="EF249" s="5"/>
      <c r="EG249" s="5"/>
      <c r="EH249" s="5"/>
      <c r="EI249" s="5"/>
      <c r="EJ249" s="5"/>
      <c r="EK249" s="5"/>
      <c r="EL249" s="5"/>
      <c r="EM249" s="5"/>
      <c r="EN249" s="5"/>
      <c r="EO249" s="5"/>
      <c r="EP249" s="5"/>
      <c r="EQ249" s="5"/>
      <c r="ER249" s="20">
        <f t="shared" si="48"/>
        <v>1</v>
      </c>
      <c r="ES249" s="5">
        <f t="shared" si="49"/>
        <v>1</v>
      </c>
      <c r="ET249" s="5" t="s">
        <v>583</v>
      </c>
      <c r="EU249" s="15" t="s">
        <v>1724</v>
      </c>
      <c r="EV249" s="15" t="s">
        <v>567</v>
      </c>
      <c r="EW249" s="15" t="s">
        <v>1096</v>
      </c>
      <c r="EX249" s="3" t="s">
        <v>1157</v>
      </c>
      <c r="EY249" s="22">
        <v>46177</v>
      </c>
      <c r="EZ249" s="21"/>
      <c r="FA249" s="3"/>
      <c r="FB249" s="22"/>
      <c r="FC249" s="15"/>
      <c r="FD249" s="15"/>
      <c r="FE249" s="15">
        <f t="shared" si="50"/>
        <v>4053</v>
      </c>
      <c r="FF249" s="4">
        <f t="shared" si="51"/>
        <v>36035</v>
      </c>
      <c r="FG249" t="s">
        <v>586</v>
      </c>
      <c r="FH249" s="4">
        <v>1186</v>
      </c>
      <c r="FI249" t="s">
        <v>688</v>
      </c>
    </row>
    <row r="250" spans="1:165" ht="17.25" x14ac:dyDescent="0.25">
      <c r="A250" s="5">
        <v>463739181</v>
      </c>
      <c r="B250" s="12" t="s">
        <v>70</v>
      </c>
      <c r="C250" s="5" t="s">
        <v>1043</v>
      </c>
      <c r="D250" s="5" t="s">
        <v>1052</v>
      </c>
      <c r="E250" s="5">
        <v>3520</v>
      </c>
      <c r="F250" s="5"/>
      <c r="G250" s="6"/>
      <c r="H250" s="6"/>
      <c r="I250" s="5">
        <v>3514</v>
      </c>
      <c r="J250" s="5">
        <v>10445</v>
      </c>
      <c r="K250" s="295">
        <f t="shared" si="53"/>
        <v>3761</v>
      </c>
      <c r="L250" s="295">
        <f t="shared" si="41"/>
        <v>10439</v>
      </c>
      <c r="M250" s="7">
        <v>3</v>
      </c>
      <c r="N250" s="5" t="s">
        <v>737</v>
      </c>
      <c r="O250" s="5" t="s">
        <v>738</v>
      </c>
      <c r="P250" s="5" t="s">
        <v>60</v>
      </c>
      <c r="Q250" s="8">
        <v>54267</v>
      </c>
      <c r="R250" s="9">
        <v>344</v>
      </c>
      <c r="S250" s="9">
        <f t="shared" si="42"/>
        <v>0</v>
      </c>
      <c r="T250" s="9">
        <v>3465.64</v>
      </c>
      <c r="U250" s="10" t="s">
        <v>688</v>
      </c>
      <c r="V250" s="319">
        <f t="shared" si="46"/>
        <v>0.30853112700819979</v>
      </c>
      <c r="W250" s="319">
        <f t="shared" si="47"/>
        <v>1.4367256995097792E-2</v>
      </c>
      <c r="X250" s="11" t="str">
        <f t="shared" si="43"/>
        <v>STABLE</v>
      </c>
      <c r="Y250" s="5" t="str">
        <f t="shared" si="44"/>
        <v>PAID</v>
      </c>
      <c r="Z250" s="5" t="s">
        <v>785</v>
      </c>
      <c r="AA250" s="5" t="s">
        <v>586</v>
      </c>
      <c r="AB250" s="12"/>
      <c r="AC250" s="5"/>
      <c r="AD250" s="5"/>
      <c r="AE250" s="13"/>
      <c r="AF250" s="14" t="s">
        <v>1064</v>
      </c>
      <c r="AG250" s="15" t="s">
        <v>586</v>
      </c>
      <c r="AH250" s="5" t="s">
        <v>59</v>
      </c>
      <c r="AI250" s="15" t="s">
        <v>586</v>
      </c>
      <c r="AJ250" s="16" t="s">
        <v>586</v>
      </c>
      <c r="AK250" s="15" t="s">
        <v>586</v>
      </c>
      <c r="AL250" s="17">
        <v>14254.64</v>
      </c>
      <c r="AM250" s="8">
        <v>54267</v>
      </c>
      <c r="AN250" s="18">
        <v>88</v>
      </c>
      <c r="AO250" s="6">
        <v>67</v>
      </c>
      <c r="AP250" s="6" t="str">
        <f t="shared" si="45"/>
        <v>STABLE</v>
      </c>
      <c r="AQ250" s="6"/>
      <c r="AR250" s="6"/>
      <c r="AS250" s="6"/>
      <c r="AT250" s="6"/>
      <c r="AU250" s="5" t="s">
        <v>1060</v>
      </c>
      <c r="AV250" s="332"/>
      <c r="AW250" s="12"/>
      <c r="AX250" s="19"/>
      <c r="AY250" s="5"/>
      <c r="AZ250" s="5" t="s">
        <v>1011</v>
      </c>
      <c r="BA250" s="15" t="s">
        <v>586</v>
      </c>
      <c r="BB250" s="15"/>
      <c r="BC250" s="15"/>
      <c r="BD250" s="5"/>
      <c r="BE250" s="5"/>
      <c r="BF250" s="5"/>
      <c r="BG250" s="3"/>
      <c r="BH250" s="5"/>
      <c r="BI250" s="5"/>
      <c r="BJ250" s="5"/>
      <c r="BK250" s="5"/>
      <c r="BL250" s="5"/>
      <c r="BM250" s="5"/>
      <c r="BN250" s="5"/>
      <c r="BO250" s="5"/>
      <c r="BP250" s="5"/>
      <c r="BQ250" s="5"/>
      <c r="BR250" s="5"/>
      <c r="BS250" s="5"/>
      <c r="BT250" s="5"/>
      <c r="BU250" s="5"/>
      <c r="BV250" s="5"/>
      <c r="BW250" s="5"/>
      <c r="BX250" s="5">
        <v>1</v>
      </c>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c r="EF250" s="5"/>
      <c r="EG250" s="5"/>
      <c r="EH250" s="5"/>
      <c r="EI250" s="5"/>
      <c r="EJ250" s="5"/>
      <c r="EK250" s="5"/>
      <c r="EL250" s="5"/>
      <c r="EM250" s="5"/>
      <c r="EN250" s="5"/>
      <c r="EO250" s="5"/>
      <c r="EP250" s="5"/>
      <c r="EQ250" s="5"/>
      <c r="ER250" s="20">
        <f t="shared" si="48"/>
        <v>1</v>
      </c>
      <c r="ES250" s="5">
        <f t="shared" si="49"/>
        <v>1</v>
      </c>
      <c r="ET250" s="5" t="s">
        <v>578</v>
      </c>
      <c r="EU250" s="15" t="s">
        <v>1725</v>
      </c>
      <c r="EV250" s="15" t="s">
        <v>567</v>
      </c>
      <c r="EW250" s="15" t="s">
        <v>1075</v>
      </c>
      <c r="EX250" s="3" t="s">
        <v>1191</v>
      </c>
      <c r="EY250" s="22">
        <v>46181</v>
      </c>
      <c r="EZ250" s="21"/>
      <c r="FA250" s="3"/>
      <c r="FB250" s="22"/>
      <c r="FC250" s="15"/>
      <c r="FD250" s="15"/>
      <c r="FE250" s="15">
        <f t="shared" si="50"/>
        <v>3761</v>
      </c>
      <c r="FF250" s="4">
        <f t="shared" si="51"/>
        <v>13959</v>
      </c>
      <c r="FG250" t="s">
        <v>897</v>
      </c>
      <c r="FH250" s="4">
        <v>344</v>
      </c>
      <c r="FI250" t="s">
        <v>1477</v>
      </c>
    </row>
    <row r="251" spans="1:165" ht="17.25" x14ac:dyDescent="0.25">
      <c r="A251" s="5">
        <v>463834008</v>
      </c>
      <c r="B251" s="12" t="s">
        <v>530</v>
      </c>
      <c r="C251" s="5"/>
      <c r="D251" s="5"/>
      <c r="E251" s="5"/>
      <c r="F251" s="5"/>
      <c r="G251" s="6"/>
      <c r="H251" s="6"/>
      <c r="I251" s="5">
        <v>3514</v>
      </c>
      <c r="J251" s="5">
        <v>6953.81</v>
      </c>
      <c r="K251" s="295">
        <f t="shared" si="53"/>
        <v>3612.8100000000013</v>
      </c>
      <c r="L251" s="295">
        <f t="shared" si="41"/>
        <v>10467.810000000001</v>
      </c>
      <c r="M251" s="7">
        <v>2</v>
      </c>
      <c r="N251" s="5" t="s">
        <v>688</v>
      </c>
      <c r="O251" s="5" t="s">
        <v>689</v>
      </c>
      <c r="P251" s="5" t="s">
        <v>20</v>
      </c>
      <c r="Q251" s="8">
        <v>54266</v>
      </c>
      <c r="R251" s="9">
        <v>173</v>
      </c>
      <c r="S251" s="9">
        <f t="shared" si="42"/>
        <v>0</v>
      </c>
      <c r="T251" s="9">
        <v>6300</v>
      </c>
      <c r="U251" s="10" t="s">
        <v>874</v>
      </c>
      <c r="V251" s="319">
        <f t="shared" si="46"/>
        <v>0.18147858326312377</v>
      </c>
      <c r="W251" s="319">
        <f t="shared" si="47"/>
        <v>1.2015110095824785E-2</v>
      </c>
      <c r="X251" s="11" t="str">
        <f t="shared" si="43"/>
        <v>FLOW</v>
      </c>
      <c r="Y251" s="5" t="str">
        <f t="shared" si="44"/>
        <v>-</v>
      </c>
      <c r="Z251" s="5" t="s">
        <v>787</v>
      </c>
      <c r="AA251" s="5" t="s">
        <v>586</v>
      </c>
      <c r="AB251" s="12"/>
      <c r="AC251" s="5"/>
      <c r="AD251" s="5"/>
      <c r="AE251" s="13"/>
      <c r="AF251" s="14" t="s">
        <v>586</v>
      </c>
      <c r="AG251" s="15" t="s">
        <v>586</v>
      </c>
      <c r="AH251" s="5" t="s">
        <v>107</v>
      </c>
      <c r="AI251" s="15" t="s">
        <v>586</v>
      </c>
      <c r="AJ251" s="16" t="s">
        <v>586</v>
      </c>
      <c r="AK251" s="15" t="s">
        <v>586</v>
      </c>
      <c r="AL251" s="17">
        <v>13426.81</v>
      </c>
      <c r="AM251" s="8">
        <v>54266</v>
      </c>
      <c r="AN251" s="18">
        <v>57</v>
      </c>
      <c r="AO251" s="6">
        <v>67</v>
      </c>
      <c r="AP251" s="6" t="str">
        <f t="shared" si="45"/>
        <v>FLOW</v>
      </c>
      <c r="AQ251" s="6"/>
      <c r="AR251" s="6"/>
      <c r="AS251" s="6"/>
      <c r="AT251" s="6"/>
      <c r="AU251" s="5" t="s">
        <v>1060</v>
      </c>
      <c r="AV251" s="332"/>
      <c r="AW251" s="12"/>
      <c r="AX251" s="19"/>
      <c r="AY251" s="5"/>
      <c r="AZ251" s="5" t="s">
        <v>1011</v>
      </c>
      <c r="BA251" s="15" t="s">
        <v>586</v>
      </c>
      <c r="BB251" s="15"/>
      <c r="BC251" s="15"/>
      <c r="BD251" s="5"/>
      <c r="BE251" s="5"/>
      <c r="BF251" s="5">
        <v>1</v>
      </c>
      <c r="BG251" s="3"/>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c r="EF251" s="5"/>
      <c r="EG251" s="5"/>
      <c r="EH251" s="5"/>
      <c r="EI251" s="5"/>
      <c r="EJ251" s="5"/>
      <c r="EK251" s="5"/>
      <c r="EL251" s="5"/>
      <c r="EM251" s="5"/>
      <c r="EN251" s="5"/>
      <c r="EO251" s="5"/>
      <c r="EP251" s="5"/>
      <c r="EQ251" s="5"/>
      <c r="ER251" s="20">
        <f t="shared" si="48"/>
        <v>1</v>
      </c>
      <c r="ES251" s="5">
        <f t="shared" si="49"/>
        <v>1</v>
      </c>
      <c r="ET251" s="5" t="s">
        <v>571</v>
      </c>
      <c r="EU251" s="15" t="s">
        <v>1726</v>
      </c>
      <c r="EV251" s="15" t="s">
        <v>567</v>
      </c>
      <c r="EW251" s="15" t="s">
        <v>1073</v>
      </c>
      <c r="EX251" s="3" t="s">
        <v>1192</v>
      </c>
      <c r="EY251" s="22">
        <v>46184</v>
      </c>
      <c r="EZ251" s="21"/>
      <c r="FA251" s="3"/>
      <c r="FB251" s="22"/>
      <c r="FC251" s="15"/>
      <c r="FD251" s="15"/>
      <c r="FE251" s="15">
        <f t="shared" si="50"/>
        <v>3612.8100000000013</v>
      </c>
      <c r="FF251" s="4">
        <f t="shared" si="51"/>
        <v>10467.810000000001</v>
      </c>
      <c r="FG251" t="s">
        <v>586</v>
      </c>
      <c r="FH251" s="4">
        <v>173</v>
      </c>
      <c r="FI251" t="s">
        <v>688</v>
      </c>
    </row>
    <row r="252" spans="1:165" ht="17.25" x14ac:dyDescent="0.25">
      <c r="A252" s="5">
        <v>464516010</v>
      </c>
      <c r="B252" s="12" t="s">
        <v>1413</v>
      </c>
      <c r="C252" s="5"/>
      <c r="D252" s="5"/>
      <c r="E252" s="5"/>
      <c r="F252" s="5"/>
      <c r="G252" s="6"/>
      <c r="H252" s="6"/>
      <c r="I252" s="5">
        <v>3325</v>
      </c>
      <c r="J252" s="5">
        <v>3325</v>
      </c>
      <c r="K252" s="295">
        <f t="shared" si="53"/>
        <v>3377</v>
      </c>
      <c r="L252" s="295">
        <f t="shared" si="41"/>
        <v>6650</v>
      </c>
      <c r="M252" s="334">
        <v>1</v>
      </c>
      <c r="N252" s="5" t="s">
        <v>688</v>
      </c>
      <c r="O252" s="5" t="s">
        <v>689</v>
      </c>
      <c r="P252" s="5" t="s">
        <v>53</v>
      </c>
      <c r="Q252" s="8">
        <v>54242</v>
      </c>
      <c r="R252" s="9">
        <v>52</v>
      </c>
      <c r="S252" s="9">
        <f t="shared" si="42"/>
        <v>0</v>
      </c>
      <c r="T252" s="9">
        <v>2541.87</v>
      </c>
      <c r="U252" s="10" t="s">
        <v>586</v>
      </c>
      <c r="V252" s="319">
        <f t="shared" si="46"/>
        <v>7.9635975999212599E-2</v>
      </c>
      <c r="W252" s="319">
        <f t="shared" si="47"/>
        <v>3.0419525540274742E-3</v>
      </c>
      <c r="X252" s="11" t="str">
        <f t="shared" si="43"/>
        <v>FLOW</v>
      </c>
      <c r="Y252" s="5" t="str">
        <f t="shared" si="44"/>
        <v>-</v>
      </c>
      <c r="Z252" s="5" t="s">
        <v>586</v>
      </c>
      <c r="AA252" s="5" t="s">
        <v>586</v>
      </c>
      <c r="AB252" s="12"/>
      <c r="AC252" s="5"/>
      <c r="AD252" s="5"/>
      <c r="AE252" s="13"/>
      <c r="AF252" s="14"/>
      <c r="AG252" s="15"/>
      <c r="AH252" s="5" t="s">
        <v>1468</v>
      </c>
      <c r="AI252" s="15"/>
      <c r="AK252" s="15"/>
      <c r="AL252" s="17">
        <v>5918.87</v>
      </c>
      <c r="AM252" s="8">
        <v>54242</v>
      </c>
      <c r="AN252" s="18">
        <v>27</v>
      </c>
      <c r="AO252" s="6">
        <v>37</v>
      </c>
      <c r="AP252" s="6" t="str">
        <f t="shared" si="45"/>
        <v>FLOW</v>
      </c>
      <c r="AQ252" s="6"/>
      <c r="AR252" s="6"/>
      <c r="AS252" s="6"/>
      <c r="AT252" s="6"/>
      <c r="AU252" s="5" t="s">
        <v>586</v>
      </c>
      <c r="AV252" s="332"/>
      <c r="AW252" s="12"/>
      <c r="AX252" s="19"/>
      <c r="AY252" s="5"/>
      <c r="AZ252" s="5" t="s">
        <v>1325</v>
      </c>
      <c r="BA252" s="15" t="s">
        <v>586</v>
      </c>
      <c r="BB252" s="15"/>
      <c r="BC252" s="15"/>
      <c r="BD252" s="5"/>
      <c r="BE252" s="5"/>
      <c r="BF252" s="5"/>
      <c r="BG252" s="3"/>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c r="EF252" s="5"/>
      <c r="EG252" s="5"/>
      <c r="EH252" s="5"/>
      <c r="EI252" s="5"/>
      <c r="EJ252" s="5"/>
      <c r="EK252" s="5"/>
      <c r="EL252" s="5"/>
      <c r="EM252" s="5"/>
      <c r="EN252" s="5"/>
      <c r="EO252" s="5"/>
      <c r="EP252" s="5"/>
      <c r="EQ252" s="5"/>
      <c r="ER252" s="20">
        <f t="shared" si="48"/>
        <v>0</v>
      </c>
      <c r="ES252" s="5" t="str">
        <f t="shared" si="49"/>
        <v/>
      </c>
      <c r="ET252" s="5" t="s">
        <v>577</v>
      </c>
      <c r="EU252" s="15" t="s">
        <v>1727</v>
      </c>
      <c r="EV252" s="15" t="s">
        <v>567</v>
      </c>
      <c r="EW252" s="15"/>
      <c r="EX252" s="3"/>
      <c r="EY252" s="22"/>
      <c r="EZ252" s="21"/>
      <c r="FA252" s="3"/>
      <c r="FB252" s="22"/>
      <c r="FC252" s="15"/>
      <c r="FD252" s="15"/>
      <c r="FE252" s="15">
        <f t="shared" si="50"/>
        <v>3377</v>
      </c>
      <c r="FF252" s="4">
        <f t="shared" si="51"/>
        <v>6650</v>
      </c>
      <c r="FH252" s="4">
        <v>52</v>
      </c>
      <c r="FI252" t="s">
        <v>688</v>
      </c>
    </row>
    <row r="253" spans="1:165" ht="17.25" x14ac:dyDescent="0.25">
      <c r="A253" s="5">
        <v>463269970</v>
      </c>
      <c r="B253" s="12" t="s">
        <v>197</v>
      </c>
      <c r="C253" s="5" t="s">
        <v>1045</v>
      </c>
      <c r="D253" s="5" t="s">
        <v>1325</v>
      </c>
      <c r="E253" s="5">
        <v>4100</v>
      </c>
      <c r="F253" s="5"/>
      <c r="G253" s="6"/>
      <c r="H253" s="6"/>
      <c r="I253" s="5">
        <v>4056</v>
      </c>
      <c r="J253" s="5">
        <v>3617.75</v>
      </c>
      <c r="K253" s="295">
        <f t="shared" si="53"/>
        <v>3726.75</v>
      </c>
      <c r="L253" s="295">
        <f t="shared" ref="L253:L316" si="54">FF253-E253</f>
        <v>3573.75</v>
      </c>
      <c r="M253" s="334">
        <v>1</v>
      </c>
      <c r="N253" s="5" t="s">
        <v>737</v>
      </c>
      <c r="O253" s="5" t="s">
        <v>738</v>
      </c>
      <c r="P253" s="5" t="s">
        <v>26</v>
      </c>
      <c r="Q253" s="8">
        <v>54208</v>
      </c>
      <c r="R253" s="9">
        <v>109</v>
      </c>
      <c r="S253" s="9">
        <f t="shared" ref="S253:S316" si="55">IF(H253="CBC COLL",T253,)</f>
        <v>0</v>
      </c>
      <c r="T253" s="9">
        <v>6300</v>
      </c>
      <c r="U253" s="10" t="s">
        <v>863</v>
      </c>
      <c r="V253" s="319">
        <f t="shared" si="46"/>
        <v>2.337764822549384E-2</v>
      </c>
      <c r="W253" s="319">
        <f t="shared" si="47"/>
        <v>3.0400457956698003E-3</v>
      </c>
      <c r="X253" s="11" t="str">
        <f t="shared" ref="X253:X316" si="56">N253</f>
        <v>STABLE</v>
      </c>
      <c r="Y253" s="5" t="str">
        <f t="shared" ref="Y253:Y316" si="57">IF(OR(N253="STABLE", N253="RB" ),"PAID",AA253)</f>
        <v>PAID</v>
      </c>
      <c r="Z253" s="5" t="s">
        <v>787</v>
      </c>
      <c r="AA253" s="5" t="s">
        <v>586</v>
      </c>
      <c r="AB253" s="12"/>
      <c r="AC253" s="5"/>
      <c r="AD253" s="5"/>
      <c r="AE253" s="13"/>
      <c r="AF253" s="14" t="s">
        <v>586</v>
      </c>
      <c r="AG253" s="15" t="s">
        <v>586</v>
      </c>
      <c r="AH253" s="5" t="s">
        <v>185</v>
      </c>
      <c r="AI253" s="15" t="s">
        <v>586</v>
      </c>
      <c r="AJ253" s="16" t="s">
        <v>586</v>
      </c>
      <c r="AK253" s="15" t="s">
        <v>586</v>
      </c>
      <c r="AL253" s="17">
        <v>10026.75</v>
      </c>
      <c r="AM253" s="8">
        <v>54208</v>
      </c>
      <c r="AN253" s="18">
        <v>27</v>
      </c>
      <c r="AO253" s="6">
        <v>6</v>
      </c>
      <c r="AP253" s="6" t="str">
        <f t="shared" ref="AP253:AP316" si="58">IF(AO253=0,"RB",IF(AO253&lt;AN253,"STABLE",IF(AO253&gt;AN253,"FLOW","SAME")))</f>
        <v>STABLE</v>
      </c>
      <c r="AQ253" s="6"/>
      <c r="AR253" s="6"/>
      <c r="AS253" s="6"/>
      <c r="AT253" s="6"/>
      <c r="AU253" s="5" t="s">
        <v>483</v>
      </c>
      <c r="AV253" s="332"/>
      <c r="AW253" s="12"/>
      <c r="AX253" s="19"/>
      <c r="AY253" s="5"/>
      <c r="AZ253" s="5" t="s">
        <v>1011</v>
      </c>
      <c r="BA253" s="15" t="s">
        <v>586</v>
      </c>
      <c r="BB253" s="15"/>
      <c r="BC253" s="15"/>
      <c r="BD253" s="5"/>
      <c r="BE253" s="5"/>
      <c r="BF253" s="5"/>
      <c r="BG253" s="3"/>
      <c r="BH253" s="5"/>
      <c r="BI253" s="5"/>
      <c r="BJ253" s="5"/>
      <c r="BK253" s="5"/>
      <c r="BL253" s="5"/>
      <c r="BM253" s="5"/>
      <c r="BN253" s="5"/>
      <c r="BO253" s="5">
        <v>1</v>
      </c>
      <c r="BP253" s="5"/>
      <c r="BQ253" s="5"/>
      <c r="BR253" s="5"/>
      <c r="BS253" s="5"/>
      <c r="BT253" s="5"/>
      <c r="BU253" s="5"/>
      <c r="BV253" s="5"/>
      <c r="BW253" s="5"/>
      <c r="BX253" s="5"/>
      <c r="BY253" s="5"/>
      <c r="BZ253" s="5"/>
      <c r="CA253" s="5"/>
      <c r="CB253" s="5"/>
      <c r="CC253" s="5"/>
      <c r="CD253" s="5">
        <v>2</v>
      </c>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c r="EF253" s="5"/>
      <c r="EG253" s="5"/>
      <c r="EH253" s="5"/>
      <c r="EI253" s="5"/>
      <c r="EJ253" s="5"/>
      <c r="EK253" s="5"/>
      <c r="EL253" s="5"/>
      <c r="EM253" s="5"/>
      <c r="EN253" s="5"/>
      <c r="EO253" s="5"/>
      <c r="EP253" s="5"/>
      <c r="EQ253" s="5"/>
      <c r="ER253" s="20">
        <f t="shared" si="48"/>
        <v>3</v>
      </c>
      <c r="ES253" s="5">
        <f t="shared" si="49"/>
        <v>1</v>
      </c>
      <c r="ET253" s="5" t="s">
        <v>572</v>
      </c>
      <c r="EU253" s="15" t="s">
        <v>1728</v>
      </c>
      <c r="EV253" s="15" t="s">
        <v>567</v>
      </c>
      <c r="EW253" s="15" t="s">
        <v>1075</v>
      </c>
      <c r="EX253" s="3" t="s">
        <v>1193</v>
      </c>
      <c r="EY253" s="22">
        <v>46178</v>
      </c>
      <c r="EZ253" s="21"/>
      <c r="FA253" s="3"/>
      <c r="FB253" s="22"/>
      <c r="FC253" s="15"/>
      <c r="FD253" s="15"/>
      <c r="FE253" s="15">
        <f t="shared" si="50"/>
        <v>3726.75</v>
      </c>
      <c r="FF253" s="4">
        <f t="shared" si="51"/>
        <v>7673.75</v>
      </c>
      <c r="FG253" t="s">
        <v>586</v>
      </c>
      <c r="FH253" s="4">
        <v>109</v>
      </c>
      <c r="FI253" t="s">
        <v>1477</v>
      </c>
    </row>
    <row r="254" spans="1:165" ht="17.25" x14ac:dyDescent="0.25">
      <c r="A254" s="5">
        <v>461699544</v>
      </c>
      <c r="B254" s="12" t="s">
        <v>437</v>
      </c>
      <c r="C254" s="5"/>
      <c r="D254" s="5"/>
      <c r="E254" s="5"/>
      <c r="F254" s="5"/>
      <c r="G254" s="6"/>
      <c r="H254" s="6"/>
      <c r="I254" s="5">
        <v>5867</v>
      </c>
      <c r="J254" s="5">
        <v>5727</v>
      </c>
      <c r="K254" s="295">
        <f t="shared" si="53"/>
        <v>5884</v>
      </c>
      <c r="L254" s="295">
        <f t="shared" si="54"/>
        <v>11594</v>
      </c>
      <c r="M254" s="334">
        <v>1</v>
      </c>
      <c r="N254" s="5" t="s">
        <v>688</v>
      </c>
      <c r="O254" s="5" t="s">
        <v>689</v>
      </c>
      <c r="P254" s="5" t="s">
        <v>156</v>
      </c>
      <c r="Q254" s="8">
        <v>54165</v>
      </c>
      <c r="R254" s="9">
        <v>157</v>
      </c>
      <c r="S254" s="9">
        <f t="shared" si="55"/>
        <v>0</v>
      </c>
      <c r="T254" s="9">
        <v>6300</v>
      </c>
      <c r="U254" s="10" t="s">
        <v>891</v>
      </c>
      <c r="V254" s="319">
        <f t="shared" si="46"/>
        <v>3.1352528818047461E-2</v>
      </c>
      <c r="W254" s="319">
        <f t="shared" si="47"/>
        <v>3.0376343071586249E-3</v>
      </c>
      <c r="X254" s="11" t="str">
        <f t="shared" si="56"/>
        <v>FLOW</v>
      </c>
      <c r="Y254" s="5" t="str">
        <f t="shared" si="57"/>
        <v>-</v>
      </c>
      <c r="Z254" s="5" t="s">
        <v>787</v>
      </c>
      <c r="AA254" s="5" t="s">
        <v>586</v>
      </c>
      <c r="AB254" s="12"/>
      <c r="AC254" s="5"/>
      <c r="AD254" s="5"/>
      <c r="AE254" s="13"/>
      <c r="AF254" s="14" t="s">
        <v>586</v>
      </c>
      <c r="AG254" s="15" t="s">
        <v>586</v>
      </c>
      <c r="AH254" s="5" t="s">
        <v>451</v>
      </c>
      <c r="AI254" s="15" t="s">
        <v>586</v>
      </c>
      <c r="AJ254" s="16" t="s">
        <v>586</v>
      </c>
      <c r="AK254" s="15" t="s">
        <v>586</v>
      </c>
      <c r="AL254" s="17">
        <v>12184</v>
      </c>
      <c r="AM254" s="8">
        <v>54165</v>
      </c>
      <c r="AN254" s="18">
        <v>27</v>
      </c>
      <c r="AO254" s="6">
        <v>37</v>
      </c>
      <c r="AP254" s="6" t="str">
        <f t="shared" si="58"/>
        <v>FLOW</v>
      </c>
      <c r="AQ254" s="6"/>
      <c r="AR254" s="6"/>
      <c r="AS254" s="6"/>
      <c r="AT254" s="6"/>
      <c r="AU254" s="5" t="s">
        <v>1060</v>
      </c>
      <c r="AV254" s="332"/>
      <c r="AW254" s="12"/>
      <c r="AX254" s="19"/>
      <c r="AY254" s="5"/>
      <c r="AZ254" s="5" t="s">
        <v>1011</v>
      </c>
      <c r="BA254" s="15" t="s">
        <v>586</v>
      </c>
      <c r="BB254" s="15"/>
      <c r="BC254" s="15"/>
      <c r="BD254" s="5"/>
      <c r="BE254" s="5"/>
      <c r="BF254" s="5"/>
      <c r="BG254" s="3"/>
      <c r="BH254" s="5"/>
      <c r="BI254" s="5"/>
      <c r="BJ254" s="5"/>
      <c r="BK254" s="5"/>
      <c r="BL254" s="5">
        <v>1</v>
      </c>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c r="EF254" s="5"/>
      <c r="EG254" s="5"/>
      <c r="EH254" s="5"/>
      <c r="EI254" s="5"/>
      <c r="EJ254" s="5"/>
      <c r="EK254" s="5"/>
      <c r="EL254" s="5"/>
      <c r="EM254" s="5"/>
      <c r="EN254" s="5"/>
      <c r="EO254" s="5"/>
      <c r="EP254" s="5"/>
      <c r="EQ254" s="5"/>
      <c r="ER254" s="20">
        <f t="shared" si="48"/>
        <v>1</v>
      </c>
      <c r="ES254" s="5">
        <f t="shared" si="49"/>
        <v>1</v>
      </c>
      <c r="ET254" s="5" t="s">
        <v>582</v>
      </c>
      <c r="EU254" s="15" t="s">
        <v>1729</v>
      </c>
      <c r="EV254" s="15" t="s">
        <v>567</v>
      </c>
      <c r="EW254" s="15" t="e">
        <v>#N/A</v>
      </c>
      <c r="EX254" s="3" t="e">
        <v>#N/A</v>
      </c>
      <c r="EY254" s="22" t="e">
        <v>#N/A</v>
      </c>
      <c r="EZ254" s="21"/>
      <c r="FA254" s="3"/>
      <c r="FB254" s="22"/>
      <c r="FC254" s="15"/>
      <c r="FD254" s="15"/>
      <c r="FE254" s="15">
        <f t="shared" si="50"/>
        <v>5884</v>
      </c>
      <c r="FF254" s="4">
        <f t="shared" si="51"/>
        <v>11594</v>
      </c>
      <c r="FG254" t="s">
        <v>586</v>
      </c>
      <c r="FH254" s="4">
        <v>157</v>
      </c>
      <c r="FI254" t="s">
        <v>688</v>
      </c>
    </row>
    <row r="255" spans="1:165" ht="17.25" x14ac:dyDescent="0.25">
      <c r="A255" s="5">
        <v>463554280</v>
      </c>
      <c r="B255" s="12" t="s">
        <v>413</v>
      </c>
      <c r="C255" s="5"/>
      <c r="D255" s="5"/>
      <c r="E255" s="5"/>
      <c r="F255" s="5"/>
      <c r="G255" s="6"/>
      <c r="H255" s="6"/>
      <c r="I255" s="5">
        <v>3252</v>
      </c>
      <c r="J255" s="5">
        <v>14571</v>
      </c>
      <c r="K255" s="295">
        <f t="shared" si="53"/>
        <v>2266</v>
      </c>
      <c r="L255" s="295">
        <f t="shared" si="54"/>
        <v>17823</v>
      </c>
      <c r="M255" s="7">
        <v>5</v>
      </c>
      <c r="N255" s="5" t="s">
        <v>688</v>
      </c>
      <c r="O255" s="5" t="s">
        <v>689</v>
      </c>
      <c r="P255" s="5" t="s">
        <v>146</v>
      </c>
      <c r="Q255" s="8">
        <v>54156</v>
      </c>
      <c r="R255" s="9">
        <v>703</v>
      </c>
      <c r="S255" s="9">
        <f t="shared" si="55"/>
        <v>0</v>
      </c>
      <c r="T255" s="9">
        <v>3150</v>
      </c>
      <c r="U255" s="10" t="s">
        <v>688</v>
      </c>
      <c r="V255" s="319">
        <f t="shared" si="46"/>
        <v>0.21701723523023719</v>
      </c>
      <c r="W255" s="319">
        <f t="shared" si="47"/>
        <v>2.6361271046291001E-2</v>
      </c>
      <c r="X255" s="11" t="str">
        <f t="shared" si="56"/>
        <v>FLOW</v>
      </c>
      <c r="Y255" s="5" t="str">
        <f t="shared" si="57"/>
        <v>-</v>
      </c>
      <c r="Z255" s="5" t="s">
        <v>773</v>
      </c>
      <c r="AA255" s="5" t="s">
        <v>586</v>
      </c>
      <c r="AB255" s="12"/>
      <c r="AC255" s="5"/>
      <c r="AD255" s="5"/>
      <c r="AE255" s="13"/>
      <c r="AF255" s="14" t="s">
        <v>1064</v>
      </c>
      <c r="AG255" s="15" t="s">
        <v>586</v>
      </c>
      <c r="AH255" s="5" t="s">
        <v>414</v>
      </c>
      <c r="AI255" s="15" t="s">
        <v>586</v>
      </c>
      <c r="AJ255" s="16" t="s">
        <v>586</v>
      </c>
      <c r="AK255" s="15" t="s">
        <v>586</v>
      </c>
      <c r="AL255" s="17">
        <v>18424</v>
      </c>
      <c r="AM255" s="8">
        <v>54156</v>
      </c>
      <c r="AN255" s="18">
        <v>147</v>
      </c>
      <c r="AO255" s="6">
        <v>157</v>
      </c>
      <c r="AP255" s="6" t="str">
        <f t="shared" si="58"/>
        <v>FLOW</v>
      </c>
      <c r="AQ255" s="6"/>
      <c r="AR255" s="6"/>
      <c r="AS255" s="6"/>
      <c r="AT255" s="6"/>
      <c r="AU255" s="5" t="s">
        <v>483</v>
      </c>
      <c r="AV255" s="332"/>
      <c r="AW255" s="12"/>
      <c r="AX255" s="19"/>
      <c r="AY255" s="5"/>
      <c r="AZ255" s="5" t="s">
        <v>1011</v>
      </c>
      <c r="BA255" s="15" t="s">
        <v>586</v>
      </c>
      <c r="BB255" s="15"/>
      <c r="BC255" s="15"/>
      <c r="BD255" s="5"/>
      <c r="BE255" s="5"/>
      <c r="BF255" s="5"/>
      <c r="BG255" s="3"/>
      <c r="BH255" s="5"/>
      <c r="BI255" s="5"/>
      <c r="BJ255" s="5"/>
      <c r="BK255" s="5"/>
      <c r="BL255" s="5"/>
      <c r="BM255" s="5"/>
      <c r="BN255" s="5"/>
      <c r="BO255" s="5">
        <v>1</v>
      </c>
      <c r="BP255" s="5"/>
      <c r="BQ255" s="5"/>
      <c r="BR255" s="5"/>
      <c r="BS255" s="5"/>
      <c r="BT255" s="5"/>
      <c r="BU255" s="5"/>
      <c r="BV255" s="5"/>
      <c r="BW255" s="5"/>
      <c r="BX255" s="5"/>
      <c r="BY255" s="5"/>
      <c r="BZ255" s="5"/>
      <c r="CA255" s="5">
        <v>1</v>
      </c>
      <c r="CB255" s="5"/>
      <c r="CC255" s="5"/>
      <c r="CD255" s="5"/>
      <c r="CE255" s="5"/>
      <c r="CF255" s="5"/>
      <c r="CG255" s="5"/>
      <c r="CH255" s="5"/>
      <c r="CI255" s="5"/>
      <c r="CJ255" s="5">
        <v>1</v>
      </c>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c r="EF255" s="5"/>
      <c r="EG255" s="5"/>
      <c r="EH255" s="5"/>
      <c r="EI255" s="5"/>
      <c r="EJ255" s="5"/>
      <c r="EK255" s="5"/>
      <c r="EL255" s="5"/>
      <c r="EM255" s="5"/>
      <c r="EN255" s="5"/>
      <c r="EO255" s="5"/>
      <c r="EP255" s="5"/>
      <c r="EQ255" s="5"/>
      <c r="ER255" s="20">
        <f t="shared" si="48"/>
        <v>3</v>
      </c>
      <c r="ES255" s="5">
        <f t="shared" si="49"/>
        <v>1</v>
      </c>
      <c r="ET255" s="5" t="s">
        <v>581</v>
      </c>
      <c r="EU255" s="15" t="s">
        <v>1730</v>
      </c>
      <c r="EV255" s="15" t="s">
        <v>567</v>
      </c>
      <c r="EW255" s="15" t="s">
        <v>1096</v>
      </c>
      <c r="EX255" s="3" t="s">
        <v>1141</v>
      </c>
      <c r="EY255" s="22">
        <v>46182</v>
      </c>
      <c r="EZ255" s="21"/>
      <c r="FA255" s="3"/>
      <c r="FB255" s="22"/>
      <c r="FC255" s="15"/>
      <c r="FD255" s="15"/>
      <c r="FE255" s="15">
        <f t="shared" si="50"/>
        <v>2266</v>
      </c>
      <c r="FF255" s="4">
        <f t="shared" si="51"/>
        <v>17823</v>
      </c>
      <c r="FG255" t="s">
        <v>586</v>
      </c>
      <c r="FH255" s="4">
        <v>703</v>
      </c>
      <c r="FI255" t="s">
        <v>688</v>
      </c>
    </row>
    <row r="256" spans="1:165" ht="17.25" x14ac:dyDescent="0.25">
      <c r="A256" s="5">
        <v>462813255</v>
      </c>
      <c r="B256" s="12" t="s">
        <v>517</v>
      </c>
      <c r="C256" s="5"/>
      <c r="D256" s="5"/>
      <c r="E256" s="5"/>
      <c r="F256" s="5"/>
      <c r="G256" s="6"/>
      <c r="H256" s="6"/>
      <c r="I256" s="5">
        <v>3378</v>
      </c>
      <c r="J256" s="5">
        <v>3728</v>
      </c>
      <c r="K256" s="295">
        <f t="shared" si="53"/>
        <v>586</v>
      </c>
      <c r="L256" s="295">
        <f t="shared" si="54"/>
        <v>7106</v>
      </c>
      <c r="M256" s="7">
        <v>2</v>
      </c>
      <c r="N256" s="5" t="s">
        <v>688</v>
      </c>
      <c r="O256" s="5" t="s">
        <v>689</v>
      </c>
      <c r="P256" s="5" t="s">
        <v>30</v>
      </c>
      <c r="Q256" s="8">
        <v>54133</v>
      </c>
      <c r="R256" s="9">
        <v>236</v>
      </c>
      <c r="S256" s="9">
        <f t="shared" si="55"/>
        <v>0</v>
      </c>
      <c r="T256" s="9">
        <v>6300</v>
      </c>
      <c r="U256" s="10" t="s">
        <v>891</v>
      </c>
      <c r="V256" s="319">
        <f t="shared" si="46"/>
        <v>6.0549395865614815E-2</v>
      </c>
      <c r="W256" s="319">
        <f t="shared" si="47"/>
        <v>1.1985662381920227E-2</v>
      </c>
      <c r="X256" s="11" t="str">
        <f t="shared" si="56"/>
        <v>FLOW</v>
      </c>
      <c r="Y256" s="5" t="str">
        <f t="shared" si="57"/>
        <v>-</v>
      </c>
      <c r="Z256" s="5" t="s">
        <v>787</v>
      </c>
      <c r="AA256" s="5" t="s">
        <v>586</v>
      </c>
      <c r="AB256" s="12"/>
      <c r="AC256" s="5"/>
      <c r="AD256" s="5"/>
      <c r="AE256" s="13"/>
      <c r="AF256" s="14" t="s">
        <v>586</v>
      </c>
      <c r="AG256" s="15" t="s">
        <v>586</v>
      </c>
      <c r="AH256" s="5" t="s">
        <v>391</v>
      </c>
      <c r="AI256" s="15" t="s">
        <v>586</v>
      </c>
      <c r="AJ256" s="16" t="s">
        <v>586</v>
      </c>
      <c r="AK256" s="15" t="s">
        <v>586</v>
      </c>
      <c r="AL256" s="17">
        <v>10264</v>
      </c>
      <c r="AM256" s="8">
        <v>54133</v>
      </c>
      <c r="AN256" s="18">
        <v>57</v>
      </c>
      <c r="AO256" s="6">
        <v>67</v>
      </c>
      <c r="AP256" s="6" t="str">
        <f t="shared" si="58"/>
        <v>FLOW</v>
      </c>
      <c r="AQ256" s="6"/>
      <c r="AR256" s="6"/>
      <c r="AS256" s="6"/>
      <c r="AT256" s="6"/>
      <c r="AU256" s="5" t="s">
        <v>1060</v>
      </c>
      <c r="AV256" s="332"/>
      <c r="AW256" s="12"/>
      <c r="AX256" s="19"/>
      <c r="AY256" s="5"/>
      <c r="AZ256" s="5" t="s">
        <v>1011</v>
      </c>
      <c r="BA256" s="15" t="s">
        <v>586</v>
      </c>
      <c r="BB256" s="15"/>
      <c r="BC256" s="15"/>
      <c r="BD256" s="5"/>
      <c r="BE256" s="5"/>
      <c r="BF256" s="5"/>
      <c r="BG256" s="3"/>
      <c r="BH256" s="5"/>
      <c r="BI256" s="5"/>
      <c r="BJ256" s="5"/>
      <c r="BK256" s="5"/>
      <c r="BL256" s="5">
        <v>1</v>
      </c>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c r="EF256" s="5"/>
      <c r="EG256" s="5"/>
      <c r="EH256" s="5"/>
      <c r="EI256" s="5"/>
      <c r="EJ256" s="5"/>
      <c r="EK256" s="5"/>
      <c r="EL256" s="5"/>
      <c r="EM256" s="5"/>
      <c r="EN256" s="5"/>
      <c r="EO256" s="5"/>
      <c r="EP256" s="5"/>
      <c r="EQ256" s="5"/>
      <c r="ER256" s="20">
        <f t="shared" si="48"/>
        <v>1</v>
      </c>
      <c r="ES256" s="5">
        <f t="shared" si="49"/>
        <v>1</v>
      </c>
      <c r="ET256" s="5" t="s">
        <v>573</v>
      </c>
      <c r="EU256" s="15" t="s">
        <v>1731</v>
      </c>
      <c r="EV256" s="15" t="s">
        <v>567</v>
      </c>
      <c r="EW256" s="15" t="s">
        <v>1068</v>
      </c>
      <c r="EX256" s="3" t="s">
        <v>1194</v>
      </c>
      <c r="EY256" s="22">
        <v>46177</v>
      </c>
      <c r="EZ256" s="21"/>
      <c r="FA256" s="3"/>
      <c r="FB256" s="22"/>
      <c r="FC256" s="15"/>
      <c r="FD256" s="15"/>
      <c r="FE256" s="15">
        <f t="shared" si="50"/>
        <v>586</v>
      </c>
      <c r="FF256" s="4">
        <f t="shared" si="51"/>
        <v>7106</v>
      </c>
      <c r="FG256" t="s">
        <v>586</v>
      </c>
      <c r="FH256" s="4">
        <v>236</v>
      </c>
      <c r="FI256" t="s">
        <v>688</v>
      </c>
    </row>
    <row r="257" spans="1:165" ht="17.25" x14ac:dyDescent="0.25">
      <c r="A257" s="5">
        <v>464077378</v>
      </c>
      <c r="B257" s="12" t="s">
        <v>475</v>
      </c>
      <c r="C257" s="5" t="s">
        <v>1043</v>
      </c>
      <c r="D257" s="5" t="s">
        <v>1474</v>
      </c>
      <c r="E257" s="5">
        <v>3625</v>
      </c>
      <c r="F257" s="5"/>
      <c r="G257" s="6"/>
      <c r="H257" s="6"/>
      <c r="I257" s="5">
        <v>3476</v>
      </c>
      <c r="J257" s="5">
        <v>2601</v>
      </c>
      <c r="K257" s="295">
        <f t="shared" si="53"/>
        <v>2679</v>
      </c>
      <c r="L257" s="295">
        <f t="shared" si="54"/>
        <v>2452</v>
      </c>
      <c r="M257" s="334">
        <v>1</v>
      </c>
      <c r="N257" s="5" t="s">
        <v>737</v>
      </c>
      <c r="O257" s="5" t="s">
        <v>738</v>
      </c>
      <c r="P257" s="5" t="s">
        <v>156</v>
      </c>
      <c r="Q257" s="8">
        <v>53958</v>
      </c>
      <c r="R257" s="9">
        <v>78</v>
      </c>
      <c r="S257" s="9">
        <f t="shared" si="55"/>
        <v>0</v>
      </c>
      <c r="T257" s="9">
        <v>3600</v>
      </c>
      <c r="U257" s="10" t="s">
        <v>874</v>
      </c>
      <c r="V257" s="319">
        <f t="shared" si="46"/>
        <v>3.123271023657722E-2</v>
      </c>
      <c r="W257" s="319">
        <f t="shared" si="47"/>
        <v>3.0260255136280827E-3</v>
      </c>
      <c r="X257" s="11" t="str">
        <f t="shared" si="56"/>
        <v>STABLE</v>
      </c>
      <c r="Y257" s="5" t="str">
        <f t="shared" si="57"/>
        <v>PAID</v>
      </c>
      <c r="Z257" s="5" t="s">
        <v>787</v>
      </c>
      <c r="AA257" s="5" t="s">
        <v>586</v>
      </c>
      <c r="AB257" s="12"/>
      <c r="AC257" s="5"/>
      <c r="AD257" s="5"/>
      <c r="AE257" s="13"/>
      <c r="AF257" s="14" t="s">
        <v>586</v>
      </c>
      <c r="AG257" s="15" t="s">
        <v>586</v>
      </c>
      <c r="AH257" s="5" t="s">
        <v>465</v>
      </c>
      <c r="AI257" s="15" t="s">
        <v>586</v>
      </c>
      <c r="AJ257" s="16" t="s">
        <v>586</v>
      </c>
      <c r="AK257" s="15" t="s">
        <v>586</v>
      </c>
      <c r="AL257" s="17">
        <v>6279</v>
      </c>
      <c r="AM257" s="8">
        <v>53958</v>
      </c>
      <c r="AN257" s="18">
        <v>27</v>
      </c>
      <c r="AO257" s="6">
        <v>37</v>
      </c>
      <c r="AP257" s="6" t="str">
        <f t="shared" si="58"/>
        <v>FLOW</v>
      </c>
      <c r="AQ257" s="6"/>
      <c r="AR257" s="6"/>
      <c r="AS257" s="6"/>
      <c r="AT257" s="6"/>
      <c r="AU257" s="5" t="s">
        <v>1060</v>
      </c>
      <c r="AV257" s="332"/>
      <c r="AW257" s="12"/>
      <c r="AX257" s="19"/>
      <c r="AY257" s="5"/>
      <c r="AZ257" s="5" t="s">
        <v>1011</v>
      </c>
      <c r="BA257" s="15" t="s">
        <v>586</v>
      </c>
      <c r="BB257" s="15"/>
      <c r="BC257" s="15"/>
      <c r="BD257" s="5"/>
      <c r="BE257" s="5"/>
      <c r="BF257" s="5"/>
      <c r="BG257" s="3"/>
      <c r="BH257" s="5"/>
      <c r="BI257" s="5"/>
      <c r="BJ257" s="5"/>
      <c r="BK257" s="5"/>
      <c r="BL257" s="5">
        <v>1</v>
      </c>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20">
        <f t="shared" si="48"/>
        <v>1</v>
      </c>
      <c r="ES257" s="5">
        <f t="shared" si="49"/>
        <v>1</v>
      </c>
      <c r="ET257" s="5" t="s">
        <v>582</v>
      </c>
      <c r="EU257" s="15" t="s">
        <v>1732</v>
      </c>
      <c r="EV257" s="15" t="s">
        <v>567</v>
      </c>
      <c r="EW257" s="15" t="s">
        <v>1068</v>
      </c>
      <c r="EX257" s="3" t="s">
        <v>1137</v>
      </c>
      <c r="EY257" s="22">
        <v>46177</v>
      </c>
      <c r="EZ257" s="21"/>
      <c r="FA257" s="3"/>
      <c r="FB257" s="22"/>
      <c r="FC257" s="15"/>
      <c r="FD257" s="15"/>
      <c r="FE257" s="15">
        <f t="shared" si="50"/>
        <v>2679</v>
      </c>
      <c r="FF257" s="4">
        <f t="shared" si="51"/>
        <v>6077</v>
      </c>
      <c r="FG257" t="s">
        <v>586</v>
      </c>
      <c r="FH257" s="4">
        <v>78</v>
      </c>
      <c r="FI257" t="s">
        <v>688</v>
      </c>
    </row>
    <row r="258" spans="1:165" ht="17.25" x14ac:dyDescent="0.25">
      <c r="A258" s="5">
        <v>464645726</v>
      </c>
      <c r="B258" s="12" t="s">
        <v>65</v>
      </c>
      <c r="C258" s="5"/>
      <c r="D258" s="5"/>
      <c r="E258" s="5"/>
      <c r="F258" s="5"/>
      <c r="G258" s="6"/>
      <c r="H258" s="6"/>
      <c r="I258" s="5">
        <v>3376</v>
      </c>
      <c r="J258" s="5">
        <v>3367</v>
      </c>
      <c r="K258" s="295">
        <f t="shared" si="53"/>
        <v>3466</v>
      </c>
      <c r="L258" s="295">
        <f t="shared" si="54"/>
        <v>6743</v>
      </c>
      <c r="M258" s="334">
        <v>1</v>
      </c>
      <c r="N258" s="5" t="s">
        <v>688</v>
      </c>
      <c r="O258" s="5" t="s">
        <v>689</v>
      </c>
      <c r="P258" s="5" t="s">
        <v>60</v>
      </c>
      <c r="Q258" s="8">
        <v>53535</v>
      </c>
      <c r="R258" s="9">
        <v>99</v>
      </c>
      <c r="S258" s="9">
        <f t="shared" si="55"/>
        <v>0</v>
      </c>
      <c r="T258" s="9">
        <v>2676</v>
      </c>
      <c r="U258" s="10" t="s">
        <v>891</v>
      </c>
      <c r="V258" s="319">
        <f t="shared" ref="V258:V321" si="59">Q258/SUMIFS($Q:$Q,$M:$M,M258,$P:$P,P258)</f>
        <v>6.0995059280566609E-2</v>
      </c>
      <c r="W258" s="319">
        <f t="shared" ref="W258:W321" si="60">Q258/SUMIFS($Q:$Q,$M:$M,M258)</f>
        <v>3.0023031964134957E-3</v>
      </c>
      <c r="X258" s="11" t="str">
        <f t="shared" si="56"/>
        <v>FLOW</v>
      </c>
      <c r="Y258" s="5" t="str">
        <f t="shared" si="57"/>
        <v>-</v>
      </c>
      <c r="Z258" s="5" t="s">
        <v>787</v>
      </c>
      <c r="AA258" s="5" t="s">
        <v>586</v>
      </c>
      <c r="AB258" s="12"/>
      <c r="AC258" s="5"/>
      <c r="AD258" s="5"/>
      <c r="AE258" s="13"/>
      <c r="AF258" s="14" t="s">
        <v>586</v>
      </c>
      <c r="AG258" s="15" t="s">
        <v>586</v>
      </c>
      <c r="AH258" s="5" t="s">
        <v>59</v>
      </c>
      <c r="AI258" s="15" t="s">
        <v>586</v>
      </c>
      <c r="AJ258" s="16" t="s">
        <v>586</v>
      </c>
      <c r="AK258" s="15" t="s">
        <v>586</v>
      </c>
      <c r="AL258" s="17">
        <v>6142</v>
      </c>
      <c r="AM258" s="8">
        <v>53535</v>
      </c>
      <c r="AN258" s="18">
        <v>27</v>
      </c>
      <c r="AO258" s="6">
        <v>37</v>
      </c>
      <c r="AP258" s="6" t="str">
        <f t="shared" si="58"/>
        <v>FLOW</v>
      </c>
      <c r="AQ258" s="6"/>
      <c r="AR258" s="6"/>
      <c r="AS258" s="6"/>
      <c r="AT258" s="6"/>
      <c r="AU258" s="5" t="s">
        <v>1060</v>
      </c>
      <c r="AV258" s="332"/>
      <c r="AW258" s="12"/>
      <c r="AX258" s="19"/>
      <c r="AY258" s="5"/>
      <c r="AZ258" s="5" t="s">
        <v>1011</v>
      </c>
      <c r="BA258" s="15" t="s">
        <v>586</v>
      </c>
      <c r="BB258" s="15"/>
      <c r="BC258" s="15"/>
      <c r="BD258" s="5"/>
      <c r="BE258" s="5"/>
      <c r="BF258" s="5"/>
      <c r="BG258" s="3"/>
      <c r="BH258" s="5"/>
      <c r="BI258" s="5"/>
      <c r="BJ258" s="5"/>
      <c r="BK258" s="5"/>
      <c r="BL258" s="5"/>
      <c r="BM258" s="5"/>
      <c r="BN258" s="5"/>
      <c r="BO258" s="5"/>
      <c r="BP258" s="5"/>
      <c r="BQ258" s="5"/>
      <c r="BR258" s="5"/>
      <c r="BS258" s="5"/>
      <c r="BT258" s="5"/>
      <c r="BU258" s="5"/>
      <c r="BV258" s="5"/>
      <c r="BW258" s="5"/>
      <c r="BX258" s="5">
        <v>1</v>
      </c>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20">
        <f t="shared" si="48"/>
        <v>1</v>
      </c>
      <c r="ES258" s="5">
        <f t="shared" si="49"/>
        <v>1</v>
      </c>
      <c r="ET258" s="5" t="s">
        <v>578</v>
      </c>
      <c r="EU258" s="15" t="s">
        <v>1733</v>
      </c>
      <c r="EV258" s="15" t="s">
        <v>567</v>
      </c>
      <c r="EW258" s="15" t="s">
        <v>1073</v>
      </c>
      <c r="EX258" s="3" t="s">
        <v>1195</v>
      </c>
      <c r="EY258" s="22">
        <v>46189</v>
      </c>
      <c r="EZ258" s="21"/>
      <c r="FA258" s="3"/>
      <c r="FB258" s="22"/>
      <c r="FC258" s="15"/>
      <c r="FD258" s="15"/>
      <c r="FE258" s="15">
        <f t="shared" si="50"/>
        <v>3466</v>
      </c>
      <c r="FF258" s="4">
        <f t="shared" si="51"/>
        <v>6743</v>
      </c>
      <c r="FG258" t="s">
        <v>586</v>
      </c>
      <c r="FH258" s="4">
        <v>99</v>
      </c>
      <c r="FI258" t="s">
        <v>688</v>
      </c>
    </row>
    <row r="259" spans="1:165" ht="17.25" x14ac:dyDescent="0.25">
      <c r="A259" s="5">
        <v>463471982</v>
      </c>
      <c r="B259" s="12" t="s">
        <v>171</v>
      </c>
      <c r="C259" s="5"/>
      <c r="D259" s="5"/>
      <c r="E259" s="5"/>
      <c r="F259" s="5"/>
      <c r="G259" s="6"/>
      <c r="H259" s="6" t="s">
        <v>1481</v>
      </c>
      <c r="I259" s="5">
        <v>3837</v>
      </c>
      <c r="J259" s="5">
        <v>7555</v>
      </c>
      <c r="K259" s="295">
        <f t="shared" si="53"/>
        <v>3892</v>
      </c>
      <c r="L259" s="295">
        <f t="shared" si="54"/>
        <v>11392</v>
      </c>
      <c r="M259" s="7">
        <v>2</v>
      </c>
      <c r="N259" s="5" t="s">
        <v>739</v>
      </c>
      <c r="O259" s="5" t="s">
        <v>689</v>
      </c>
      <c r="P259" s="5" t="s">
        <v>168</v>
      </c>
      <c r="Q259" s="8">
        <v>53499</v>
      </c>
      <c r="R259" s="9">
        <v>174</v>
      </c>
      <c r="S259" s="9">
        <f t="shared" si="55"/>
        <v>0</v>
      </c>
      <c r="T259" s="9">
        <v>1350</v>
      </c>
      <c r="U259" s="10" t="s">
        <v>688</v>
      </c>
      <c r="V259" s="319">
        <f t="shared" si="59"/>
        <v>0.13772889812247546</v>
      </c>
      <c r="W259" s="319">
        <f t="shared" si="60"/>
        <v>1.1845287565262414E-2</v>
      </c>
      <c r="X259" s="11" t="str">
        <f t="shared" si="56"/>
        <v>RB</v>
      </c>
      <c r="Y259" s="5" t="str">
        <f t="shared" si="57"/>
        <v>PAID</v>
      </c>
      <c r="Z259" s="5" t="s">
        <v>785</v>
      </c>
      <c r="AA259" s="5" t="s">
        <v>586</v>
      </c>
      <c r="AB259" s="12"/>
      <c r="AC259" s="5"/>
      <c r="AD259" s="5"/>
      <c r="AE259" s="13"/>
      <c r="AF259" s="14" t="s">
        <v>586</v>
      </c>
      <c r="AG259" s="15" t="s">
        <v>586</v>
      </c>
      <c r="AH259" s="5" t="s">
        <v>314</v>
      </c>
      <c r="AI259" s="15" t="s">
        <v>586</v>
      </c>
      <c r="AJ259" s="16" t="s">
        <v>586</v>
      </c>
      <c r="AK259" s="15" t="s">
        <v>586</v>
      </c>
      <c r="AL259" s="17">
        <v>9079</v>
      </c>
      <c r="AM259" s="8">
        <v>53499</v>
      </c>
      <c r="AN259" s="18">
        <v>57</v>
      </c>
      <c r="AO259" s="6">
        <v>6</v>
      </c>
      <c r="AP259" s="6" t="str">
        <f t="shared" si="58"/>
        <v>STABLE</v>
      </c>
      <c r="AQ259" s="6"/>
      <c r="AR259" s="6"/>
      <c r="AS259" s="6"/>
      <c r="AT259" s="6"/>
      <c r="AU259" s="5" t="s">
        <v>1060</v>
      </c>
      <c r="AV259" s="332"/>
      <c r="AW259" s="12"/>
      <c r="AX259" s="19"/>
      <c r="AY259" s="5"/>
      <c r="AZ259" s="5" t="s">
        <v>1011</v>
      </c>
      <c r="BA259" s="15" t="s">
        <v>586</v>
      </c>
      <c r="BB259" s="15"/>
      <c r="BC259" s="15"/>
      <c r="BD259" s="5"/>
      <c r="BE259" s="5"/>
      <c r="BF259" s="5"/>
      <c r="BG259" s="3"/>
      <c r="BH259" s="5"/>
      <c r="BI259" s="5"/>
      <c r="BJ259" s="5"/>
      <c r="BK259" s="5"/>
      <c r="BL259" s="5">
        <v>1</v>
      </c>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c r="EF259" s="5"/>
      <c r="EG259" s="5"/>
      <c r="EH259" s="5"/>
      <c r="EI259" s="5"/>
      <c r="EJ259" s="5"/>
      <c r="EK259" s="5"/>
      <c r="EL259" s="5"/>
      <c r="EM259" s="5"/>
      <c r="EN259" s="5"/>
      <c r="EO259" s="5"/>
      <c r="EP259" s="5"/>
      <c r="EQ259" s="5"/>
      <c r="ER259" s="20">
        <f t="shared" ref="ER259:ER322" si="61">BC259+BF259+BI259+BL259+BO259+BR259+BU259+BX259+CA259+CD259+CG259+CJ259+CM259+CP259+CS259+CV259+CY259+DB259+DE259+DH259+DK259+DN259+DQ259+DT259+DW259+DZ259+EC259+EF259+EI259+EL259+EO259</f>
        <v>1</v>
      </c>
      <c r="ES259" s="5">
        <f t="shared" ref="ES259:ES322" si="62">IF(ER259&gt;0,1,"")</f>
        <v>1</v>
      </c>
      <c r="ET259" s="5" t="s">
        <v>583</v>
      </c>
      <c r="EU259" s="15" t="e">
        <v>#N/A</v>
      </c>
      <c r="EV259" s="15" t="e">
        <v>#N/A</v>
      </c>
      <c r="EW259" s="15" t="e">
        <v>#N/A</v>
      </c>
      <c r="EX259" s="3" t="e">
        <v>#N/A</v>
      </c>
      <c r="EY259" s="22" t="e">
        <v>#N/A</v>
      </c>
      <c r="EZ259" s="21"/>
      <c r="FA259" s="3"/>
      <c r="FB259" s="22"/>
      <c r="FC259" s="15"/>
      <c r="FD259" s="15"/>
      <c r="FE259" s="15">
        <f t="shared" ref="FE259:FE322" si="63">IF((J259+R259)&lt;=I259+R259,(J259+R259),((I259-(I259*(M259+1)-(I259+J259)))+R259))</f>
        <v>3892</v>
      </c>
      <c r="FF259" s="4">
        <f t="shared" ref="FF259:FF322" si="64">I259+J259+FD259</f>
        <v>11392</v>
      </c>
      <c r="FG259" t="s">
        <v>586</v>
      </c>
      <c r="FH259" s="4">
        <v>174</v>
      </c>
      <c r="FI259" t="s">
        <v>1478</v>
      </c>
    </row>
    <row r="260" spans="1:165" ht="17.25" x14ac:dyDescent="0.25">
      <c r="A260" s="5">
        <v>463205215</v>
      </c>
      <c r="B260" s="12" t="s">
        <v>520</v>
      </c>
      <c r="C260" s="5"/>
      <c r="D260" s="5"/>
      <c r="E260" s="5"/>
      <c r="F260" s="5"/>
      <c r="G260" s="6"/>
      <c r="H260" s="6"/>
      <c r="I260" s="5">
        <v>4227</v>
      </c>
      <c r="J260" s="5">
        <v>4197</v>
      </c>
      <c r="K260" s="295">
        <f t="shared" si="53"/>
        <v>4258</v>
      </c>
      <c r="L260" s="295">
        <f t="shared" si="54"/>
        <v>8424</v>
      </c>
      <c r="M260" s="334">
        <v>1</v>
      </c>
      <c r="N260" s="5" t="s">
        <v>688</v>
      </c>
      <c r="O260" s="5" t="s">
        <v>689</v>
      </c>
      <c r="P260" s="5" t="s">
        <v>30</v>
      </c>
      <c r="Q260" s="8">
        <v>53257</v>
      </c>
      <c r="R260" s="9">
        <v>61</v>
      </c>
      <c r="S260" s="9">
        <f t="shared" si="55"/>
        <v>0</v>
      </c>
      <c r="T260" s="9">
        <v>2171</v>
      </c>
      <c r="U260" s="10" t="s">
        <v>874</v>
      </c>
      <c r="V260" s="319">
        <f t="shared" si="59"/>
        <v>3.3157866703408423E-2</v>
      </c>
      <c r="W260" s="319">
        <f t="shared" si="60"/>
        <v>2.9867126427831053E-3</v>
      </c>
      <c r="X260" s="11" t="str">
        <f t="shared" si="56"/>
        <v>FLOW</v>
      </c>
      <c r="Y260" s="5" t="str">
        <f t="shared" si="57"/>
        <v>-</v>
      </c>
      <c r="Z260" s="5" t="s">
        <v>787</v>
      </c>
      <c r="AA260" s="5" t="s">
        <v>586</v>
      </c>
      <c r="AB260" s="12"/>
      <c r="AC260" s="5"/>
      <c r="AD260" s="5"/>
      <c r="AE260" s="13"/>
      <c r="AF260" s="14" t="s">
        <v>586</v>
      </c>
      <c r="AG260" s="15" t="s">
        <v>586</v>
      </c>
      <c r="AH260" s="5" t="s">
        <v>563</v>
      </c>
      <c r="AI260" s="15" t="s">
        <v>586</v>
      </c>
      <c r="AJ260" s="16" t="s">
        <v>586</v>
      </c>
      <c r="AK260" s="15" t="s">
        <v>586</v>
      </c>
      <c r="AL260" s="17">
        <v>6429</v>
      </c>
      <c r="AM260" s="8">
        <v>53257</v>
      </c>
      <c r="AN260" s="18">
        <v>27</v>
      </c>
      <c r="AO260" s="6">
        <v>37</v>
      </c>
      <c r="AP260" s="6" t="str">
        <f t="shared" si="58"/>
        <v>FLOW</v>
      </c>
      <c r="AQ260" s="6"/>
      <c r="AR260" s="6"/>
      <c r="AS260" s="6"/>
      <c r="AT260" s="6"/>
      <c r="AU260" s="5" t="s">
        <v>1060</v>
      </c>
      <c r="AV260" s="332"/>
      <c r="AW260" s="12"/>
      <c r="AX260" s="19"/>
      <c r="AY260" s="5"/>
      <c r="AZ260" s="5" t="s">
        <v>1011</v>
      </c>
      <c r="BA260" s="15" t="s">
        <v>586</v>
      </c>
      <c r="BB260" s="15"/>
      <c r="BC260" s="15"/>
      <c r="BD260" s="5"/>
      <c r="BE260" s="5"/>
      <c r="BF260" s="5"/>
      <c r="BG260" s="3"/>
      <c r="BH260" s="5"/>
      <c r="BI260" s="5">
        <v>1</v>
      </c>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c r="EF260" s="5"/>
      <c r="EG260" s="5"/>
      <c r="EH260" s="5"/>
      <c r="EI260" s="5"/>
      <c r="EJ260" s="5"/>
      <c r="EK260" s="5"/>
      <c r="EL260" s="5"/>
      <c r="EM260" s="5"/>
      <c r="EN260" s="5"/>
      <c r="EO260" s="5"/>
      <c r="EP260" s="5"/>
      <c r="EQ260" s="5"/>
      <c r="ER260" s="20">
        <f t="shared" si="61"/>
        <v>1</v>
      </c>
      <c r="ES260" s="5">
        <f t="shared" si="62"/>
        <v>1</v>
      </c>
      <c r="ET260" s="5" t="s">
        <v>573</v>
      </c>
      <c r="EU260" s="15" t="s">
        <v>1734</v>
      </c>
      <c r="EV260" s="15" t="s">
        <v>567</v>
      </c>
      <c r="EW260" s="15" t="s">
        <v>1068</v>
      </c>
      <c r="EX260" s="3" t="s">
        <v>1196</v>
      </c>
      <c r="EY260" s="22">
        <v>46176</v>
      </c>
      <c r="EZ260" s="21"/>
      <c r="FA260" s="3"/>
      <c r="FB260" s="22"/>
      <c r="FC260" s="15"/>
      <c r="FD260" s="15"/>
      <c r="FE260" s="15">
        <f t="shared" si="63"/>
        <v>4258</v>
      </c>
      <c r="FF260" s="4">
        <f t="shared" si="64"/>
        <v>8424</v>
      </c>
      <c r="FG260" t="s">
        <v>586</v>
      </c>
      <c r="FH260" s="4">
        <v>61</v>
      </c>
      <c r="FI260" t="s">
        <v>688</v>
      </c>
    </row>
    <row r="261" spans="1:165" ht="17.25" x14ac:dyDescent="0.25">
      <c r="A261" s="5">
        <v>466340283</v>
      </c>
      <c r="B261" s="12" t="s">
        <v>1418</v>
      </c>
      <c r="C261" s="5"/>
      <c r="D261" s="5"/>
      <c r="E261" s="5"/>
      <c r="F261" s="5"/>
      <c r="G261" s="6"/>
      <c r="H261" s="6"/>
      <c r="I261" s="5">
        <v>4336</v>
      </c>
      <c r="J261" s="5">
        <v>4316</v>
      </c>
      <c r="K261" s="295">
        <f t="shared" si="53"/>
        <v>4362</v>
      </c>
      <c r="L261" s="295">
        <f t="shared" si="54"/>
        <v>8652</v>
      </c>
      <c r="M261" s="334">
        <v>1</v>
      </c>
      <c r="N261" s="5" t="s">
        <v>688</v>
      </c>
      <c r="O261" s="5" t="s">
        <v>689</v>
      </c>
      <c r="P261" s="5" t="s">
        <v>30</v>
      </c>
      <c r="Q261" s="8">
        <v>53118</v>
      </c>
      <c r="R261" s="9">
        <v>46</v>
      </c>
      <c r="S261" s="9">
        <f t="shared" si="55"/>
        <v>0</v>
      </c>
      <c r="T261" s="9">
        <v>1349</v>
      </c>
      <c r="U261" s="10" t="s">
        <v>586</v>
      </c>
      <c r="V261" s="319">
        <f t="shared" si="59"/>
        <v>3.3071325150715376E-2</v>
      </c>
      <c r="W261" s="319">
        <f t="shared" si="60"/>
        <v>2.9789173659679098E-3</v>
      </c>
      <c r="X261" s="11" t="str">
        <f t="shared" si="56"/>
        <v>FLOW</v>
      </c>
      <c r="Y261" s="5" t="str">
        <f t="shared" si="57"/>
        <v>-</v>
      </c>
      <c r="Z261" s="5" t="s">
        <v>586</v>
      </c>
      <c r="AA261" s="5" t="s">
        <v>586</v>
      </c>
      <c r="AB261" s="12"/>
      <c r="AC261" s="5"/>
      <c r="AD261" s="5"/>
      <c r="AE261" s="13"/>
      <c r="AF261" s="14"/>
      <c r="AG261" s="15"/>
      <c r="AH261" s="5" t="s">
        <v>391</v>
      </c>
      <c r="AI261" s="15"/>
      <c r="AK261" s="15"/>
      <c r="AL261" s="17">
        <v>5711</v>
      </c>
      <c r="AM261" s="8">
        <v>53118</v>
      </c>
      <c r="AN261" s="18">
        <v>27</v>
      </c>
      <c r="AO261" s="6">
        <v>37</v>
      </c>
      <c r="AP261" s="6" t="str">
        <f t="shared" si="58"/>
        <v>FLOW</v>
      </c>
      <c r="AQ261" s="6"/>
      <c r="AR261" s="6"/>
      <c r="AS261" s="6"/>
      <c r="AT261" s="6"/>
      <c r="AU261" s="5" t="s">
        <v>586</v>
      </c>
      <c r="AV261" s="332"/>
      <c r="AW261" s="12"/>
      <c r="AX261" s="19"/>
      <c r="AY261" s="5"/>
      <c r="AZ261" s="5" t="s">
        <v>1325</v>
      </c>
      <c r="BA261" s="15" t="s">
        <v>586</v>
      </c>
      <c r="BB261" s="15"/>
      <c r="BC261" s="15"/>
      <c r="BD261" s="5"/>
      <c r="BE261" s="5"/>
      <c r="BF261" s="5"/>
      <c r="BG261" s="3"/>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v>1</v>
      </c>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c r="EF261" s="5"/>
      <c r="EG261" s="5"/>
      <c r="EH261" s="5"/>
      <c r="EI261" s="5"/>
      <c r="EJ261" s="5"/>
      <c r="EK261" s="5"/>
      <c r="EL261" s="5"/>
      <c r="EM261" s="5"/>
      <c r="EN261" s="5"/>
      <c r="EO261" s="5"/>
      <c r="EP261" s="5"/>
      <c r="EQ261" s="5"/>
      <c r="ER261" s="20">
        <f t="shared" si="61"/>
        <v>1</v>
      </c>
      <c r="ES261" s="5">
        <f t="shared" si="62"/>
        <v>1</v>
      </c>
      <c r="ET261" s="5" t="s">
        <v>573</v>
      </c>
      <c r="EU261" s="15" t="s">
        <v>1735</v>
      </c>
      <c r="EV261" s="15" t="s">
        <v>567</v>
      </c>
      <c r="EW261" s="15"/>
      <c r="EX261" s="3"/>
      <c r="EY261" s="22"/>
      <c r="EZ261" s="21"/>
      <c r="FA261" s="3"/>
      <c r="FB261" s="22"/>
      <c r="FC261" s="15"/>
      <c r="FD261" s="15"/>
      <c r="FE261" s="15">
        <f t="shared" si="63"/>
        <v>4362</v>
      </c>
      <c r="FF261" s="4">
        <f t="shared" si="64"/>
        <v>8652</v>
      </c>
      <c r="FH261" s="4">
        <v>46</v>
      </c>
      <c r="FI261" t="s">
        <v>688</v>
      </c>
    </row>
    <row r="262" spans="1:165" ht="17.25" x14ac:dyDescent="0.25">
      <c r="A262" s="5">
        <v>464370861</v>
      </c>
      <c r="B262" s="12" t="s">
        <v>473</v>
      </c>
      <c r="C262" s="5"/>
      <c r="D262" s="5"/>
      <c r="E262" s="5"/>
      <c r="F262" s="5"/>
      <c r="G262" s="6"/>
      <c r="H262" s="6"/>
      <c r="I262" s="5">
        <v>3504</v>
      </c>
      <c r="J262" s="5">
        <v>3180</v>
      </c>
      <c r="K262" s="295">
        <f t="shared" si="53"/>
        <v>3277</v>
      </c>
      <c r="L262" s="295">
        <f t="shared" si="54"/>
        <v>6684</v>
      </c>
      <c r="M262" s="334">
        <v>1</v>
      </c>
      <c r="N262" s="5" t="s">
        <v>688</v>
      </c>
      <c r="O262" s="5" t="s">
        <v>689</v>
      </c>
      <c r="P262" s="5" t="s">
        <v>156</v>
      </c>
      <c r="Q262" s="8">
        <v>53112</v>
      </c>
      <c r="R262" s="9">
        <v>97</v>
      </c>
      <c r="S262" s="9">
        <f t="shared" si="55"/>
        <v>0</v>
      </c>
      <c r="T262" s="9">
        <v>5850</v>
      </c>
      <c r="U262" s="10" t="s">
        <v>868</v>
      </c>
      <c r="V262" s="319">
        <f t="shared" si="59"/>
        <v>3.0743016903611871E-2</v>
      </c>
      <c r="W262" s="319">
        <f t="shared" si="60"/>
        <v>2.9785808791989088E-3</v>
      </c>
      <c r="X262" s="11" t="str">
        <f t="shared" si="56"/>
        <v>FLOW</v>
      </c>
      <c r="Y262" s="5" t="str">
        <f t="shared" si="57"/>
        <v>-</v>
      </c>
      <c r="Z262" s="5" t="s">
        <v>738</v>
      </c>
      <c r="AA262" s="5" t="s">
        <v>586</v>
      </c>
      <c r="AB262" s="12"/>
      <c r="AC262" s="5"/>
      <c r="AD262" s="5"/>
      <c r="AE262" s="13"/>
      <c r="AF262" s="14" t="s">
        <v>586</v>
      </c>
      <c r="AG262" s="15" t="s">
        <v>586</v>
      </c>
      <c r="AH262" s="5" t="s">
        <v>465</v>
      </c>
      <c r="AI262" s="15" t="s">
        <v>586</v>
      </c>
      <c r="AJ262" s="16" t="s">
        <v>586</v>
      </c>
      <c r="AK262" s="15" t="s">
        <v>586</v>
      </c>
      <c r="AL262" s="17">
        <v>9127</v>
      </c>
      <c r="AM262" s="8">
        <v>53112</v>
      </c>
      <c r="AN262" s="18">
        <v>27</v>
      </c>
      <c r="AO262" s="6">
        <v>37</v>
      </c>
      <c r="AP262" s="6" t="str">
        <f t="shared" si="58"/>
        <v>FLOW</v>
      </c>
      <c r="AQ262" s="6"/>
      <c r="AR262" s="6"/>
      <c r="AS262" s="6"/>
      <c r="AT262" s="6"/>
      <c r="AU262" s="5" t="s">
        <v>1060</v>
      </c>
      <c r="AV262" s="332"/>
      <c r="AW262" s="12"/>
      <c r="AX262" s="19"/>
      <c r="AY262" s="5"/>
      <c r="AZ262" s="5" t="s">
        <v>1011</v>
      </c>
      <c r="BA262" s="15" t="s">
        <v>586</v>
      </c>
      <c r="BB262" s="15"/>
      <c r="BC262" s="15"/>
      <c r="BD262" s="5"/>
      <c r="BE262" s="5"/>
      <c r="BF262" s="5"/>
      <c r="BG262" s="3"/>
      <c r="BH262" s="5"/>
      <c r="BI262" s="5"/>
      <c r="BJ262" s="5"/>
      <c r="BK262" s="5"/>
      <c r="BL262" s="5"/>
      <c r="BM262" s="5"/>
      <c r="BN262" s="5"/>
      <c r="BO262" s="5"/>
      <c r="BP262" s="5"/>
      <c r="BQ262" s="5"/>
      <c r="BR262" s="5"/>
      <c r="BS262" s="5"/>
      <c r="BT262" s="5"/>
      <c r="BU262" s="5"/>
      <c r="BV262" s="5"/>
      <c r="BW262" s="5"/>
      <c r="BX262" s="5"/>
      <c r="BY262" s="5"/>
      <c r="BZ262" s="5"/>
      <c r="CA262" s="5"/>
      <c r="CB262" s="5"/>
      <c r="CC262" s="5"/>
      <c r="CD262" s="5">
        <v>1</v>
      </c>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c r="EF262" s="5"/>
      <c r="EG262" s="5"/>
      <c r="EH262" s="5"/>
      <c r="EI262" s="5"/>
      <c r="EJ262" s="5"/>
      <c r="EK262" s="5"/>
      <c r="EL262" s="5"/>
      <c r="EM262" s="5"/>
      <c r="EN262" s="5"/>
      <c r="EO262" s="5"/>
      <c r="EP262" s="5"/>
      <c r="EQ262" s="5"/>
      <c r="ER262" s="20">
        <f t="shared" si="61"/>
        <v>1</v>
      </c>
      <c r="ES262" s="5">
        <f t="shared" si="62"/>
        <v>1</v>
      </c>
      <c r="ET262" s="5" t="s">
        <v>582</v>
      </c>
      <c r="EU262" s="15" t="s">
        <v>1736</v>
      </c>
      <c r="EV262" s="15" t="s">
        <v>567</v>
      </c>
      <c r="EW262" s="15" t="e">
        <v>#N/A</v>
      </c>
      <c r="EX262" s="3" t="e">
        <v>#N/A</v>
      </c>
      <c r="EY262" s="22" t="e">
        <v>#N/A</v>
      </c>
      <c r="EZ262" s="21"/>
      <c r="FA262" s="3"/>
      <c r="FB262" s="22"/>
      <c r="FC262" s="15"/>
      <c r="FD262" s="15"/>
      <c r="FE262" s="15">
        <f t="shared" si="63"/>
        <v>3277</v>
      </c>
      <c r="FF262" s="4">
        <f t="shared" si="64"/>
        <v>6684</v>
      </c>
      <c r="FG262" t="s">
        <v>586</v>
      </c>
      <c r="FH262" s="4">
        <v>97</v>
      </c>
      <c r="FI262" t="s">
        <v>688</v>
      </c>
    </row>
    <row r="263" spans="1:165" ht="17.25" x14ac:dyDescent="0.25">
      <c r="A263" s="328">
        <v>464559146</v>
      </c>
      <c r="B263" s="12" t="s">
        <v>337</v>
      </c>
      <c r="C263" s="5"/>
      <c r="D263" s="5"/>
      <c r="E263" s="5"/>
      <c r="F263" s="5"/>
      <c r="G263" s="6"/>
      <c r="H263" s="6"/>
      <c r="I263" s="5">
        <v>3255</v>
      </c>
      <c r="J263" s="5">
        <v>3255</v>
      </c>
      <c r="K263" s="295">
        <v>3873</v>
      </c>
      <c r="L263" s="295">
        <f t="shared" si="54"/>
        <v>6510</v>
      </c>
      <c r="M263" s="334">
        <v>1</v>
      </c>
      <c r="N263" s="5" t="s">
        <v>688</v>
      </c>
      <c r="O263" s="5" t="s">
        <v>689</v>
      </c>
      <c r="P263" s="5" t="s">
        <v>26</v>
      </c>
      <c r="Q263" s="8">
        <v>52931</v>
      </c>
      <c r="R263" s="9">
        <v>35</v>
      </c>
      <c r="S263" s="9">
        <f t="shared" si="55"/>
        <v>0</v>
      </c>
      <c r="T263" s="9">
        <v>2845</v>
      </c>
      <c r="U263" s="10" t="s">
        <v>586</v>
      </c>
      <c r="V263" s="319">
        <f t="shared" si="59"/>
        <v>2.2826931416462779E-2</v>
      </c>
      <c r="W263" s="319">
        <f t="shared" si="60"/>
        <v>2.968430195000705E-3</v>
      </c>
      <c r="X263" s="11" t="str">
        <f t="shared" si="56"/>
        <v>FLOW</v>
      </c>
      <c r="Y263" s="5" t="str">
        <f t="shared" si="57"/>
        <v>-</v>
      </c>
      <c r="Z263" s="5" t="s">
        <v>586</v>
      </c>
      <c r="AA263" s="5" t="s">
        <v>586</v>
      </c>
      <c r="AB263" s="12"/>
      <c r="AC263" s="5"/>
      <c r="AD263" s="5"/>
      <c r="AE263" s="13"/>
      <c r="AF263" s="14" t="s">
        <v>586</v>
      </c>
      <c r="AG263" s="15" t="s">
        <v>586</v>
      </c>
      <c r="AH263" s="5" t="s">
        <v>1051</v>
      </c>
      <c r="AI263" s="15" t="s">
        <v>586</v>
      </c>
      <c r="AJ263" s="16" t="s">
        <v>586</v>
      </c>
      <c r="AK263" s="15" t="s">
        <v>586</v>
      </c>
      <c r="AL263" s="17">
        <v>6135</v>
      </c>
      <c r="AM263" s="8">
        <v>52931</v>
      </c>
      <c r="AN263" s="18">
        <v>27</v>
      </c>
      <c r="AO263" s="6">
        <v>37</v>
      </c>
      <c r="AP263" s="6" t="str">
        <f t="shared" si="58"/>
        <v>FLOW</v>
      </c>
      <c r="AQ263" s="6"/>
      <c r="AR263" s="6"/>
      <c r="AS263" s="6"/>
      <c r="AT263" s="6"/>
      <c r="AU263" s="5" t="s">
        <v>483</v>
      </c>
      <c r="AV263" s="332"/>
      <c r="AW263" s="12"/>
      <c r="AX263" s="19"/>
      <c r="AY263" s="5"/>
      <c r="AZ263" s="5" t="s">
        <v>1011</v>
      </c>
      <c r="BA263" s="15" t="s">
        <v>586</v>
      </c>
      <c r="BB263" s="15"/>
      <c r="BC263" s="15"/>
      <c r="BD263" s="5"/>
      <c r="BE263" s="5"/>
      <c r="BF263" s="5"/>
      <c r="BG263" s="3"/>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c r="EF263" s="5"/>
      <c r="EG263" s="5"/>
      <c r="EH263" s="5"/>
      <c r="EI263" s="5"/>
      <c r="EJ263" s="5"/>
      <c r="EK263" s="5"/>
      <c r="EL263" s="5"/>
      <c r="EM263" s="5"/>
      <c r="EN263" s="5"/>
      <c r="EO263" s="5"/>
      <c r="EP263" s="5"/>
      <c r="EQ263" s="5"/>
      <c r="ER263" s="20">
        <f t="shared" si="61"/>
        <v>0</v>
      </c>
      <c r="ES263" s="5" t="str">
        <f t="shared" si="62"/>
        <v/>
      </c>
      <c r="ET263" s="5" t="s">
        <v>572</v>
      </c>
      <c r="EU263" s="15" t="e">
        <v>#N/A</v>
      </c>
      <c r="EV263" s="15" t="e">
        <v>#N/A</v>
      </c>
      <c r="EW263" s="15" t="e">
        <v>#N/A</v>
      </c>
      <c r="EX263" s="3" t="e">
        <v>#N/A</v>
      </c>
      <c r="EY263" s="22" t="e">
        <v>#N/A</v>
      </c>
      <c r="EZ263" s="21"/>
      <c r="FA263" s="3"/>
      <c r="FB263" s="22"/>
      <c r="FC263" s="15"/>
      <c r="FD263" s="15"/>
      <c r="FE263" s="15">
        <f t="shared" si="63"/>
        <v>3290</v>
      </c>
      <c r="FF263" s="4">
        <f t="shared" si="64"/>
        <v>6510</v>
      </c>
      <c r="FG263" t="s">
        <v>586</v>
      </c>
      <c r="FH263" s="4">
        <v>35</v>
      </c>
      <c r="FI263" t="s">
        <v>688</v>
      </c>
    </row>
    <row r="264" spans="1:165" ht="17.25" x14ac:dyDescent="0.25">
      <c r="A264" s="5">
        <v>463514822</v>
      </c>
      <c r="B264" s="12" t="s">
        <v>525</v>
      </c>
      <c r="C264" s="5"/>
      <c r="D264" s="5"/>
      <c r="E264" s="5"/>
      <c r="F264" s="5"/>
      <c r="G264" s="6"/>
      <c r="H264" s="6"/>
      <c r="I264" s="5">
        <v>3996</v>
      </c>
      <c r="J264" s="5">
        <v>3970</v>
      </c>
      <c r="K264" s="295">
        <f t="shared" ref="K264:K295" si="65">IF((J264+R264)&lt;=I264+R264,(J264+R264),((I264-(I264*(M264+1)-(I264+J264)))+R264))</f>
        <v>4037</v>
      </c>
      <c r="L264" s="295">
        <f t="shared" si="54"/>
        <v>7966</v>
      </c>
      <c r="M264" s="334">
        <v>1</v>
      </c>
      <c r="N264" s="5" t="s">
        <v>688</v>
      </c>
      <c r="O264" s="5" t="s">
        <v>689</v>
      </c>
      <c r="P264" s="5" t="s">
        <v>20</v>
      </c>
      <c r="Q264" s="8">
        <v>52644</v>
      </c>
      <c r="R264" s="9">
        <v>67</v>
      </c>
      <c r="S264" s="9">
        <f t="shared" si="55"/>
        <v>0</v>
      </c>
      <c r="T264" s="9">
        <v>2690</v>
      </c>
      <c r="U264" s="10" t="s">
        <v>870</v>
      </c>
      <c r="V264" s="319">
        <f t="shared" si="59"/>
        <v>0.21562399932303142</v>
      </c>
      <c r="W264" s="319">
        <f t="shared" si="60"/>
        <v>2.9523349112168125E-3</v>
      </c>
      <c r="X264" s="11" t="str">
        <f t="shared" si="56"/>
        <v>FLOW</v>
      </c>
      <c r="Y264" s="5" t="str">
        <f t="shared" si="57"/>
        <v>-</v>
      </c>
      <c r="Z264" s="5" t="s">
        <v>738</v>
      </c>
      <c r="AA264" s="5" t="s">
        <v>586</v>
      </c>
      <c r="AB264" s="12"/>
      <c r="AC264" s="5"/>
      <c r="AD264" s="5"/>
      <c r="AE264" s="13"/>
      <c r="AF264" s="14" t="s">
        <v>586</v>
      </c>
      <c r="AG264" s="15" t="s">
        <v>586</v>
      </c>
      <c r="AH264" s="5" t="s">
        <v>121</v>
      </c>
      <c r="AI264" s="15" t="s">
        <v>586</v>
      </c>
      <c r="AJ264" s="16" t="s">
        <v>586</v>
      </c>
      <c r="AK264" s="15" t="s">
        <v>586</v>
      </c>
      <c r="AL264" s="17">
        <v>6727</v>
      </c>
      <c r="AM264" s="8">
        <v>52644</v>
      </c>
      <c r="AN264" s="18">
        <v>27</v>
      </c>
      <c r="AO264" s="6">
        <v>37</v>
      </c>
      <c r="AP264" s="6" t="str">
        <f t="shared" si="58"/>
        <v>FLOW</v>
      </c>
      <c r="AQ264" s="6"/>
      <c r="AR264" s="6"/>
      <c r="AS264" s="6"/>
      <c r="AT264" s="6"/>
      <c r="AU264" s="5" t="s">
        <v>1060</v>
      </c>
      <c r="AV264" s="332"/>
      <c r="AW264" s="12"/>
      <c r="AX264" s="19"/>
      <c r="AY264" s="5"/>
      <c r="AZ264" s="5" t="s">
        <v>1011</v>
      </c>
      <c r="BA264" s="15" t="s">
        <v>586</v>
      </c>
      <c r="BB264" s="15"/>
      <c r="BC264" s="15"/>
      <c r="BD264" s="5"/>
      <c r="BE264" s="5"/>
      <c r="BF264" s="5"/>
      <c r="BG264" s="3"/>
      <c r="BH264" s="5"/>
      <c r="BI264" s="5"/>
      <c r="BJ264" s="5"/>
      <c r="BK264" s="5"/>
      <c r="BL264" s="5"/>
      <c r="BM264" s="5"/>
      <c r="BN264" s="5"/>
      <c r="BO264" s="5">
        <v>2</v>
      </c>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c r="EF264" s="5"/>
      <c r="EG264" s="5"/>
      <c r="EH264" s="5"/>
      <c r="EI264" s="5"/>
      <c r="EJ264" s="5"/>
      <c r="EK264" s="5"/>
      <c r="EL264" s="5"/>
      <c r="EM264" s="5"/>
      <c r="EN264" s="5"/>
      <c r="EO264" s="5"/>
      <c r="EP264" s="5"/>
      <c r="EQ264" s="5"/>
      <c r="ER264" s="20">
        <f t="shared" si="61"/>
        <v>2</v>
      </c>
      <c r="ES264" s="5">
        <f t="shared" si="62"/>
        <v>1</v>
      </c>
      <c r="ET264" s="5" t="s">
        <v>571</v>
      </c>
      <c r="EU264" s="15" t="s">
        <v>1737</v>
      </c>
      <c r="EV264" s="15" t="s">
        <v>567</v>
      </c>
      <c r="EW264" s="15" t="s">
        <v>1073</v>
      </c>
      <c r="EX264" s="3" t="s">
        <v>1197</v>
      </c>
      <c r="EY264" s="22">
        <v>46182</v>
      </c>
      <c r="EZ264" s="21"/>
      <c r="FA264" s="3"/>
      <c r="FB264" s="22"/>
      <c r="FC264" s="15"/>
      <c r="FD264" s="15"/>
      <c r="FE264" s="15">
        <f t="shared" si="63"/>
        <v>4037</v>
      </c>
      <c r="FF264" s="4">
        <f t="shared" si="64"/>
        <v>7966</v>
      </c>
      <c r="FG264" t="s">
        <v>586</v>
      </c>
      <c r="FH264" s="4">
        <v>67</v>
      </c>
      <c r="FI264" t="s">
        <v>688</v>
      </c>
    </row>
    <row r="265" spans="1:165" ht="17.25" x14ac:dyDescent="0.25">
      <c r="A265" s="5">
        <v>461103769</v>
      </c>
      <c r="B265" s="12" t="s">
        <v>403</v>
      </c>
      <c r="C265" s="5"/>
      <c r="D265" s="5"/>
      <c r="E265" s="5"/>
      <c r="F265" s="5"/>
      <c r="G265" s="6"/>
      <c r="H265" s="6"/>
      <c r="I265" s="5">
        <v>3106</v>
      </c>
      <c r="J265" s="5">
        <v>2862</v>
      </c>
      <c r="K265" s="295">
        <f t="shared" si="65"/>
        <v>2926</v>
      </c>
      <c r="L265" s="295">
        <f t="shared" si="54"/>
        <v>5968</v>
      </c>
      <c r="M265" s="334">
        <v>1</v>
      </c>
      <c r="N265" s="5" t="s">
        <v>688</v>
      </c>
      <c r="O265" s="5" t="s">
        <v>689</v>
      </c>
      <c r="P265" s="5" t="s">
        <v>106</v>
      </c>
      <c r="Q265" s="8">
        <v>52567.02</v>
      </c>
      <c r="R265" s="9">
        <v>64</v>
      </c>
      <c r="S265" s="9">
        <f t="shared" si="55"/>
        <v>0</v>
      </c>
      <c r="T265" s="9">
        <v>6300</v>
      </c>
      <c r="U265" s="10" t="s">
        <v>872</v>
      </c>
      <c r="V265" s="319">
        <f t="shared" si="59"/>
        <v>5.7732614507441486E-2</v>
      </c>
      <c r="W265" s="319">
        <f t="shared" si="60"/>
        <v>2.9480177859705268E-3</v>
      </c>
      <c r="X265" s="11" t="str">
        <f t="shared" si="56"/>
        <v>FLOW</v>
      </c>
      <c r="Y265" s="5" t="str">
        <f t="shared" si="57"/>
        <v>-</v>
      </c>
      <c r="Z265" s="5" t="s">
        <v>738</v>
      </c>
      <c r="AA265" s="5" t="s">
        <v>586</v>
      </c>
      <c r="AB265" s="12"/>
      <c r="AC265" s="5"/>
      <c r="AD265" s="5"/>
      <c r="AE265" s="13"/>
      <c r="AF265" s="14" t="s">
        <v>586</v>
      </c>
      <c r="AG265" s="15" t="s">
        <v>586</v>
      </c>
      <c r="AH265" s="5" t="s">
        <v>404</v>
      </c>
      <c r="AI265" s="15" t="s">
        <v>586</v>
      </c>
      <c r="AJ265" s="16" t="s">
        <v>586</v>
      </c>
      <c r="AK265" s="15" t="s">
        <v>586</v>
      </c>
      <c r="AL265" s="17">
        <v>9226</v>
      </c>
      <c r="AM265" s="8">
        <v>52567.02</v>
      </c>
      <c r="AN265" s="18">
        <v>27</v>
      </c>
      <c r="AO265" s="6">
        <v>37</v>
      </c>
      <c r="AP265" s="6" t="str">
        <f t="shared" si="58"/>
        <v>FLOW</v>
      </c>
      <c r="AQ265" s="6"/>
      <c r="AR265" s="6"/>
      <c r="AS265" s="6"/>
      <c r="AT265" s="6"/>
      <c r="AU265" s="5" t="s">
        <v>1060</v>
      </c>
      <c r="AV265" s="332"/>
      <c r="AW265" s="12"/>
      <c r="AX265" s="19"/>
      <c r="AY265" s="5"/>
      <c r="AZ265" s="5" t="s">
        <v>1011</v>
      </c>
      <c r="BA265" s="15" t="s">
        <v>586</v>
      </c>
      <c r="BB265" s="15"/>
      <c r="BC265" s="15"/>
      <c r="BD265" s="5"/>
      <c r="BE265" s="5"/>
      <c r="BF265" s="5"/>
      <c r="BG265" s="3"/>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c r="EF265" s="5"/>
      <c r="EG265" s="5"/>
      <c r="EH265" s="5"/>
      <c r="EI265" s="5"/>
      <c r="EJ265" s="5"/>
      <c r="EK265" s="5"/>
      <c r="EL265" s="5"/>
      <c r="EM265" s="5"/>
      <c r="EN265" s="5"/>
      <c r="EO265" s="5"/>
      <c r="EP265" s="5"/>
      <c r="EQ265" s="5"/>
      <c r="ER265" s="20">
        <f t="shared" si="61"/>
        <v>0</v>
      </c>
      <c r="ES265" s="5" t="str">
        <f t="shared" si="62"/>
        <v/>
      </c>
      <c r="ET265" s="5" t="s">
        <v>568</v>
      </c>
      <c r="EU265" s="15" t="s">
        <v>1738</v>
      </c>
      <c r="EV265" s="15" t="s">
        <v>567</v>
      </c>
      <c r="EW265" s="15" t="e">
        <v>#N/A</v>
      </c>
      <c r="EX265" s="3" t="e">
        <v>#N/A</v>
      </c>
      <c r="EY265" s="22" t="e">
        <v>#N/A</v>
      </c>
      <c r="EZ265" s="21"/>
      <c r="FA265" s="3"/>
      <c r="FB265" s="22"/>
      <c r="FC265" s="15"/>
      <c r="FD265" s="15"/>
      <c r="FE265" s="15">
        <f t="shared" si="63"/>
        <v>2926</v>
      </c>
      <c r="FF265" s="4">
        <f t="shared" si="64"/>
        <v>5968</v>
      </c>
      <c r="FG265" t="s">
        <v>586</v>
      </c>
      <c r="FH265" s="4">
        <v>64</v>
      </c>
      <c r="FI265" t="s">
        <v>688</v>
      </c>
    </row>
    <row r="266" spans="1:165" ht="17.25" x14ac:dyDescent="0.25">
      <c r="A266" s="5">
        <v>462024518</v>
      </c>
      <c r="B266" s="12" t="s">
        <v>76</v>
      </c>
      <c r="C266" s="5" t="s">
        <v>1045</v>
      </c>
      <c r="D266" s="5" t="s">
        <v>1065</v>
      </c>
      <c r="E266" s="5">
        <v>3700</v>
      </c>
      <c r="F266" s="5"/>
      <c r="G266" s="6"/>
      <c r="H266" s="6"/>
      <c r="I266" s="5">
        <v>3562</v>
      </c>
      <c r="J266" s="5">
        <v>3491</v>
      </c>
      <c r="K266" s="295">
        <f t="shared" si="65"/>
        <v>3549</v>
      </c>
      <c r="L266" s="295">
        <f t="shared" si="54"/>
        <v>3353</v>
      </c>
      <c r="M266" s="334">
        <v>1</v>
      </c>
      <c r="N266" s="5" t="s">
        <v>737</v>
      </c>
      <c r="O266" s="5" t="s">
        <v>738</v>
      </c>
      <c r="P266" s="5" t="s">
        <v>74</v>
      </c>
      <c r="Q266" s="8">
        <v>52446</v>
      </c>
      <c r="R266" s="9">
        <v>58</v>
      </c>
      <c r="S266" s="9">
        <f t="shared" si="55"/>
        <v>0</v>
      </c>
      <c r="T266" s="9">
        <v>1800</v>
      </c>
      <c r="U266" s="10" t="s">
        <v>793</v>
      </c>
      <c r="V266" s="319">
        <f t="shared" si="59"/>
        <v>0.10617297266832444</v>
      </c>
      <c r="W266" s="319">
        <f t="shared" si="60"/>
        <v>2.9412308478397719E-3</v>
      </c>
      <c r="X266" s="11" t="str">
        <f t="shared" si="56"/>
        <v>STABLE</v>
      </c>
      <c r="Y266" s="5" t="str">
        <f t="shared" si="57"/>
        <v>PAID</v>
      </c>
      <c r="Z266" s="5" t="s">
        <v>787</v>
      </c>
      <c r="AA266" s="5" t="s">
        <v>586</v>
      </c>
      <c r="AB266" s="12"/>
      <c r="AC266" s="5"/>
      <c r="AD266" s="5"/>
      <c r="AE266" s="13"/>
      <c r="AF266" s="14" t="s">
        <v>586</v>
      </c>
      <c r="AG266" s="15" t="s">
        <v>586</v>
      </c>
      <c r="AH266" s="5" t="s">
        <v>73</v>
      </c>
      <c r="AI266" s="15" t="s">
        <v>586</v>
      </c>
      <c r="AJ266" s="16" t="s">
        <v>586</v>
      </c>
      <c r="AK266" s="15" t="s">
        <v>586</v>
      </c>
      <c r="AL266" s="17">
        <v>5349</v>
      </c>
      <c r="AM266" s="8">
        <v>52446</v>
      </c>
      <c r="AN266" s="18">
        <v>27</v>
      </c>
      <c r="AO266" s="6">
        <v>6</v>
      </c>
      <c r="AP266" s="6" t="str">
        <f t="shared" si="58"/>
        <v>STABLE</v>
      </c>
      <c r="AQ266" s="6"/>
      <c r="AR266" s="6"/>
      <c r="AS266" s="6"/>
      <c r="AT266" s="6"/>
      <c r="AU266" s="5" t="s">
        <v>1060</v>
      </c>
      <c r="AV266" s="332"/>
      <c r="AW266" s="12"/>
      <c r="AX266" s="19"/>
      <c r="AY266" s="5"/>
      <c r="AZ266" s="5" t="s">
        <v>1011</v>
      </c>
      <c r="BA266" s="15" t="s">
        <v>586</v>
      </c>
      <c r="BB266" s="15"/>
      <c r="BC266" s="15"/>
      <c r="BD266" s="5"/>
      <c r="BE266" s="5"/>
      <c r="BF266" s="5"/>
      <c r="BG266" s="3"/>
      <c r="BH266" s="5"/>
      <c r="BI266" s="5">
        <v>1</v>
      </c>
      <c r="BJ266" s="5"/>
      <c r="BK266" s="5"/>
      <c r="BL266" s="5"/>
      <c r="BM266" s="5"/>
      <c r="BN266" s="5"/>
      <c r="BO266" s="5"/>
      <c r="BP266" s="5"/>
      <c r="BQ266" s="5"/>
      <c r="BR266" s="5"/>
      <c r="BS266" s="5"/>
      <c r="BT266" s="5"/>
      <c r="BU266" s="5"/>
      <c r="BV266" s="5"/>
      <c r="BW266" s="5"/>
      <c r="BX266" s="5">
        <v>2</v>
      </c>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c r="EF266" s="5"/>
      <c r="EG266" s="5"/>
      <c r="EH266" s="5"/>
      <c r="EI266" s="5"/>
      <c r="EJ266" s="5"/>
      <c r="EK266" s="5"/>
      <c r="EL266" s="5"/>
      <c r="EM266" s="5"/>
      <c r="EN266" s="5"/>
      <c r="EO266" s="5"/>
      <c r="EP266" s="5"/>
      <c r="EQ266" s="5"/>
      <c r="ER266" s="20">
        <f t="shared" si="61"/>
        <v>3</v>
      </c>
      <c r="ES266" s="5">
        <f t="shared" si="62"/>
        <v>1</v>
      </c>
      <c r="ET266" s="5" t="s">
        <v>579</v>
      </c>
      <c r="EU266" s="15" t="s">
        <v>1739</v>
      </c>
      <c r="EV266" s="15" t="s">
        <v>567</v>
      </c>
      <c r="EW266" s="15" t="s">
        <v>1087</v>
      </c>
      <c r="EX266" s="3" t="s">
        <v>1087</v>
      </c>
      <c r="EY266" s="22">
        <v>46181</v>
      </c>
      <c r="EZ266" s="21"/>
      <c r="FA266" s="3"/>
      <c r="FB266" s="22"/>
      <c r="FC266" s="15"/>
      <c r="FD266" s="15"/>
      <c r="FE266" s="15">
        <f t="shared" si="63"/>
        <v>3549</v>
      </c>
      <c r="FF266" s="4">
        <f t="shared" si="64"/>
        <v>7053</v>
      </c>
      <c r="FG266" t="s">
        <v>586</v>
      </c>
      <c r="FH266" s="4">
        <v>58</v>
      </c>
      <c r="FI266" t="s">
        <v>1477</v>
      </c>
    </row>
    <row r="267" spans="1:165" ht="17.25" x14ac:dyDescent="0.25">
      <c r="A267" s="5">
        <v>465745916</v>
      </c>
      <c r="B267" s="12" t="s">
        <v>1403</v>
      </c>
      <c r="C267" s="5"/>
      <c r="D267" s="5"/>
      <c r="E267" s="5"/>
      <c r="F267" s="5"/>
      <c r="G267" s="6"/>
      <c r="H267" s="6"/>
      <c r="I267" s="5">
        <v>4873</v>
      </c>
      <c r="J267" s="5">
        <v>4841.3500000000004</v>
      </c>
      <c r="K267" s="295">
        <f t="shared" si="65"/>
        <v>4911.3500000000004</v>
      </c>
      <c r="L267" s="295">
        <f t="shared" si="54"/>
        <v>9714.35</v>
      </c>
      <c r="M267" s="334">
        <v>1</v>
      </c>
      <c r="N267" s="5" t="s">
        <v>688</v>
      </c>
      <c r="O267" s="5" t="s">
        <v>689</v>
      </c>
      <c r="P267" s="5" t="s">
        <v>150</v>
      </c>
      <c r="Q267" s="8">
        <v>52337</v>
      </c>
      <c r="R267" s="9">
        <v>70</v>
      </c>
      <c r="S267" s="9">
        <f t="shared" si="55"/>
        <v>0</v>
      </c>
      <c r="T267" s="9">
        <v>900</v>
      </c>
      <c r="U267" s="10" t="s">
        <v>586</v>
      </c>
      <c r="V267" s="319">
        <f t="shared" si="59"/>
        <v>8.7852975308860617E-2</v>
      </c>
      <c r="W267" s="319">
        <f t="shared" si="60"/>
        <v>2.9351180048695831E-3</v>
      </c>
      <c r="X267" s="11" t="str">
        <f t="shared" si="56"/>
        <v>FLOW</v>
      </c>
      <c r="Y267" s="5" t="str">
        <f t="shared" si="57"/>
        <v>-</v>
      </c>
      <c r="Z267" s="5" t="s">
        <v>586</v>
      </c>
      <c r="AA267" s="5" t="s">
        <v>586</v>
      </c>
      <c r="AB267" s="12"/>
      <c r="AC267" s="5"/>
      <c r="AD267" s="5"/>
      <c r="AE267" s="13"/>
      <c r="AF267" s="14"/>
      <c r="AG267" s="15"/>
      <c r="AH267" s="5" t="s">
        <v>343</v>
      </c>
      <c r="AI267" s="15"/>
      <c r="AK267" s="15"/>
      <c r="AL267" s="17">
        <v>5811.35</v>
      </c>
      <c r="AM267" s="8">
        <v>52337</v>
      </c>
      <c r="AN267" s="18">
        <v>27</v>
      </c>
      <c r="AO267" s="6">
        <v>37</v>
      </c>
      <c r="AP267" s="6" t="str">
        <f t="shared" si="58"/>
        <v>FLOW</v>
      </c>
      <c r="AQ267" s="6"/>
      <c r="AR267" s="6"/>
      <c r="AS267" s="6"/>
      <c r="AT267" s="6"/>
      <c r="AU267" s="5" t="s">
        <v>586</v>
      </c>
      <c r="AV267" s="332"/>
      <c r="AW267" s="12"/>
      <c r="AX267" s="19"/>
      <c r="AY267" s="5"/>
      <c r="AZ267" s="5" t="s">
        <v>1325</v>
      </c>
      <c r="BA267" s="15" t="s">
        <v>586</v>
      </c>
      <c r="BB267" s="15"/>
      <c r="BC267" s="15"/>
      <c r="BD267" s="5"/>
      <c r="BE267" s="5"/>
      <c r="BF267" s="5"/>
      <c r="BG267" s="3"/>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v>1</v>
      </c>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c r="EF267" s="5"/>
      <c r="EG267" s="5"/>
      <c r="EH267" s="5"/>
      <c r="EI267" s="5"/>
      <c r="EJ267" s="5"/>
      <c r="EK267" s="5"/>
      <c r="EL267" s="5"/>
      <c r="EM267" s="5"/>
      <c r="EN267" s="5"/>
      <c r="EO267" s="5"/>
      <c r="EP267" s="5"/>
      <c r="EQ267" s="5"/>
      <c r="ER267" s="20">
        <f t="shared" si="61"/>
        <v>1</v>
      </c>
      <c r="ES267" s="5">
        <f t="shared" si="62"/>
        <v>1</v>
      </c>
      <c r="ET267" s="5" t="s">
        <v>584</v>
      </c>
      <c r="EU267" s="15" t="s">
        <v>1740</v>
      </c>
      <c r="EV267" s="15" t="s">
        <v>567</v>
      </c>
      <c r="EW267" s="15"/>
      <c r="EX267" s="3"/>
      <c r="EY267" s="22"/>
      <c r="EZ267" s="21"/>
      <c r="FA267" s="3"/>
      <c r="FB267" s="22"/>
      <c r="FC267" s="15"/>
      <c r="FD267" s="15"/>
      <c r="FE267" s="15">
        <f t="shared" si="63"/>
        <v>4911.3500000000004</v>
      </c>
      <c r="FF267" s="4">
        <f t="shared" si="64"/>
        <v>9714.35</v>
      </c>
      <c r="FH267" s="4">
        <v>70</v>
      </c>
      <c r="FI267" t="s">
        <v>688</v>
      </c>
    </row>
    <row r="268" spans="1:165" ht="17.25" x14ac:dyDescent="0.25">
      <c r="A268" s="5">
        <v>467110513</v>
      </c>
      <c r="B268" s="12" t="s">
        <v>1392</v>
      </c>
      <c r="C268" s="5"/>
      <c r="D268" s="5"/>
      <c r="E268" s="5"/>
      <c r="F268" s="5"/>
      <c r="G268" s="6"/>
      <c r="H268" s="6"/>
      <c r="I268" s="5">
        <v>9172</v>
      </c>
      <c r="J268" s="5">
        <v>8584</v>
      </c>
      <c r="K268" s="295">
        <f t="shared" si="65"/>
        <v>8722</v>
      </c>
      <c r="L268" s="295">
        <f t="shared" si="54"/>
        <v>17756</v>
      </c>
      <c r="M268" s="334">
        <v>1</v>
      </c>
      <c r="N268" s="5" t="s">
        <v>688</v>
      </c>
      <c r="O268" s="5" t="s">
        <v>689</v>
      </c>
      <c r="P268" s="5" t="s">
        <v>96</v>
      </c>
      <c r="Q268" s="8">
        <v>52239</v>
      </c>
      <c r="R268" s="9">
        <v>138</v>
      </c>
      <c r="S268" s="9">
        <f t="shared" si="55"/>
        <v>0</v>
      </c>
      <c r="T268" s="9">
        <v>900</v>
      </c>
      <c r="U268" s="10" t="s">
        <v>586</v>
      </c>
      <c r="V268" s="319">
        <f t="shared" si="59"/>
        <v>7.2606628989813418E-2</v>
      </c>
      <c r="W268" s="319">
        <f t="shared" si="60"/>
        <v>2.9296220543092292E-3</v>
      </c>
      <c r="X268" s="11" t="str">
        <f t="shared" si="56"/>
        <v>FLOW</v>
      </c>
      <c r="Y268" s="5" t="str">
        <f t="shared" si="57"/>
        <v>-</v>
      </c>
      <c r="Z268" s="5" t="s">
        <v>586</v>
      </c>
      <c r="AA268" s="5" t="s">
        <v>586</v>
      </c>
      <c r="AB268" s="12"/>
      <c r="AC268" s="5"/>
      <c r="AD268" s="5"/>
      <c r="AE268" s="13"/>
      <c r="AF268" s="14"/>
      <c r="AG268" s="15"/>
      <c r="AH268" s="5" t="s">
        <v>1460</v>
      </c>
      <c r="AI268" s="15"/>
      <c r="AK268" s="15"/>
      <c r="AL268" s="17">
        <v>9622</v>
      </c>
      <c r="AM268" s="8">
        <v>52239</v>
      </c>
      <c r="AN268" s="18">
        <v>22</v>
      </c>
      <c r="AO268" s="6">
        <v>32</v>
      </c>
      <c r="AP268" s="6" t="str">
        <f t="shared" si="58"/>
        <v>FLOW</v>
      </c>
      <c r="AQ268" s="6"/>
      <c r="AR268" s="6"/>
      <c r="AS268" s="6"/>
      <c r="AT268" s="6"/>
      <c r="AU268" s="5" t="s">
        <v>586</v>
      </c>
      <c r="AV268" s="332"/>
      <c r="AW268" s="12"/>
      <c r="AX268" s="19"/>
      <c r="AY268" s="5"/>
      <c r="AZ268" s="5" t="s">
        <v>1325</v>
      </c>
      <c r="BA268" s="15" t="s">
        <v>586</v>
      </c>
      <c r="BB268" s="15"/>
      <c r="BC268" s="15"/>
      <c r="BD268" s="5"/>
      <c r="BE268" s="5"/>
      <c r="BF268" s="5"/>
      <c r="BG268" s="3"/>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v>1</v>
      </c>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20">
        <f t="shared" si="61"/>
        <v>1</v>
      </c>
      <c r="ES268" s="5">
        <f t="shared" si="62"/>
        <v>1</v>
      </c>
      <c r="ET268" s="5" t="s">
        <v>580</v>
      </c>
      <c r="EU268" s="15" t="s">
        <v>1741</v>
      </c>
      <c r="EV268" s="15" t="s">
        <v>567</v>
      </c>
      <c r="EW268" s="15"/>
      <c r="EX268" s="3"/>
      <c r="EY268" s="22"/>
      <c r="EZ268" s="21"/>
      <c r="FA268" s="3"/>
      <c r="FB268" s="22"/>
      <c r="FC268" s="15"/>
      <c r="FD268" s="15"/>
      <c r="FE268" s="15">
        <f t="shared" si="63"/>
        <v>8722</v>
      </c>
      <c r="FF268" s="4">
        <f t="shared" si="64"/>
        <v>17756</v>
      </c>
      <c r="FH268" s="4">
        <v>138</v>
      </c>
      <c r="FI268" t="s">
        <v>688</v>
      </c>
    </row>
    <row r="269" spans="1:165" ht="17.25" x14ac:dyDescent="0.25">
      <c r="A269" s="5">
        <v>466958013</v>
      </c>
      <c r="B269" s="12" t="s">
        <v>548</v>
      </c>
      <c r="C269" s="5"/>
      <c r="D269" s="5"/>
      <c r="E269" s="5"/>
      <c r="F269" s="5"/>
      <c r="G269" s="6"/>
      <c r="H269" s="6"/>
      <c r="I269" s="5">
        <v>9332</v>
      </c>
      <c r="J269" s="5">
        <v>9164</v>
      </c>
      <c r="K269" s="295">
        <f t="shared" si="65"/>
        <v>9355</v>
      </c>
      <c r="L269" s="295">
        <f t="shared" si="54"/>
        <v>18496</v>
      </c>
      <c r="M269" s="334">
        <v>1</v>
      </c>
      <c r="N269" s="5" t="s">
        <v>688</v>
      </c>
      <c r="O269" s="5" t="s">
        <v>689</v>
      </c>
      <c r="P269" s="5" t="s">
        <v>30</v>
      </c>
      <c r="Q269" s="8">
        <v>52197</v>
      </c>
      <c r="R269" s="9">
        <v>191</v>
      </c>
      <c r="S269" s="9">
        <f t="shared" si="55"/>
        <v>0</v>
      </c>
      <c r="T269" s="9">
        <v>1350</v>
      </c>
      <c r="U269" s="10" t="s">
        <v>889</v>
      </c>
      <c r="V269" s="319">
        <f t="shared" si="59"/>
        <v>3.2497909538986604E-2</v>
      </c>
      <c r="W269" s="319">
        <f t="shared" si="60"/>
        <v>2.9272666469262209E-3</v>
      </c>
      <c r="X269" s="11" t="str">
        <f t="shared" si="56"/>
        <v>FLOW</v>
      </c>
      <c r="Y269" s="5" t="str">
        <f t="shared" si="57"/>
        <v>-</v>
      </c>
      <c r="Z269" s="5" t="s">
        <v>785</v>
      </c>
      <c r="AA269" s="5" t="s">
        <v>586</v>
      </c>
      <c r="AB269" s="12"/>
      <c r="AC269" s="5"/>
      <c r="AD269" s="5"/>
      <c r="AE269" s="13"/>
      <c r="AF269" s="14" t="s">
        <v>586</v>
      </c>
      <c r="AG269" s="15" t="s">
        <v>586</v>
      </c>
      <c r="AH269" s="5" t="s">
        <v>391</v>
      </c>
      <c r="AI269" s="15" t="s">
        <v>586</v>
      </c>
      <c r="AJ269" s="16" t="s">
        <v>586</v>
      </c>
      <c r="AK269" s="15" t="s">
        <v>586</v>
      </c>
      <c r="AL269" s="17">
        <v>10705</v>
      </c>
      <c r="AM269" s="8">
        <v>52197</v>
      </c>
      <c r="AN269" s="18">
        <v>22</v>
      </c>
      <c r="AO269" s="6">
        <v>32</v>
      </c>
      <c r="AP269" s="6" t="str">
        <f t="shared" si="58"/>
        <v>FLOW</v>
      </c>
      <c r="AQ269" s="6"/>
      <c r="AR269" s="6"/>
      <c r="AS269" s="6"/>
      <c r="AT269" s="6"/>
      <c r="AU269" s="5" t="s">
        <v>1060</v>
      </c>
      <c r="AV269" s="332"/>
      <c r="AW269" s="12"/>
      <c r="AX269" s="19"/>
      <c r="AY269" s="5"/>
      <c r="AZ269" s="5" t="s">
        <v>1011</v>
      </c>
      <c r="BA269" s="15" t="s">
        <v>586</v>
      </c>
      <c r="BB269" s="15"/>
      <c r="BC269" s="15"/>
      <c r="BD269" s="5"/>
      <c r="BE269" s="5"/>
      <c r="BF269" s="5"/>
      <c r="BG269" s="3"/>
      <c r="BH269" s="5"/>
      <c r="BI269" s="5"/>
      <c r="BJ269" s="5"/>
      <c r="BK269" s="5"/>
      <c r="BL269" s="5">
        <v>1</v>
      </c>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c r="EF269" s="5"/>
      <c r="EG269" s="5"/>
      <c r="EH269" s="5"/>
      <c r="EI269" s="5"/>
      <c r="EJ269" s="5"/>
      <c r="EK269" s="5"/>
      <c r="EL269" s="5"/>
      <c r="EM269" s="5"/>
      <c r="EN269" s="5"/>
      <c r="EO269" s="5"/>
      <c r="EP269" s="5"/>
      <c r="EQ269" s="5"/>
      <c r="ER269" s="20">
        <f t="shared" si="61"/>
        <v>1</v>
      </c>
      <c r="ES269" s="5">
        <f t="shared" si="62"/>
        <v>1</v>
      </c>
      <c r="ET269" s="5" t="s">
        <v>573</v>
      </c>
      <c r="EU269" s="15" t="s">
        <v>1742</v>
      </c>
      <c r="EV269" s="15" t="s">
        <v>567</v>
      </c>
      <c r="EW269" s="15" t="s">
        <v>1070</v>
      </c>
      <c r="EX269" s="3" t="s">
        <v>1198</v>
      </c>
      <c r="EY269" s="22">
        <v>46177</v>
      </c>
      <c r="EZ269" s="21"/>
      <c r="FA269" s="3"/>
      <c r="FB269" s="22"/>
      <c r="FC269" s="15"/>
      <c r="FD269" s="15"/>
      <c r="FE269" s="15">
        <f t="shared" si="63"/>
        <v>9355</v>
      </c>
      <c r="FF269" s="4">
        <f t="shared" si="64"/>
        <v>18496</v>
      </c>
      <c r="FG269" t="s">
        <v>586</v>
      </c>
      <c r="FH269" s="4">
        <v>191</v>
      </c>
      <c r="FI269" t="s">
        <v>688</v>
      </c>
    </row>
    <row r="270" spans="1:165" ht="17.25" x14ac:dyDescent="0.25">
      <c r="A270" s="5">
        <v>462207375</v>
      </c>
      <c r="B270" s="12" t="s">
        <v>125</v>
      </c>
      <c r="C270" s="5"/>
      <c r="D270" s="5"/>
      <c r="E270" s="5"/>
      <c r="F270" s="5"/>
      <c r="G270" s="6"/>
      <c r="H270" s="6"/>
      <c r="I270" s="5">
        <v>4144</v>
      </c>
      <c r="J270" s="5">
        <v>16274</v>
      </c>
      <c r="K270" s="295">
        <f t="shared" si="65"/>
        <v>4256</v>
      </c>
      <c r="L270" s="295">
        <f t="shared" si="54"/>
        <v>20418</v>
      </c>
      <c r="M270" s="7">
        <v>4</v>
      </c>
      <c r="N270" s="5" t="s">
        <v>688</v>
      </c>
      <c r="O270" s="5" t="s">
        <v>689</v>
      </c>
      <c r="P270" s="5" t="s">
        <v>17</v>
      </c>
      <c r="Q270" s="8">
        <v>52058</v>
      </c>
      <c r="R270" s="9">
        <v>414</v>
      </c>
      <c r="S270" s="9">
        <f t="shared" si="55"/>
        <v>0</v>
      </c>
      <c r="T270" s="9">
        <v>2863.43</v>
      </c>
      <c r="U270" s="10" t="s">
        <v>688</v>
      </c>
      <c r="V270" s="319">
        <f t="shared" si="59"/>
        <v>0.107387575370161</v>
      </c>
      <c r="W270" s="319">
        <f t="shared" si="60"/>
        <v>1.709162609047064E-2</v>
      </c>
      <c r="X270" s="11" t="str">
        <f t="shared" si="56"/>
        <v>FLOW</v>
      </c>
      <c r="Y270" s="5" t="str">
        <f t="shared" si="57"/>
        <v>-</v>
      </c>
      <c r="Z270" s="5" t="s">
        <v>773</v>
      </c>
      <c r="AA270" s="5" t="s">
        <v>586</v>
      </c>
      <c r="AB270" s="12"/>
      <c r="AC270" s="5"/>
      <c r="AD270" s="5"/>
      <c r="AE270" s="13"/>
      <c r="AF270" s="14" t="s">
        <v>1064</v>
      </c>
      <c r="AG270" s="15" t="s">
        <v>586</v>
      </c>
      <c r="AH270" s="5" t="s">
        <v>121</v>
      </c>
      <c r="AI270" s="15" t="s">
        <v>586</v>
      </c>
      <c r="AJ270" s="16" t="s">
        <v>586</v>
      </c>
      <c r="AK270" s="15" t="s">
        <v>586</v>
      </c>
      <c r="AL270" s="17">
        <v>19551.43</v>
      </c>
      <c r="AM270" s="8">
        <v>52058</v>
      </c>
      <c r="AN270" s="18">
        <v>116</v>
      </c>
      <c r="AO270" s="6">
        <v>126</v>
      </c>
      <c r="AP270" s="6" t="str">
        <f t="shared" si="58"/>
        <v>FLOW</v>
      </c>
      <c r="AQ270" s="6"/>
      <c r="AR270" s="6"/>
      <c r="AS270" s="6"/>
      <c r="AT270" s="6"/>
      <c r="AU270" s="5" t="s">
        <v>483</v>
      </c>
      <c r="AV270" s="332"/>
      <c r="AW270" s="12"/>
      <c r="AX270" s="19"/>
      <c r="AY270" s="5"/>
      <c r="AZ270" s="5" t="s">
        <v>1011</v>
      </c>
      <c r="BA270" s="15" t="s">
        <v>586</v>
      </c>
      <c r="BB270" s="15"/>
      <c r="BC270" s="15"/>
      <c r="BD270" s="5"/>
      <c r="BE270" s="5"/>
      <c r="BF270" s="5"/>
      <c r="BG270" s="3"/>
      <c r="BH270" s="5"/>
      <c r="BI270" s="5"/>
      <c r="BJ270" s="5"/>
      <c r="BK270" s="5"/>
      <c r="BL270" s="5"/>
      <c r="BM270" s="5"/>
      <c r="BN270" s="5"/>
      <c r="BO270" s="5">
        <v>1</v>
      </c>
      <c r="BP270" s="5"/>
      <c r="BQ270" s="5"/>
      <c r="BR270" s="5"/>
      <c r="BS270" s="5"/>
      <c r="BT270" s="5"/>
      <c r="BU270" s="5"/>
      <c r="BV270" s="5"/>
      <c r="BW270" s="5"/>
      <c r="BX270" s="5"/>
      <c r="BY270" s="5"/>
      <c r="BZ270" s="5"/>
      <c r="CA270" s="5">
        <v>1</v>
      </c>
      <c r="CB270" s="5"/>
      <c r="CC270" s="5"/>
      <c r="CD270" s="5">
        <v>1</v>
      </c>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c r="EF270" s="5"/>
      <c r="EG270" s="5"/>
      <c r="EH270" s="5"/>
      <c r="EI270" s="5"/>
      <c r="EJ270" s="5"/>
      <c r="EK270" s="5"/>
      <c r="EL270" s="5"/>
      <c r="EM270" s="5"/>
      <c r="EN270" s="5"/>
      <c r="EO270" s="5"/>
      <c r="EP270" s="5"/>
      <c r="EQ270" s="5"/>
      <c r="ER270" s="20">
        <f t="shared" si="61"/>
        <v>3</v>
      </c>
      <c r="ES270" s="5">
        <f t="shared" si="62"/>
        <v>1</v>
      </c>
      <c r="ET270" s="5" t="s">
        <v>570</v>
      </c>
      <c r="EU270" s="15" t="s">
        <v>1743</v>
      </c>
      <c r="EV270" s="15" t="s">
        <v>567</v>
      </c>
      <c r="EW270" s="15" t="s">
        <v>1096</v>
      </c>
      <c r="EX270" s="3" t="s">
        <v>1199</v>
      </c>
      <c r="EY270" s="22">
        <v>46182</v>
      </c>
      <c r="EZ270" s="21"/>
      <c r="FA270" s="3"/>
      <c r="FB270" s="22"/>
      <c r="FC270" s="15"/>
      <c r="FD270" s="15"/>
      <c r="FE270" s="15">
        <f t="shared" si="63"/>
        <v>4256</v>
      </c>
      <c r="FF270" s="4">
        <f t="shared" si="64"/>
        <v>20418</v>
      </c>
      <c r="FG270" t="s">
        <v>586</v>
      </c>
      <c r="FH270" s="4">
        <v>414</v>
      </c>
      <c r="FI270" t="s">
        <v>688</v>
      </c>
    </row>
    <row r="271" spans="1:165" ht="17.25" x14ac:dyDescent="0.25">
      <c r="A271" s="5">
        <v>462490785</v>
      </c>
      <c r="B271" s="12" t="s">
        <v>448</v>
      </c>
      <c r="C271" s="5"/>
      <c r="D271" s="5"/>
      <c r="E271" s="5"/>
      <c r="F271" s="5"/>
      <c r="G271" s="6"/>
      <c r="H271" s="6"/>
      <c r="I271" s="5">
        <v>4107</v>
      </c>
      <c r="J271" s="5">
        <v>13320</v>
      </c>
      <c r="K271" s="295">
        <f t="shared" si="65"/>
        <v>1782</v>
      </c>
      <c r="L271" s="295">
        <f t="shared" si="54"/>
        <v>17427</v>
      </c>
      <c r="M271" s="7">
        <v>4</v>
      </c>
      <c r="N271" s="5" t="s">
        <v>688</v>
      </c>
      <c r="O271" s="5" t="s">
        <v>689</v>
      </c>
      <c r="P271" s="5" t="s">
        <v>156</v>
      </c>
      <c r="Q271" s="8">
        <v>51910</v>
      </c>
      <c r="R271" s="9">
        <v>783</v>
      </c>
      <c r="S271" s="9">
        <f t="shared" si="55"/>
        <v>0</v>
      </c>
      <c r="T271" s="9">
        <v>6300</v>
      </c>
      <c r="U271" s="10" t="s">
        <v>870</v>
      </c>
      <c r="V271" s="319">
        <f t="shared" si="59"/>
        <v>0.18752010530892138</v>
      </c>
      <c r="W271" s="319">
        <f t="shared" si="60"/>
        <v>1.7043034891012544E-2</v>
      </c>
      <c r="X271" s="11" t="str">
        <f t="shared" si="56"/>
        <v>FLOW</v>
      </c>
      <c r="Y271" s="5" t="str">
        <f t="shared" si="57"/>
        <v>-</v>
      </c>
      <c r="Z271" s="5" t="s">
        <v>738</v>
      </c>
      <c r="AA271" s="5" t="s">
        <v>586</v>
      </c>
      <c r="AB271" s="12"/>
      <c r="AC271" s="5"/>
      <c r="AD271" s="5"/>
      <c r="AE271" s="13"/>
      <c r="AF271" s="14" t="s">
        <v>586</v>
      </c>
      <c r="AG271" s="15" t="s">
        <v>586</v>
      </c>
      <c r="AH271" s="5" t="s">
        <v>449</v>
      </c>
      <c r="AI271" s="15" t="s">
        <v>586</v>
      </c>
      <c r="AJ271" s="16" t="s">
        <v>586</v>
      </c>
      <c r="AK271" s="15" t="s">
        <v>586</v>
      </c>
      <c r="AL271" s="17">
        <v>20403</v>
      </c>
      <c r="AM271" s="8">
        <v>51910</v>
      </c>
      <c r="AN271" s="18">
        <v>116</v>
      </c>
      <c r="AO271" s="6">
        <v>126</v>
      </c>
      <c r="AP271" s="6" t="str">
        <f t="shared" si="58"/>
        <v>FLOW</v>
      </c>
      <c r="AQ271" s="6"/>
      <c r="AR271" s="6"/>
      <c r="AS271" s="6"/>
      <c r="AT271" s="6"/>
      <c r="AU271" s="5" t="s">
        <v>483</v>
      </c>
      <c r="AV271" s="332"/>
      <c r="AW271" s="12"/>
      <c r="AX271" s="19"/>
      <c r="AY271" s="5"/>
      <c r="AZ271" s="5" t="s">
        <v>1011</v>
      </c>
      <c r="BA271" s="15" t="s">
        <v>586</v>
      </c>
      <c r="BB271" s="15"/>
      <c r="BC271" s="15"/>
      <c r="BD271" s="5"/>
      <c r="BE271" s="5"/>
      <c r="BF271" s="5"/>
      <c r="BG271" s="3"/>
      <c r="BH271" s="5"/>
      <c r="BI271" s="5">
        <v>1</v>
      </c>
      <c r="BJ271" s="5"/>
      <c r="BK271" s="5"/>
      <c r="BL271" s="5"/>
      <c r="BM271" s="5"/>
      <c r="BN271" s="5"/>
      <c r="BO271" s="5">
        <v>1</v>
      </c>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c r="EF271" s="5"/>
      <c r="EG271" s="5"/>
      <c r="EH271" s="5"/>
      <c r="EI271" s="5"/>
      <c r="EJ271" s="5"/>
      <c r="EK271" s="5"/>
      <c r="EL271" s="5"/>
      <c r="EM271" s="5"/>
      <c r="EN271" s="5"/>
      <c r="EO271" s="5"/>
      <c r="EP271" s="5"/>
      <c r="EQ271" s="5"/>
      <c r="ER271" s="20">
        <f t="shared" si="61"/>
        <v>2</v>
      </c>
      <c r="ES271" s="5">
        <f t="shared" si="62"/>
        <v>1</v>
      </c>
      <c r="ET271" s="5" t="s">
        <v>582</v>
      </c>
      <c r="EU271" s="15" t="s">
        <v>1744</v>
      </c>
      <c r="EV271" s="15" t="s">
        <v>567</v>
      </c>
      <c r="EW271" s="15" t="s">
        <v>1068</v>
      </c>
      <c r="EX271" s="3" t="s">
        <v>1137</v>
      </c>
      <c r="EY271" s="22">
        <v>46178</v>
      </c>
      <c r="EZ271" s="21"/>
      <c r="FA271" s="3"/>
      <c r="FB271" s="22"/>
      <c r="FC271" s="15"/>
      <c r="FD271" s="15"/>
      <c r="FE271" s="15">
        <f t="shared" si="63"/>
        <v>1782</v>
      </c>
      <c r="FF271" s="4">
        <f t="shared" si="64"/>
        <v>17427</v>
      </c>
      <c r="FG271" t="s">
        <v>586</v>
      </c>
      <c r="FH271" s="4">
        <v>783</v>
      </c>
      <c r="FI271" t="s">
        <v>688</v>
      </c>
    </row>
    <row r="272" spans="1:165" ht="17.25" x14ac:dyDescent="0.25">
      <c r="A272" s="5">
        <v>464619509</v>
      </c>
      <c r="B272" s="12" t="s">
        <v>398</v>
      </c>
      <c r="C272" s="5"/>
      <c r="D272" s="5"/>
      <c r="E272" s="5"/>
      <c r="F272" s="5"/>
      <c r="G272" s="6"/>
      <c r="H272" s="6"/>
      <c r="I272" s="5">
        <v>3285</v>
      </c>
      <c r="J272" s="5">
        <v>3259</v>
      </c>
      <c r="K272" s="295">
        <f t="shared" si="65"/>
        <v>3363</v>
      </c>
      <c r="L272" s="295">
        <f t="shared" si="54"/>
        <v>6544</v>
      </c>
      <c r="M272" s="334">
        <v>1</v>
      </c>
      <c r="N272" s="5" t="s">
        <v>688</v>
      </c>
      <c r="O272" s="5" t="s">
        <v>689</v>
      </c>
      <c r="P272" s="5" t="s">
        <v>30</v>
      </c>
      <c r="Q272" s="8">
        <v>51067</v>
      </c>
      <c r="R272" s="9">
        <v>104</v>
      </c>
      <c r="S272" s="9">
        <f t="shared" si="55"/>
        <v>0</v>
      </c>
      <c r="T272" s="9">
        <v>6286</v>
      </c>
      <c r="U272" s="10" t="s">
        <v>891</v>
      </c>
      <c r="V272" s="319">
        <f t="shared" si="59"/>
        <v>3.1794370297669003E-2</v>
      </c>
      <c r="W272" s="319">
        <f t="shared" si="60"/>
        <v>2.8638949720976555E-3</v>
      </c>
      <c r="X272" s="11" t="str">
        <f t="shared" si="56"/>
        <v>FLOW</v>
      </c>
      <c r="Y272" s="5" t="str">
        <f t="shared" si="57"/>
        <v>-</v>
      </c>
      <c r="Z272" s="5" t="s">
        <v>787</v>
      </c>
      <c r="AA272" s="5" t="s">
        <v>586</v>
      </c>
      <c r="AB272" s="12"/>
      <c r="AC272" s="5"/>
      <c r="AD272" s="5"/>
      <c r="AE272" s="13"/>
      <c r="AF272" s="14" t="s">
        <v>586</v>
      </c>
      <c r="AG272" s="15" t="s">
        <v>586</v>
      </c>
      <c r="AH272" s="5" t="s">
        <v>391</v>
      </c>
      <c r="AI272" s="15" t="s">
        <v>586</v>
      </c>
      <c r="AJ272" s="16" t="s">
        <v>586</v>
      </c>
      <c r="AK272" s="15" t="s">
        <v>586</v>
      </c>
      <c r="AL272" s="17">
        <v>9649</v>
      </c>
      <c r="AM272" s="8">
        <v>51067</v>
      </c>
      <c r="AN272" s="18">
        <v>27</v>
      </c>
      <c r="AO272" s="6">
        <v>37</v>
      </c>
      <c r="AP272" s="6" t="str">
        <f t="shared" si="58"/>
        <v>FLOW</v>
      </c>
      <c r="AQ272" s="6"/>
      <c r="AR272" s="6"/>
      <c r="AS272" s="6"/>
      <c r="AT272" s="6"/>
      <c r="AU272" s="5" t="s">
        <v>1060</v>
      </c>
      <c r="AV272" s="332"/>
      <c r="AW272" s="12"/>
      <c r="AX272" s="19"/>
      <c r="AY272" s="5"/>
      <c r="AZ272" s="5" t="s">
        <v>1011</v>
      </c>
      <c r="BA272" s="15" t="s">
        <v>586</v>
      </c>
      <c r="BB272" s="15"/>
      <c r="BC272" s="15"/>
      <c r="BD272" s="5"/>
      <c r="BE272" s="5"/>
      <c r="BF272" s="5"/>
      <c r="BG272" s="3"/>
      <c r="BH272" s="5"/>
      <c r="BI272" s="5"/>
      <c r="BJ272" s="5"/>
      <c r="BK272" s="5"/>
      <c r="BL272" s="5"/>
      <c r="BM272" s="5"/>
      <c r="BN272" s="5"/>
      <c r="BO272" s="5"/>
      <c r="BP272" s="5"/>
      <c r="BQ272" s="5"/>
      <c r="BR272" s="5">
        <v>1</v>
      </c>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c r="EF272" s="5"/>
      <c r="EG272" s="5"/>
      <c r="EH272" s="5"/>
      <c r="EI272" s="5"/>
      <c r="EJ272" s="5"/>
      <c r="EK272" s="5"/>
      <c r="EL272" s="5"/>
      <c r="EM272" s="5"/>
      <c r="EN272" s="5"/>
      <c r="EO272" s="5"/>
      <c r="EP272" s="5"/>
      <c r="EQ272" s="5"/>
      <c r="ER272" s="20">
        <f t="shared" si="61"/>
        <v>1</v>
      </c>
      <c r="ES272" s="5">
        <f t="shared" si="62"/>
        <v>1</v>
      </c>
      <c r="ET272" s="5" t="s">
        <v>573</v>
      </c>
      <c r="EU272" s="15" t="s">
        <v>1745</v>
      </c>
      <c r="EV272" s="15" t="s">
        <v>567</v>
      </c>
      <c r="EW272" s="15" t="s">
        <v>1068</v>
      </c>
      <c r="EX272" s="3" t="s">
        <v>1200</v>
      </c>
      <c r="EY272" s="22">
        <v>46179</v>
      </c>
      <c r="EZ272" s="21"/>
      <c r="FA272" s="3"/>
      <c r="FB272" s="22"/>
      <c r="FC272" s="15"/>
      <c r="FD272" s="15"/>
      <c r="FE272" s="15">
        <f t="shared" si="63"/>
        <v>3363</v>
      </c>
      <c r="FF272" s="4">
        <f t="shared" si="64"/>
        <v>6544</v>
      </c>
      <c r="FG272" t="s">
        <v>586</v>
      </c>
      <c r="FH272" s="4">
        <v>104</v>
      </c>
      <c r="FI272" t="s">
        <v>688</v>
      </c>
    </row>
    <row r="273" spans="1:165" ht="17.25" x14ac:dyDescent="0.25">
      <c r="A273" s="5">
        <v>465281966</v>
      </c>
      <c r="B273" s="12" t="s">
        <v>377</v>
      </c>
      <c r="C273" s="5"/>
      <c r="D273" s="5"/>
      <c r="E273" s="5"/>
      <c r="F273" s="5"/>
      <c r="G273" s="6"/>
      <c r="H273" s="6"/>
      <c r="I273" s="5">
        <v>5523</v>
      </c>
      <c r="J273" s="5">
        <v>5520</v>
      </c>
      <c r="K273" s="295">
        <f t="shared" si="65"/>
        <v>5677</v>
      </c>
      <c r="L273" s="295">
        <f t="shared" si="54"/>
        <v>11043</v>
      </c>
      <c r="M273" s="334">
        <v>1</v>
      </c>
      <c r="N273" s="5" t="s">
        <v>688</v>
      </c>
      <c r="O273" s="5" t="s">
        <v>689</v>
      </c>
      <c r="P273" s="5" t="s">
        <v>53</v>
      </c>
      <c r="Q273" s="8">
        <v>50632</v>
      </c>
      <c r="R273" s="9">
        <v>157</v>
      </c>
      <c r="S273" s="9">
        <f t="shared" si="55"/>
        <v>0</v>
      </c>
      <c r="T273" s="9">
        <v>3595</v>
      </c>
      <c r="U273" s="10" t="s">
        <v>891</v>
      </c>
      <c r="V273" s="319">
        <f t="shared" si="59"/>
        <v>7.4335915651932677E-2</v>
      </c>
      <c r="W273" s="319">
        <f t="shared" si="60"/>
        <v>2.839499681345066E-3</v>
      </c>
      <c r="X273" s="11" t="str">
        <f t="shared" si="56"/>
        <v>FLOW</v>
      </c>
      <c r="Y273" s="5" t="str">
        <f t="shared" si="57"/>
        <v>-</v>
      </c>
      <c r="Z273" s="5" t="s">
        <v>773</v>
      </c>
      <c r="AA273" s="5" t="s">
        <v>586</v>
      </c>
      <c r="AB273" s="12"/>
      <c r="AC273" s="5"/>
      <c r="AD273" s="5"/>
      <c r="AE273" s="13"/>
      <c r="AF273" s="14" t="s">
        <v>586</v>
      </c>
      <c r="AG273" s="15" t="s">
        <v>586</v>
      </c>
      <c r="AH273" s="5" t="s">
        <v>378</v>
      </c>
      <c r="AI273" s="15" t="s">
        <v>586</v>
      </c>
      <c r="AJ273" s="16" t="s">
        <v>586</v>
      </c>
      <c r="AK273" s="15" t="s">
        <v>586</v>
      </c>
      <c r="AL273" s="17">
        <v>9272</v>
      </c>
      <c r="AM273" s="8">
        <v>50632</v>
      </c>
      <c r="AN273" s="18">
        <v>27</v>
      </c>
      <c r="AO273" s="6">
        <v>37</v>
      </c>
      <c r="AP273" s="6" t="str">
        <f t="shared" si="58"/>
        <v>FLOW</v>
      </c>
      <c r="AQ273" s="6"/>
      <c r="AR273" s="6"/>
      <c r="AS273" s="6"/>
      <c r="AT273" s="6"/>
      <c r="AU273" s="5" t="s">
        <v>1060</v>
      </c>
      <c r="AV273" s="332"/>
      <c r="AW273" s="12"/>
      <c r="AX273" s="19"/>
      <c r="AY273" s="5"/>
      <c r="AZ273" s="5" t="s">
        <v>1011</v>
      </c>
      <c r="BA273" s="15" t="s">
        <v>586</v>
      </c>
      <c r="BB273" s="15"/>
      <c r="BC273" s="15"/>
      <c r="BD273" s="5"/>
      <c r="BE273" s="5"/>
      <c r="BF273" s="5"/>
      <c r="BG273" s="3"/>
      <c r="BH273" s="5"/>
      <c r="BI273" s="5"/>
      <c r="BJ273" s="5"/>
      <c r="BK273" s="5"/>
      <c r="BL273" s="5">
        <v>1</v>
      </c>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c r="EF273" s="5"/>
      <c r="EG273" s="5"/>
      <c r="EH273" s="5"/>
      <c r="EI273" s="5"/>
      <c r="EJ273" s="5"/>
      <c r="EK273" s="5"/>
      <c r="EL273" s="5"/>
      <c r="EM273" s="5"/>
      <c r="EN273" s="5"/>
      <c r="EO273" s="5"/>
      <c r="EP273" s="5"/>
      <c r="EQ273" s="5"/>
      <c r="ER273" s="20">
        <f t="shared" si="61"/>
        <v>1</v>
      </c>
      <c r="ES273" s="5">
        <f t="shared" si="62"/>
        <v>1</v>
      </c>
      <c r="ET273" s="5" t="s">
        <v>577</v>
      </c>
      <c r="EU273" s="15" t="s">
        <v>1746</v>
      </c>
      <c r="EV273" s="15" t="s">
        <v>567</v>
      </c>
      <c r="EW273" s="15" t="s">
        <v>1096</v>
      </c>
      <c r="EX273" s="3" t="s">
        <v>1164</v>
      </c>
      <c r="EY273" s="22">
        <v>46177</v>
      </c>
      <c r="EZ273" s="21"/>
      <c r="FA273" s="3"/>
      <c r="FB273" s="22"/>
      <c r="FC273" s="15"/>
      <c r="FD273" s="15"/>
      <c r="FE273" s="15">
        <f t="shared" si="63"/>
        <v>5677</v>
      </c>
      <c r="FF273" s="4">
        <f t="shared" si="64"/>
        <v>11043</v>
      </c>
      <c r="FG273" t="s">
        <v>586</v>
      </c>
      <c r="FH273" s="4">
        <v>157</v>
      </c>
      <c r="FI273" t="s">
        <v>688</v>
      </c>
    </row>
    <row r="274" spans="1:165" ht="17.25" x14ac:dyDescent="0.25">
      <c r="A274" s="5">
        <v>461702783</v>
      </c>
      <c r="B274" s="12" t="s">
        <v>400</v>
      </c>
      <c r="C274" s="5" t="s">
        <v>1043</v>
      </c>
      <c r="D274" s="5" t="s">
        <v>1062</v>
      </c>
      <c r="E274" s="5">
        <v>3503</v>
      </c>
      <c r="F274" s="5"/>
      <c r="G274" s="6"/>
      <c r="H274" s="6"/>
      <c r="I274" s="5">
        <v>3338</v>
      </c>
      <c r="J274" s="5">
        <v>9780</v>
      </c>
      <c r="K274" s="295">
        <f t="shared" si="65"/>
        <v>3538</v>
      </c>
      <c r="L274" s="295">
        <f t="shared" si="54"/>
        <v>9615</v>
      </c>
      <c r="M274" s="7">
        <v>3</v>
      </c>
      <c r="N274" s="5" t="s">
        <v>737</v>
      </c>
      <c r="O274" s="5" t="s">
        <v>738</v>
      </c>
      <c r="P274" s="5" t="s">
        <v>30</v>
      </c>
      <c r="Q274" s="8">
        <v>50591</v>
      </c>
      <c r="R274" s="9">
        <v>434</v>
      </c>
      <c r="S274" s="9">
        <f t="shared" si="55"/>
        <v>0</v>
      </c>
      <c r="T274" s="9">
        <v>0</v>
      </c>
      <c r="U274" s="10" t="s">
        <v>790</v>
      </c>
      <c r="V274" s="319">
        <f t="shared" si="59"/>
        <v>7.6617713019951433E-2</v>
      </c>
      <c r="W274" s="319">
        <f t="shared" si="60"/>
        <v>1.3394031338363876E-2</v>
      </c>
      <c r="X274" s="11" t="str">
        <f t="shared" si="56"/>
        <v>STABLE</v>
      </c>
      <c r="Y274" s="5" t="str">
        <f t="shared" si="57"/>
        <v>PAID</v>
      </c>
      <c r="Z274" s="5" t="s">
        <v>738</v>
      </c>
      <c r="AA274" s="5" t="s">
        <v>586</v>
      </c>
      <c r="AB274" s="12"/>
      <c r="AC274" s="5"/>
      <c r="AD274" s="5"/>
      <c r="AE274" s="13"/>
      <c r="AF274" s="14" t="s">
        <v>1064</v>
      </c>
      <c r="AG274" s="15" t="s">
        <v>586</v>
      </c>
      <c r="AH274" s="5" t="s">
        <v>391</v>
      </c>
      <c r="AI274" s="15" t="s">
        <v>586</v>
      </c>
      <c r="AJ274" s="16" t="s">
        <v>586</v>
      </c>
      <c r="AK274" s="15" t="s">
        <v>586</v>
      </c>
      <c r="AL274" s="17">
        <v>10214</v>
      </c>
      <c r="AM274" s="8">
        <v>50591</v>
      </c>
      <c r="AN274" s="18">
        <v>88</v>
      </c>
      <c r="AO274" s="6">
        <v>67</v>
      </c>
      <c r="AP274" s="6" t="str">
        <f t="shared" si="58"/>
        <v>STABLE</v>
      </c>
      <c r="AQ274" s="6"/>
      <c r="AR274" s="6"/>
      <c r="AS274" s="6"/>
      <c r="AT274" s="6"/>
      <c r="AU274" s="5" t="s">
        <v>1060</v>
      </c>
      <c r="AV274" s="332"/>
      <c r="AW274" s="12"/>
      <c r="AX274" s="19"/>
      <c r="AY274" s="5"/>
      <c r="AZ274" s="5" t="s">
        <v>1011</v>
      </c>
      <c r="BA274" s="15" t="s">
        <v>586</v>
      </c>
      <c r="BB274" s="15"/>
      <c r="BC274" s="15"/>
      <c r="BD274" s="5"/>
      <c r="BE274" s="5"/>
      <c r="BF274" s="5"/>
      <c r="BG274" s="3"/>
      <c r="BH274" s="5"/>
      <c r="BI274" s="5">
        <v>1</v>
      </c>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c r="EF274" s="5"/>
      <c r="EG274" s="5"/>
      <c r="EH274" s="5"/>
      <c r="EI274" s="5"/>
      <c r="EJ274" s="5"/>
      <c r="EK274" s="5"/>
      <c r="EL274" s="5"/>
      <c r="EM274" s="5"/>
      <c r="EN274" s="5"/>
      <c r="EO274" s="5"/>
      <c r="EP274" s="5"/>
      <c r="EQ274" s="5"/>
      <c r="ER274" s="20">
        <f t="shared" si="61"/>
        <v>1</v>
      </c>
      <c r="ES274" s="5">
        <f t="shared" si="62"/>
        <v>1</v>
      </c>
      <c r="ET274" s="5" t="s">
        <v>573</v>
      </c>
      <c r="EU274" s="15" t="s">
        <v>1747</v>
      </c>
      <c r="EV274" s="15" t="s">
        <v>567</v>
      </c>
      <c r="EW274" s="15" t="s">
        <v>1068</v>
      </c>
      <c r="EX274" s="3" t="s">
        <v>1104</v>
      </c>
      <c r="EY274" s="22">
        <v>46176</v>
      </c>
      <c r="EZ274" s="21"/>
      <c r="FA274" s="3"/>
      <c r="FB274" s="22"/>
      <c r="FC274" s="15"/>
      <c r="FD274" s="15"/>
      <c r="FE274" s="15">
        <f t="shared" si="63"/>
        <v>3538</v>
      </c>
      <c r="FF274" s="4">
        <f t="shared" si="64"/>
        <v>13118</v>
      </c>
      <c r="FG274" t="s">
        <v>897</v>
      </c>
      <c r="FH274" s="4">
        <v>434</v>
      </c>
      <c r="FI274" t="s">
        <v>1477</v>
      </c>
    </row>
    <row r="275" spans="1:165" ht="17.25" x14ac:dyDescent="0.25">
      <c r="A275" s="5">
        <v>465762771</v>
      </c>
      <c r="B275" s="12" t="s">
        <v>828</v>
      </c>
      <c r="C275" s="5"/>
      <c r="D275" s="5"/>
      <c r="E275" s="5"/>
      <c r="F275" s="5"/>
      <c r="G275" s="6"/>
      <c r="H275" s="6"/>
      <c r="I275" s="5">
        <v>4727</v>
      </c>
      <c r="J275" s="5">
        <v>4640</v>
      </c>
      <c r="K275" s="295">
        <f t="shared" si="65"/>
        <v>4727</v>
      </c>
      <c r="L275" s="295">
        <f t="shared" si="54"/>
        <v>9367</v>
      </c>
      <c r="M275" s="334">
        <v>1</v>
      </c>
      <c r="N275" s="5" t="s">
        <v>688</v>
      </c>
      <c r="O275" s="5" t="s">
        <v>689</v>
      </c>
      <c r="P275" s="5" t="s">
        <v>96</v>
      </c>
      <c r="Q275" s="8">
        <v>50509</v>
      </c>
      <c r="R275" s="9">
        <v>87</v>
      </c>
      <c r="S275" s="9">
        <f t="shared" si="55"/>
        <v>0</v>
      </c>
      <c r="T275" s="9">
        <v>3150</v>
      </c>
      <c r="U275" s="10" t="s">
        <v>737</v>
      </c>
      <c r="V275" s="319">
        <f t="shared" si="59"/>
        <v>7.0202113816238559E-2</v>
      </c>
      <c r="W275" s="319">
        <f t="shared" si="60"/>
        <v>2.8326017025805407E-3</v>
      </c>
      <c r="X275" s="11" t="str">
        <f t="shared" si="56"/>
        <v>FLOW</v>
      </c>
      <c r="Y275" s="5" t="str">
        <f t="shared" si="57"/>
        <v>-</v>
      </c>
      <c r="Z275" s="5" t="s">
        <v>773</v>
      </c>
      <c r="AA275" s="5" t="s">
        <v>586</v>
      </c>
      <c r="AB275" s="12"/>
      <c r="AC275" s="5"/>
      <c r="AD275" s="5"/>
      <c r="AE275" s="13"/>
      <c r="AF275" s="14" t="s">
        <v>586</v>
      </c>
      <c r="AG275" s="15" t="s">
        <v>586</v>
      </c>
      <c r="AH275" s="5" t="s">
        <v>829</v>
      </c>
      <c r="AI275" s="15" t="s">
        <v>586</v>
      </c>
      <c r="AJ275" s="16" t="s">
        <v>586</v>
      </c>
      <c r="AK275" s="15" t="s">
        <v>586</v>
      </c>
      <c r="AL275" s="17">
        <v>7877</v>
      </c>
      <c r="AM275" s="8">
        <v>50509</v>
      </c>
      <c r="AN275" s="18">
        <v>27</v>
      </c>
      <c r="AO275" s="6">
        <v>37</v>
      </c>
      <c r="AP275" s="6" t="str">
        <f t="shared" si="58"/>
        <v>FLOW</v>
      </c>
      <c r="AQ275" s="6"/>
      <c r="AR275" s="6"/>
      <c r="AS275" s="6"/>
      <c r="AT275" s="6"/>
      <c r="AU275" s="5" t="s">
        <v>1060</v>
      </c>
      <c r="AV275" s="332"/>
      <c r="AW275" s="12"/>
      <c r="AX275" s="19"/>
      <c r="AY275" s="5"/>
      <c r="AZ275" s="5" t="s">
        <v>1011</v>
      </c>
      <c r="BA275" s="15" t="s">
        <v>586</v>
      </c>
      <c r="BB275" s="15"/>
      <c r="BC275" s="15"/>
      <c r="BD275" s="5"/>
      <c r="BE275" s="5"/>
      <c r="BF275" s="5"/>
      <c r="BG275" s="3"/>
      <c r="BH275" s="5"/>
      <c r="BI275" s="5">
        <v>1</v>
      </c>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5"/>
      <c r="CQ275" s="5"/>
      <c r="CR275" s="5"/>
      <c r="CS275" s="5"/>
      <c r="CT275" s="5"/>
      <c r="CU275" s="5"/>
      <c r="CV275" s="5"/>
      <c r="CW275" s="5"/>
      <c r="CX275" s="5"/>
      <c r="CY275" s="5"/>
      <c r="CZ275" s="5"/>
      <c r="DA275" s="5"/>
      <c r="DB275" s="5"/>
      <c r="DC275" s="5"/>
      <c r="DD275" s="5"/>
      <c r="DE275" s="5"/>
      <c r="DF275" s="5"/>
      <c r="DG275" s="5"/>
      <c r="DH275" s="5"/>
      <c r="DI275" s="5"/>
      <c r="DJ275" s="5"/>
      <c r="DK275" s="5"/>
      <c r="DL275" s="5"/>
      <c r="DM275" s="5"/>
      <c r="DN275" s="5"/>
      <c r="DO275" s="5"/>
      <c r="DP275" s="5"/>
      <c r="DQ275" s="5"/>
      <c r="DR275" s="5"/>
      <c r="DS275" s="5"/>
      <c r="DT275" s="5"/>
      <c r="DU275" s="5"/>
      <c r="DV275" s="5"/>
      <c r="DW275" s="5"/>
      <c r="DX275" s="5"/>
      <c r="DY275" s="5"/>
      <c r="DZ275" s="5"/>
      <c r="EA275" s="5"/>
      <c r="EB275" s="5"/>
      <c r="EC275" s="5"/>
      <c r="ED275" s="5"/>
      <c r="EE275" s="5"/>
      <c r="EF275" s="5"/>
      <c r="EG275" s="5"/>
      <c r="EH275" s="5"/>
      <c r="EI275" s="5"/>
      <c r="EJ275" s="5"/>
      <c r="EK275" s="5"/>
      <c r="EL275" s="5"/>
      <c r="EM275" s="5"/>
      <c r="EN275" s="5"/>
      <c r="EO275" s="5"/>
      <c r="EP275" s="5"/>
      <c r="EQ275" s="5"/>
      <c r="ER275" s="20">
        <f t="shared" si="61"/>
        <v>1</v>
      </c>
      <c r="ES275" s="5">
        <f t="shared" si="62"/>
        <v>1</v>
      </c>
      <c r="ET275" s="5" t="s">
        <v>580</v>
      </c>
      <c r="EU275" s="15" t="s">
        <v>1748</v>
      </c>
      <c r="EV275" s="15" t="s">
        <v>567</v>
      </c>
      <c r="EW275" s="15" t="s">
        <v>1070</v>
      </c>
      <c r="EX275" s="3" t="s">
        <v>1201</v>
      </c>
      <c r="EY275" s="22">
        <v>46176</v>
      </c>
      <c r="EZ275" s="21"/>
      <c r="FA275" s="3"/>
      <c r="FB275" s="22"/>
      <c r="FC275" s="15"/>
      <c r="FD275" s="15"/>
      <c r="FE275" s="15">
        <f t="shared" si="63"/>
        <v>4727</v>
      </c>
      <c r="FF275" s="4">
        <f t="shared" si="64"/>
        <v>9367</v>
      </c>
      <c r="FG275" t="s">
        <v>586</v>
      </c>
      <c r="FH275" s="4">
        <v>87</v>
      </c>
      <c r="FI275" t="s">
        <v>688</v>
      </c>
    </row>
    <row r="276" spans="1:165" ht="17.25" x14ac:dyDescent="0.25">
      <c r="A276" s="5">
        <v>463785816</v>
      </c>
      <c r="B276" s="12" t="s">
        <v>78</v>
      </c>
      <c r="C276" s="5"/>
      <c r="D276" s="5"/>
      <c r="E276" s="5"/>
      <c r="F276" s="5"/>
      <c r="G276" s="6"/>
      <c r="H276" s="6"/>
      <c r="I276" s="5">
        <v>3557</v>
      </c>
      <c r="J276" s="5">
        <v>7047</v>
      </c>
      <c r="K276" s="295">
        <f t="shared" si="65"/>
        <v>3720</v>
      </c>
      <c r="L276" s="295">
        <f t="shared" si="54"/>
        <v>10604</v>
      </c>
      <c r="M276" s="7">
        <v>2</v>
      </c>
      <c r="N276" s="5" t="s">
        <v>688</v>
      </c>
      <c r="O276" s="5" t="s">
        <v>689</v>
      </c>
      <c r="P276" s="5" t="s">
        <v>74</v>
      </c>
      <c r="Q276" s="8">
        <v>50472</v>
      </c>
      <c r="R276" s="9">
        <v>230</v>
      </c>
      <c r="S276" s="9">
        <f t="shared" si="55"/>
        <v>0</v>
      </c>
      <c r="T276" s="9">
        <v>5017.99</v>
      </c>
      <c r="U276" s="10" t="s">
        <v>688</v>
      </c>
      <c r="V276" s="319">
        <f t="shared" si="59"/>
        <v>0.372380125206841</v>
      </c>
      <c r="W276" s="319">
        <f t="shared" si="60"/>
        <v>1.1175075309705313E-2</v>
      </c>
      <c r="X276" s="11" t="str">
        <f t="shared" si="56"/>
        <v>FLOW</v>
      </c>
      <c r="Y276" s="5" t="str">
        <f t="shared" si="57"/>
        <v>-</v>
      </c>
      <c r="Z276" s="5" t="s">
        <v>788</v>
      </c>
      <c r="AA276" s="5" t="s">
        <v>586</v>
      </c>
      <c r="AB276" s="12"/>
      <c r="AC276" s="5"/>
      <c r="AD276" s="5"/>
      <c r="AE276" s="13"/>
      <c r="AF276" s="14" t="s">
        <v>586</v>
      </c>
      <c r="AG276" s="15" t="s">
        <v>586</v>
      </c>
      <c r="AH276" s="5" t="s">
        <v>73</v>
      </c>
      <c r="AI276" s="15" t="s">
        <v>586</v>
      </c>
      <c r="AJ276" s="16" t="s">
        <v>586</v>
      </c>
      <c r="AK276" s="15" t="s">
        <v>586</v>
      </c>
      <c r="AL276" s="17">
        <v>12294.99</v>
      </c>
      <c r="AM276" s="8">
        <v>50472</v>
      </c>
      <c r="AN276" s="18">
        <v>57</v>
      </c>
      <c r="AO276" s="6">
        <v>67</v>
      </c>
      <c r="AP276" s="6" t="str">
        <f t="shared" si="58"/>
        <v>FLOW</v>
      </c>
      <c r="AQ276" s="6"/>
      <c r="AR276" s="6"/>
      <c r="AS276" s="6"/>
      <c r="AT276" s="6"/>
      <c r="AU276" s="5" t="s">
        <v>1060</v>
      </c>
      <c r="AV276" s="332"/>
      <c r="AW276" s="12"/>
      <c r="AX276" s="19"/>
      <c r="AY276" s="5"/>
      <c r="AZ276" s="5" t="s">
        <v>1011</v>
      </c>
      <c r="BA276" s="15" t="s">
        <v>586</v>
      </c>
      <c r="BB276" s="15"/>
      <c r="BC276" s="15"/>
      <c r="BD276" s="5"/>
      <c r="BE276" s="5"/>
      <c r="BF276" s="5"/>
      <c r="BG276" s="3"/>
      <c r="BH276" s="5"/>
      <c r="BI276" s="5">
        <v>1</v>
      </c>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5"/>
      <c r="CQ276" s="5"/>
      <c r="CR276" s="5"/>
      <c r="CS276" s="5"/>
      <c r="CT276" s="5"/>
      <c r="CU276" s="5"/>
      <c r="CV276" s="5"/>
      <c r="CW276" s="5"/>
      <c r="CX276" s="5"/>
      <c r="CY276" s="5"/>
      <c r="CZ276" s="5"/>
      <c r="DA276" s="5"/>
      <c r="DB276" s="5"/>
      <c r="DC276" s="5"/>
      <c r="DD276" s="5"/>
      <c r="DE276" s="5"/>
      <c r="DF276" s="5"/>
      <c r="DG276" s="5"/>
      <c r="DH276" s="5"/>
      <c r="DI276" s="5"/>
      <c r="DJ276" s="5"/>
      <c r="DK276" s="5"/>
      <c r="DL276" s="5"/>
      <c r="DM276" s="5"/>
      <c r="DN276" s="5"/>
      <c r="DO276" s="5"/>
      <c r="DP276" s="5"/>
      <c r="DQ276" s="5"/>
      <c r="DR276" s="5"/>
      <c r="DS276" s="5"/>
      <c r="DT276" s="5"/>
      <c r="DU276" s="5"/>
      <c r="DV276" s="5"/>
      <c r="DW276" s="5"/>
      <c r="DX276" s="5"/>
      <c r="DY276" s="5"/>
      <c r="DZ276" s="5"/>
      <c r="EA276" s="5"/>
      <c r="EB276" s="5"/>
      <c r="EC276" s="5"/>
      <c r="ED276" s="5"/>
      <c r="EE276" s="5"/>
      <c r="EF276" s="5"/>
      <c r="EG276" s="5"/>
      <c r="EH276" s="5"/>
      <c r="EI276" s="5"/>
      <c r="EJ276" s="5"/>
      <c r="EK276" s="5"/>
      <c r="EL276" s="5"/>
      <c r="EM276" s="5"/>
      <c r="EN276" s="5"/>
      <c r="EO276" s="5"/>
      <c r="EP276" s="5"/>
      <c r="EQ276" s="5"/>
      <c r="ER276" s="20">
        <f t="shared" si="61"/>
        <v>1</v>
      </c>
      <c r="ES276" s="5">
        <f t="shared" si="62"/>
        <v>1</v>
      </c>
      <c r="ET276" s="5" t="s">
        <v>579</v>
      </c>
      <c r="EU276" s="15" t="s">
        <v>1749</v>
      </c>
      <c r="EV276" s="15" t="s">
        <v>567</v>
      </c>
      <c r="EW276" s="15" t="s">
        <v>1073</v>
      </c>
      <c r="EX276" s="3" t="s">
        <v>1074</v>
      </c>
      <c r="EY276" s="22">
        <v>46183</v>
      </c>
      <c r="EZ276" s="21"/>
      <c r="FA276" s="3"/>
      <c r="FB276" s="22"/>
      <c r="FC276" s="15"/>
      <c r="FD276" s="15"/>
      <c r="FE276" s="15">
        <f t="shared" si="63"/>
        <v>3720</v>
      </c>
      <c r="FF276" s="4">
        <f t="shared" si="64"/>
        <v>10604</v>
      </c>
      <c r="FG276" t="s">
        <v>586</v>
      </c>
      <c r="FH276" s="4">
        <v>230</v>
      </c>
      <c r="FI276" t="s">
        <v>688</v>
      </c>
    </row>
    <row r="277" spans="1:165" ht="17.25" x14ac:dyDescent="0.25">
      <c r="A277" s="5">
        <v>463886724</v>
      </c>
      <c r="B277" s="12" t="s">
        <v>1419</v>
      </c>
      <c r="C277" s="5"/>
      <c r="D277" s="5"/>
      <c r="E277" s="5"/>
      <c r="F277" s="5"/>
      <c r="G277" s="6"/>
      <c r="H277" s="6"/>
      <c r="I277" s="5">
        <v>5002</v>
      </c>
      <c r="J277" s="5">
        <v>5002</v>
      </c>
      <c r="K277" s="295">
        <f t="shared" si="65"/>
        <v>5004</v>
      </c>
      <c r="L277" s="295">
        <f t="shared" si="54"/>
        <v>10004</v>
      </c>
      <c r="M277" s="334">
        <v>1</v>
      </c>
      <c r="N277" s="5" t="s">
        <v>688</v>
      </c>
      <c r="O277" s="5" t="s">
        <v>689</v>
      </c>
      <c r="P277" s="5" t="s">
        <v>30</v>
      </c>
      <c r="Q277" s="8">
        <v>50437</v>
      </c>
      <c r="R277" s="9">
        <v>2</v>
      </c>
      <c r="S277" s="9">
        <f t="shared" si="55"/>
        <v>0</v>
      </c>
      <c r="T277" s="9">
        <v>450</v>
      </c>
      <c r="U277" s="10" t="s">
        <v>586</v>
      </c>
      <c r="V277" s="319">
        <f t="shared" si="59"/>
        <v>3.1402131605606974E-2</v>
      </c>
      <c r="W277" s="319">
        <f t="shared" si="60"/>
        <v>2.8285638613525258E-3</v>
      </c>
      <c r="X277" s="11" t="str">
        <f t="shared" si="56"/>
        <v>FLOW</v>
      </c>
      <c r="Y277" s="5" t="str">
        <f t="shared" si="57"/>
        <v>-</v>
      </c>
      <c r="Z277" s="5" t="s">
        <v>586</v>
      </c>
      <c r="AA277" s="5" t="s">
        <v>586</v>
      </c>
      <c r="AB277" s="12"/>
      <c r="AC277" s="5"/>
      <c r="AD277" s="5"/>
      <c r="AE277" s="13"/>
      <c r="AF277" s="14"/>
      <c r="AG277" s="15"/>
      <c r="AH277" s="5" t="s">
        <v>391</v>
      </c>
      <c r="AI277" s="15"/>
      <c r="AK277" s="15"/>
      <c r="AL277" s="17">
        <v>5454</v>
      </c>
      <c r="AM277" s="8">
        <v>50437</v>
      </c>
      <c r="AN277" s="18">
        <v>27</v>
      </c>
      <c r="AO277" s="6">
        <v>37</v>
      </c>
      <c r="AP277" s="6" t="str">
        <f t="shared" si="58"/>
        <v>FLOW</v>
      </c>
      <c r="AQ277" s="6"/>
      <c r="AR277" s="6"/>
      <c r="AS277" s="6"/>
      <c r="AT277" s="6"/>
      <c r="AU277" s="5" t="s">
        <v>586</v>
      </c>
      <c r="AV277" s="332"/>
      <c r="AW277" s="12"/>
      <c r="AX277" s="19"/>
      <c r="AY277" s="5"/>
      <c r="AZ277" s="5" t="s">
        <v>1325</v>
      </c>
      <c r="BA277" s="15" t="s">
        <v>586</v>
      </c>
      <c r="BB277" s="15"/>
      <c r="BC277" s="15"/>
      <c r="BD277" s="5"/>
      <c r="BE277" s="5"/>
      <c r="BF277" s="5"/>
      <c r="BG277" s="3"/>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v>1</v>
      </c>
      <c r="CH277" s="5"/>
      <c r="CI277" s="5"/>
      <c r="CJ277" s="5"/>
      <c r="CK277" s="5"/>
      <c r="CL277" s="5"/>
      <c r="CM277" s="5"/>
      <c r="CN277" s="5"/>
      <c r="CO277" s="5"/>
      <c r="CP277" s="5"/>
      <c r="CQ277" s="5"/>
      <c r="CR277" s="5"/>
      <c r="CS277" s="5"/>
      <c r="CT277" s="5"/>
      <c r="CU277" s="5"/>
      <c r="CV277" s="5"/>
      <c r="CW277" s="5"/>
      <c r="CX277" s="5"/>
      <c r="CY277" s="5"/>
      <c r="CZ277" s="5"/>
      <c r="DA277" s="5"/>
      <c r="DB277" s="5"/>
      <c r="DC277" s="5"/>
      <c r="DD277" s="5"/>
      <c r="DE277" s="5"/>
      <c r="DF277" s="5"/>
      <c r="DG277" s="5"/>
      <c r="DH277" s="5"/>
      <c r="DI277" s="5"/>
      <c r="DJ277" s="5"/>
      <c r="DK277" s="5"/>
      <c r="DL277" s="5"/>
      <c r="DM277" s="5"/>
      <c r="DN277" s="5"/>
      <c r="DO277" s="5"/>
      <c r="DP277" s="5"/>
      <c r="DQ277" s="5"/>
      <c r="DR277" s="5"/>
      <c r="DS277" s="5"/>
      <c r="DT277" s="5"/>
      <c r="DU277" s="5"/>
      <c r="DV277" s="5"/>
      <c r="DW277" s="5"/>
      <c r="DX277" s="5"/>
      <c r="DY277" s="5"/>
      <c r="DZ277" s="5"/>
      <c r="EA277" s="5"/>
      <c r="EB277" s="5"/>
      <c r="EC277" s="5"/>
      <c r="ED277" s="5"/>
      <c r="EE277" s="5"/>
      <c r="EF277" s="5"/>
      <c r="EG277" s="5"/>
      <c r="EH277" s="5"/>
      <c r="EI277" s="5"/>
      <c r="EJ277" s="5"/>
      <c r="EK277" s="5"/>
      <c r="EL277" s="5"/>
      <c r="EM277" s="5"/>
      <c r="EN277" s="5"/>
      <c r="EO277" s="5"/>
      <c r="EP277" s="5"/>
      <c r="EQ277" s="5"/>
      <c r="ER277" s="20">
        <f t="shared" si="61"/>
        <v>1</v>
      </c>
      <c r="ES277" s="5">
        <f t="shared" si="62"/>
        <v>1</v>
      </c>
      <c r="ET277" s="5" t="s">
        <v>573</v>
      </c>
      <c r="EU277" s="15" t="s">
        <v>1750</v>
      </c>
      <c r="EV277" s="15" t="s">
        <v>567</v>
      </c>
      <c r="EW277" s="15"/>
      <c r="EX277" s="3"/>
      <c r="EY277" s="22"/>
      <c r="EZ277" s="21"/>
      <c r="FA277" s="3"/>
      <c r="FB277" s="22"/>
      <c r="FC277" s="15"/>
      <c r="FD277" s="15"/>
      <c r="FE277" s="15">
        <f t="shared" si="63"/>
        <v>5004</v>
      </c>
      <c r="FF277" s="4">
        <f t="shared" si="64"/>
        <v>10004</v>
      </c>
      <c r="FH277" s="4">
        <v>2</v>
      </c>
      <c r="FI277" t="s">
        <v>688</v>
      </c>
    </row>
    <row r="278" spans="1:165" ht="17.25" x14ac:dyDescent="0.25">
      <c r="A278" s="5">
        <v>461652917</v>
      </c>
      <c r="B278" s="12" t="s">
        <v>132</v>
      </c>
      <c r="C278" s="5"/>
      <c r="D278" s="5"/>
      <c r="E278" s="5"/>
      <c r="F278" s="5"/>
      <c r="G278" s="6"/>
      <c r="H278" s="6"/>
      <c r="I278" s="5">
        <v>4000</v>
      </c>
      <c r="J278" s="5">
        <v>19789</v>
      </c>
      <c r="K278" s="295">
        <f t="shared" si="65"/>
        <v>4956</v>
      </c>
      <c r="L278" s="295">
        <f t="shared" si="54"/>
        <v>23789</v>
      </c>
      <c r="M278" s="7">
        <v>5</v>
      </c>
      <c r="N278" s="5" t="s">
        <v>688</v>
      </c>
      <c r="O278" s="5" t="s">
        <v>689</v>
      </c>
      <c r="P278" s="5" t="s">
        <v>20</v>
      </c>
      <c r="Q278" s="8">
        <v>50019</v>
      </c>
      <c r="R278" s="9">
        <v>1167</v>
      </c>
      <c r="S278" s="9">
        <f t="shared" si="55"/>
        <v>0</v>
      </c>
      <c r="T278" s="9">
        <v>6300</v>
      </c>
      <c r="U278" s="10" t="s">
        <v>688</v>
      </c>
      <c r="V278" s="319">
        <f t="shared" si="59"/>
        <v>0.461941263391208</v>
      </c>
      <c r="W278" s="319">
        <f t="shared" si="60"/>
        <v>2.4347522277576437E-2</v>
      </c>
      <c r="X278" s="11" t="str">
        <f t="shared" si="56"/>
        <v>FLOW</v>
      </c>
      <c r="Y278" s="5" t="str">
        <f t="shared" si="57"/>
        <v>-</v>
      </c>
      <c r="Z278" s="5" t="s">
        <v>787</v>
      </c>
      <c r="AA278" s="5" t="s">
        <v>586</v>
      </c>
      <c r="AB278" s="12"/>
      <c r="AC278" s="5"/>
      <c r="AD278" s="5"/>
      <c r="AE278" s="13"/>
      <c r="AF278" s="14" t="s">
        <v>1064</v>
      </c>
      <c r="AG278" s="15" t="s">
        <v>586</v>
      </c>
      <c r="AH278" s="5" t="s">
        <v>130</v>
      </c>
      <c r="AI278" s="15" t="s">
        <v>586</v>
      </c>
      <c r="AJ278" s="16" t="s">
        <v>586</v>
      </c>
      <c r="AK278" s="15" t="s">
        <v>586</v>
      </c>
      <c r="AL278" s="17">
        <v>27256</v>
      </c>
      <c r="AM278" s="8">
        <v>50019</v>
      </c>
      <c r="AN278" s="18">
        <v>147</v>
      </c>
      <c r="AO278" s="6">
        <v>157</v>
      </c>
      <c r="AP278" s="6" t="str">
        <f t="shared" si="58"/>
        <v>FLOW</v>
      </c>
      <c r="AQ278" s="6"/>
      <c r="AR278" s="6"/>
      <c r="AS278" s="6"/>
      <c r="AT278" s="6"/>
      <c r="AU278" s="5" t="s">
        <v>483</v>
      </c>
      <c r="AV278" s="332"/>
      <c r="AW278" s="12"/>
      <c r="AX278" s="19"/>
      <c r="AY278" s="5"/>
      <c r="AZ278" s="5" t="s">
        <v>1011</v>
      </c>
      <c r="BA278" s="15" t="s">
        <v>586</v>
      </c>
      <c r="BB278" s="15"/>
      <c r="BC278" s="15"/>
      <c r="BD278" s="5"/>
      <c r="BE278" s="5"/>
      <c r="BF278" s="5"/>
      <c r="BG278" s="3"/>
      <c r="BH278" s="5"/>
      <c r="BI278" s="5"/>
      <c r="BJ278" s="5"/>
      <c r="BK278" s="5"/>
      <c r="BL278" s="5">
        <v>1</v>
      </c>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c r="EM278" s="5"/>
      <c r="EN278" s="5"/>
      <c r="EO278" s="5"/>
      <c r="EP278" s="5"/>
      <c r="EQ278" s="5"/>
      <c r="ER278" s="20">
        <f t="shared" si="61"/>
        <v>1</v>
      </c>
      <c r="ES278" s="5">
        <f t="shared" si="62"/>
        <v>1</v>
      </c>
      <c r="ET278" s="5" t="s">
        <v>571</v>
      </c>
      <c r="EU278" s="15" t="s">
        <v>1751</v>
      </c>
      <c r="EV278" s="15" t="s">
        <v>567</v>
      </c>
      <c r="EW278" s="15" t="s">
        <v>1068</v>
      </c>
      <c r="EX278" s="3" t="s">
        <v>1202</v>
      </c>
      <c r="EY278" s="22">
        <v>46177</v>
      </c>
      <c r="EZ278" s="21"/>
      <c r="FA278" s="3"/>
      <c r="FB278" s="22"/>
      <c r="FC278" s="15"/>
      <c r="FD278" s="15"/>
      <c r="FE278" s="15">
        <f t="shared" si="63"/>
        <v>4956</v>
      </c>
      <c r="FF278" s="4">
        <f t="shared" si="64"/>
        <v>23789</v>
      </c>
      <c r="FG278" t="s">
        <v>586</v>
      </c>
      <c r="FH278" s="4">
        <v>1167</v>
      </c>
      <c r="FI278" t="s">
        <v>688</v>
      </c>
    </row>
    <row r="279" spans="1:165" ht="17.25" x14ac:dyDescent="0.25">
      <c r="A279" s="5">
        <v>460952186</v>
      </c>
      <c r="B279" s="12" t="s">
        <v>809</v>
      </c>
      <c r="C279" s="5"/>
      <c r="D279" s="5"/>
      <c r="E279" s="5"/>
      <c r="F279" s="5"/>
      <c r="G279" s="6"/>
      <c r="H279" s="6"/>
      <c r="I279" s="5">
        <v>2774</v>
      </c>
      <c r="J279" s="5">
        <v>4637</v>
      </c>
      <c r="K279" s="295">
        <f t="shared" si="65"/>
        <v>2028</v>
      </c>
      <c r="L279" s="295">
        <f t="shared" si="54"/>
        <v>7411</v>
      </c>
      <c r="M279" s="7">
        <v>2</v>
      </c>
      <c r="N279" s="5" t="s">
        <v>688</v>
      </c>
      <c r="O279" s="5" t="s">
        <v>689</v>
      </c>
      <c r="P279" s="5" t="s">
        <v>146</v>
      </c>
      <c r="Q279" s="8">
        <v>49889</v>
      </c>
      <c r="R279" s="9">
        <v>165</v>
      </c>
      <c r="S279" s="9">
        <f t="shared" si="55"/>
        <v>0</v>
      </c>
      <c r="T279" s="9">
        <v>6300</v>
      </c>
      <c r="U279" s="10" t="s">
        <v>889</v>
      </c>
      <c r="V279" s="319">
        <f t="shared" si="59"/>
        <v>0.11765566540954096</v>
      </c>
      <c r="W279" s="319">
        <f t="shared" si="60"/>
        <v>1.1045992473567292E-2</v>
      </c>
      <c r="X279" s="11" t="str">
        <f t="shared" si="56"/>
        <v>FLOW</v>
      </c>
      <c r="Y279" s="5" t="str">
        <f t="shared" si="57"/>
        <v>-</v>
      </c>
      <c r="Z279" s="5" t="s">
        <v>787</v>
      </c>
      <c r="AA279" s="5" t="s">
        <v>586</v>
      </c>
      <c r="AB279" s="12"/>
      <c r="AC279" s="5"/>
      <c r="AD279" s="5"/>
      <c r="AE279" s="13"/>
      <c r="AF279" s="14" t="s">
        <v>586</v>
      </c>
      <c r="AG279" s="15" t="s">
        <v>586</v>
      </c>
      <c r="AH279" s="5" t="s">
        <v>145</v>
      </c>
      <c r="AI279" s="15" t="s">
        <v>586</v>
      </c>
      <c r="AJ279" s="16" t="s">
        <v>586</v>
      </c>
      <c r="AK279" s="15" t="s">
        <v>586</v>
      </c>
      <c r="AL279" s="17">
        <v>11102</v>
      </c>
      <c r="AM279" s="8">
        <v>49889</v>
      </c>
      <c r="AN279" s="18">
        <v>57</v>
      </c>
      <c r="AO279" s="6">
        <v>67</v>
      </c>
      <c r="AP279" s="6" t="str">
        <f t="shared" si="58"/>
        <v>FLOW</v>
      </c>
      <c r="AQ279" s="6"/>
      <c r="AR279" s="6"/>
      <c r="AS279" s="6"/>
      <c r="AT279" s="6"/>
      <c r="AU279" s="5" t="s">
        <v>1060</v>
      </c>
      <c r="AV279" s="332"/>
      <c r="AW279" s="12"/>
      <c r="AX279" s="19"/>
      <c r="AY279" s="5"/>
      <c r="AZ279" s="5" t="s">
        <v>1011</v>
      </c>
      <c r="BA279" s="15" t="s">
        <v>586</v>
      </c>
      <c r="BB279" s="15"/>
      <c r="BC279" s="15"/>
      <c r="BD279" s="5"/>
      <c r="BE279" s="5"/>
      <c r="BF279" s="5"/>
      <c r="BG279" s="3"/>
      <c r="BH279" s="5"/>
      <c r="BI279" s="5"/>
      <c r="BJ279" s="5"/>
      <c r="BK279" s="5"/>
      <c r="BL279" s="5"/>
      <c r="BM279" s="5"/>
      <c r="BN279" s="5"/>
      <c r="BO279" s="5">
        <v>1</v>
      </c>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5"/>
      <c r="CQ279" s="5"/>
      <c r="CR279" s="5"/>
      <c r="CS279" s="5"/>
      <c r="CT279" s="5"/>
      <c r="CU279" s="5"/>
      <c r="CV279" s="5"/>
      <c r="CW279" s="5"/>
      <c r="CX279" s="5"/>
      <c r="CY279" s="5"/>
      <c r="CZ279" s="5"/>
      <c r="DA279" s="5"/>
      <c r="DB279" s="5"/>
      <c r="DC279" s="5"/>
      <c r="DD279" s="5"/>
      <c r="DE279" s="5"/>
      <c r="DF279" s="5"/>
      <c r="DG279" s="5"/>
      <c r="DH279" s="5"/>
      <c r="DI279" s="5"/>
      <c r="DJ279" s="5"/>
      <c r="DK279" s="5"/>
      <c r="DL279" s="5"/>
      <c r="DM279" s="5"/>
      <c r="DN279" s="5"/>
      <c r="DO279" s="5"/>
      <c r="DP279" s="5"/>
      <c r="DQ279" s="5"/>
      <c r="DR279" s="5"/>
      <c r="DS279" s="5"/>
      <c r="DT279" s="5"/>
      <c r="DU279" s="5"/>
      <c r="DV279" s="5"/>
      <c r="DW279" s="5"/>
      <c r="DX279" s="5"/>
      <c r="DY279" s="5"/>
      <c r="DZ279" s="5"/>
      <c r="EA279" s="5"/>
      <c r="EB279" s="5"/>
      <c r="EC279" s="5"/>
      <c r="ED279" s="5"/>
      <c r="EE279" s="5"/>
      <c r="EF279" s="5"/>
      <c r="EG279" s="5"/>
      <c r="EH279" s="5"/>
      <c r="EI279" s="5"/>
      <c r="EJ279" s="5"/>
      <c r="EK279" s="5"/>
      <c r="EL279" s="5"/>
      <c r="EM279" s="5"/>
      <c r="EN279" s="5"/>
      <c r="EO279" s="5"/>
      <c r="EP279" s="5"/>
      <c r="EQ279" s="5"/>
      <c r="ER279" s="20">
        <f t="shared" si="61"/>
        <v>1</v>
      </c>
      <c r="ES279" s="5">
        <f t="shared" si="62"/>
        <v>1</v>
      </c>
      <c r="ET279" s="5" t="s">
        <v>581</v>
      </c>
      <c r="EU279" s="15" t="s">
        <v>1752</v>
      </c>
      <c r="EV279" s="15" t="s">
        <v>567</v>
      </c>
      <c r="EW279" s="15" t="s">
        <v>1070</v>
      </c>
      <c r="EX279" s="3" t="s">
        <v>1203</v>
      </c>
      <c r="EY279" s="22">
        <v>46178</v>
      </c>
      <c r="EZ279" s="21"/>
      <c r="FA279" s="3"/>
      <c r="FB279" s="22"/>
      <c r="FC279" s="15"/>
      <c r="FD279" s="15"/>
      <c r="FE279" s="15">
        <f t="shared" si="63"/>
        <v>2028</v>
      </c>
      <c r="FF279" s="4">
        <f t="shared" si="64"/>
        <v>7411</v>
      </c>
      <c r="FG279" t="s">
        <v>586</v>
      </c>
      <c r="FH279" s="4">
        <v>165</v>
      </c>
      <c r="FI279" t="s">
        <v>688</v>
      </c>
    </row>
    <row r="280" spans="1:165" ht="17.25" x14ac:dyDescent="0.25">
      <c r="A280" s="5">
        <v>463265017</v>
      </c>
      <c r="B280" s="12" t="s">
        <v>84</v>
      </c>
      <c r="C280" s="5"/>
      <c r="D280" s="5"/>
      <c r="E280" s="5"/>
      <c r="F280" s="5"/>
      <c r="G280" s="6"/>
      <c r="H280" s="6"/>
      <c r="I280" s="5">
        <v>4612</v>
      </c>
      <c r="J280" s="5">
        <v>18137.169999999998</v>
      </c>
      <c r="K280" s="295">
        <f t="shared" si="65"/>
        <v>4747.1699999999983</v>
      </c>
      <c r="L280" s="295">
        <f t="shared" si="54"/>
        <v>22749.17</v>
      </c>
      <c r="M280" s="7">
        <v>4</v>
      </c>
      <c r="N280" s="5" t="s">
        <v>688</v>
      </c>
      <c r="O280" s="5" t="s">
        <v>689</v>
      </c>
      <c r="P280" s="5" t="s">
        <v>74</v>
      </c>
      <c r="Q280" s="8">
        <v>49791</v>
      </c>
      <c r="R280" s="9">
        <v>446</v>
      </c>
      <c r="S280" s="9">
        <f t="shared" si="55"/>
        <v>0</v>
      </c>
      <c r="T280" s="9">
        <v>1800</v>
      </c>
      <c r="U280" s="10" t="s">
        <v>688</v>
      </c>
      <c r="V280" s="319">
        <f t="shared" si="59"/>
        <v>0.20237010094037414</v>
      </c>
      <c r="W280" s="319">
        <f t="shared" si="60"/>
        <v>1.6347327109582074E-2</v>
      </c>
      <c r="X280" s="11" t="str">
        <f t="shared" si="56"/>
        <v>FLOW</v>
      </c>
      <c r="Y280" s="5" t="str">
        <f t="shared" si="57"/>
        <v>-</v>
      </c>
      <c r="Z280" s="5" t="s">
        <v>773</v>
      </c>
      <c r="AA280" s="5" t="s">
        <v>586</v>
      </c>
      <c r="AB280" s="12"/>
      <c r="AC280" s="5"/>
      <c r="AD280" s="5"/>
      <c r="AE280" s="13"/>
      <c r="AF280" s="14" t="s">
        <v>1064</v>
      </c>
      <c r="AG280" s="15" t="s">
        <v>586</v>
      </c>
      <c r="AH280" s="5" t="s">
        <v>85</v>
      </c>
      <c r="AI280" s="15" t="s">
        <v>586</v>
      </c>
      <c r="AJ280" s="16" t="s">
        <v>586</v>
      </c>
      <c r="AK280" s="15" t="s">
        <v>586</v>
      </c>
      <c r="AL280" s="17">
        <v>20383.169999999998</v>
      </c>
      <c r="AM280" s="8">
        <v>49791</v>
      </c>
      <c r="AN280" s="18">
        <v>116</v>
      </c>
      <c r="AO280" s="6">
        <v>126</v>
      </c>
      <c r="AP280" s="6" t="str">
        <f t="shared" si="58"/>
        <v>FLOW</v>
      </c>
      <c r="AQ280" s="6"/>
      <c r="AR280" s="6"/>
      <c r="AS280" s="6"/>
      <c r="AT280" s="6"/>
      <c r="AU280" s="5" t="s">
        <v>483</v>
      </c>
      <c r="AV280" s="332"/>
      <c r="AW280" s="12"/>
      <c r="AX280" s="19"/>
      <c r="AY280" s="5"/>
      <c r="AZ280" s="5" t="s">
        <v>1011</v>
      </c>
      <c r="BA280" s="15" t="s">
        <v>586</v>
      </c>
      <c r="BB280" s="15"/>
      <c r="BC280" s="15"/>
      <c r="BD280" s="5"/>
      <c r="BE280" s="5"/>
      <c r="BF280" s="5"/>
      <c r="BG280" s="3"/>
      <c r="BH280" s="5"/>
      <c r="BI280" s="5"/>
      <c r="BJ280" s="5"/>
      <c r="BK280" s="5"/>
      <c r="BL280" s="5">
        <v>1</v>
      </c>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5"/>
      <c r="CQ280" s="5"/>
      <c r="CR280" s="5"/>
      <c r="CS280" s="5"/>
      <c r="CT280" s="5"/>
      <c r="CU280" s="5"/>
      <c r="CV280" s="5"/>
      <c r="CW280" s="5"/>
      <c r="CX280" s="5"/>
      <c r="CY280" s="5"/>
      <c r="CZ280" s="5"/>
      <c r="DA280" s="5"/>
      <c r="DB280" s="5"/>
      <c r="DC280" s="5"/>
      <c r="DD280" s="5"/>
      <c r="DE280" s="5"/>
      <c r="DF280" s="5"/>
      <c r="DG280" s="5"/>
      <c r="DH280" s="5"/>
      <c r="DI280" s="5"/>
      <c r="DJ280" s="5"/>
      <c r="DK280" s="5"/>
      <c r="DL280" s="5"/>
      <c r="DM280" s="5"/>
      <c r="DN280" s="5"/>
      <c r="DO280" s="5"/>
      <c r="DP280" s="5"/>
      <c r="DQ280" s="5"/>
      <c r="DR280" s="5"/>
      <c r="DS280" s="5"/>
      <c r="DT280" s="5"/>
      <c r="DU280" s="5"/>
      <c r="DV280" s="5"/>
      <c r="DW280" s="5"/>
      <c r="DX280" s="5"/>
      <c r="DY280" s="5"/>
      <c r="DZ280" s="5"/>
      <c r="EA280" s="5"/>
      <c r="EB280" s="5"/>
      <c r="EC280" s="5"/>
      <c r="ED280" s="5"/>
      <c r="EE280" s="5"/>
      <c r="EF280" s="5"/>
      <c r="EG280" s="5"/>
      <c r="EH280" s="5"/>
      <c r="EI280" s="5"/>
      <c r="EJ280" s="5"/>
      <c r="EK280" s="5"/>
      <c r="EL280" s="5"/>
      <c r="EM280" s="5"/>
      <c r="EN280" s="5"/>
      <c r="EO280" s="5"/>
      <c r="EP280" s="5"/>
      <c r="EQ280" s="5"/>
      <c r="ER280" s="20">
        <f t="shared" si="61"/>
        <v>1</v>
      </c>
      <c r="ES280" s="5">
        <f t="shared" si="62"/>
        <v>1</v>
      </c>
      <c r="ET280" s="5" t="s">
        <v>579</v>
      </c>
      <c r="EU280" s="15" t="s">
        <v>1753</v>
      </c>
      <c r="EV280" s="15" t="s">
        <v>567</v>
      </c>
      <c r="EW280" s="15" t="s">
        <v>1096</v>
      </c>
      <c r="EX280" s="3" t="s">
        <v>1204</v>
      </c>
      <c r="EY280" s="22">
        <v>46177</v>
      </c>
      <c r="EZ280" s="21"/>
      <c r="FA280" s="3"/>
      <c r="FB280" s="22"/>
      <c r="FC280" s="15"/>
      <c r="FD280" s="15"/>
      <c r="FE280" s="15">
        <f t="shared" si="63"/>
        <v>4747.1699999999983</v>
      </c>
      <c r="FF280" s="4">
        <f t="shared" si="64"/>
        <v>22749.17</v>
      </c>
      <c r="FG280" t="s">
        <v>586</v>
      </c>
      <c r="FH280" s="4">
        <v>446</v>
      </c>
      <c r="FI280" t="s">
        <v>688</v>
      </c>
    </row>
    <row r="281" spans="1:165" ht="17.25" x14ac:dyDescent="0.25">
      <c r="A281" s="5">
        <v>462848842</v>
      </c>
      <c r="B281" s="12" t="s">
        <v>424</v>
      </c>
      <c r="C281" s="5"/>
      <c r="D281" s="5"/>
      <c r="E281" s="5"/>
      <c r="F281" s="5"/>
      <c r="G281" s="6"/>
      <c r="H281" s="6"/>
      <c r="I281" s="5">
        <v>4230</v>
      </c>
      <c r="J281" s="5">
        <v>3897</v>
      </c>
      <c r="K281" s="295">
        <f t="shared" si="65"/>
        <v>4008</v>
      </c>
      <c r="L281" s="295">
        <f t="shared" si="54"/>
        <v>8127</v>
      </c>
      <c r="M281" s="334">
        <v>1</v>
      </c>
      <c r="N281" s="5" t="s">
        <v>688</v>
      </c>
      <c r="O281" s="5" t="s">
        <v>689</v>
      </c>
      <c r="P281" s="5" t="s">
        <v>17</v>
      </c>
      <c r="Q281" s="8">
        <v>49284</v>
      </c>
      <c r="R281" s="9">
        <v>111</v>
      </c>
      <c r="S281" s="9">
        <f t="shared" si="55"/>
        <v>0</v>
      </c>
      <c r="T281" s="9">
        <v>5400</v>
      </c>
      <c r="U281" s="10" t="s">
        <v>890</v>
      </c>
      <c r="V281" s="319">
        <f t="shared" si="59"/>
        <v>1.9998763082752436E-2</v>
      </c>
      <c r="W281" s="319">
        <f t="shared" si="60"/>
        <v>2.7639023205761224E-3</v>
      </c>
      <c r="X281" s="11" t="str">
        <f t="shared" si="56"/>
        <v>FLOW</v>
      </c>
      <c r="Y281" s="5" t="str">
        <f t="shared" si="57"/>
        <v>-</v>
      </c>
      <c r="Z281" s="5" t="s">
        <v>787</v>
      </c>
      <c r="AA281" s="5" t="s">
        <v>586</v>
      </c>
      <c r="AB281" s="12"/>
      <c r="AC281" s="5"/>
      <c r="AD281" s="5"/>
      <c r="AE281" s="13"/>
      <c r="AF281" s="14" t="s">
        <v>586</v>
      </c>
      <c r="AG281" s="15" t="s">
        <v>586</v>
      </c>
      <c r="AH281" s="5" t="s">
        <v>422</v>
      </c>
      <c r="AI281" s="15" t="s">
        <v>586</v>
      </c>
      <c r="AJ281" s="16" t="s">
        <v>586</v>
      </c>
      <c r="AK281" s="15" t="s">
        <v>586</v>
      </c>
      <c r="AL281" s="17">
        <v>9408</v>
      </c>
      <c r="AM281" s="8">
        <v>49284</v>
      </c>
      <c r="AN281" s="18">
        <v>27</v>
      </c>
      <c r="AO281" s="6">
        <v>37</v>
      </c>
      <c r="AP281" s="6" t="str">
        <f t="shared" si="58"/>
        <v>FLOW</v>
      </c>
      <c r="AQ281" s="6"/>
      <c r="AR281" s="6"/>
      <c r="AS281" s="6"/>
      <c r="AT281" s="6"/>
      <c r="AU281" s="5" t="s">
        <v>1060</v>
      </c>
      <c r="AV281" s="332"/>
      <c r="AW281" s="12"/>
      <c r="AX281" s="19"/>
      <c r="AY281" s="5"/>
      <c r="AZ281" s="5" t="s">
        <v>1011</v>
      </c>
      <c r="BA281" s="15" t="s">
        <v>586</v>
      </c>
      <c r="BB281" s="15"/>
      <c r="BC281" s="15"/>
      <c r="BD281" s="5"/>
      <c r="BE281" s="5"/>
      <c r="BF281" s="5"/>
      <c r="BG281" s="3"/>
      <c r="BH281" s="5"/>
      <c r="BI281" s="5"/>
      <c r="BJ281" s="5"/>
      <c r="BK281" s="5"/>
      <c r="BL281" s="5">
        <v>1</v>
      </c>
      <c r="BM281" s="5"/>
      <c r="BN281" s="5"/>
      <c r="BO281" s="5"/>
      <c r="BP281" s="5"/>
      <c r="BQ281" s="5"/>
      <c r="BR281" s="5">
        <v>1</v>
      </c>
      <c r="BS281" s="5"/>
      <c r="BT281" s="5"/>
      <c r="BU281" s="5"/>
      <c r="BV281" s="5"/>
      <c r="BW281" s="5"/>
      <c r="BX281" s="5"/>
      <c r="BY281" s="5"/>
      <c r="BZ281" s="5"/>
      <c r="CA281" s="5"/>
      <c r="CB281" s="5"/>
      <c r="CC281" s="5"/>
      <c r="CD281" s="5"/>
      <c r="CE281" s="5"/>
      <c r="CF281" s="5"/>
      <c r="CG281" s="5"/>
      <c r="CH281" s="5"/>
      <c r="CI281" s="5"/>
      <c r="CJ281" s="5"/>
      <c r="CK281" s="5"/>
      <c r="CL281" s="5"/>
      <c r="CM281" s="5"/>
      <c r="CN281" s="5"/>
      <c r="CO281" s="5"/>
      <c r="CP281" s="5"/>
      <c r="CQ281" s="5"/>
      <c r="CR281" s="5"/>
      <c r="CS281" s="5"/>
      <c r="CT281" s="5"/>
      <c r="CU281" s="5"/>
      <c r="CV281" s="5"/>
      <c r="CW281" s="5"/>
      <c r="CX281" s="5"/>
      <c r="CY281" s="5"/>
      <c r="CZ281" s="5"/>
      <c r="DA281" s="5"/>
      <c r="DB281" s="5"/>
      <c r="DC281" s="5"/>
      <c r="DD281" s="5"/>
      <c r="DE281" s="5"/>
      <c r="DF281" s="5"/>
      <c r="DG281" s="5"/>
      <c r="DH281" s="5"/>
      <c r="DI281" s="5"/>
      <c r="DJ281" s="5"/>
      <c r="DK281" s="5"/>
      <c r="DL281" s="5"/>
      <c r="DM281" s="5"/>
      <c r="DN281" s="5"/>
      <c r="DO281" s="5"/>
      <c r="DP281" s="5"/>
      <c r="DQ281" s="5"/>
      <c r="DR281" s="5"/>
      <c r="DS281" s="5"/>
      <c r="DT281" s="5"/>
      <c r="DU281" s="5"/>
      <c r="DV281" s="5"/>
      <c r="DW281" s="5"/>
      <c r="DX281" s="5"/>
      <c r="DY281" s="5"/>
      <c r="DZ281" s="5"/>
      <c r="EA281" s="5"/>
      <c r="EB281" s="5"/>
      <c r="EC281" s="5"/>
      <c r="ED281" s="5"/>
      <c r="EE281" s="5"/>
      <c r="EF281" s="5"/>
      <c r="EG281" s="5"/>
      <c r="EH281" s="5"/>
      <c r="EI281" s="5"/>
      <c r="EJ281" s="5"/>
      <c r="EK281" s="5"/>
      <c r="EL281" s="5"/>
      <c r="EM281" s="5"/>
      <c r="EN281" s="5"/>
      <c r="EO281" s="5"/>
      <c r="EP281" s="5"/>
      <c r="EQ281" s="5"/>
      <c r="ER281" s="20">
        <f t="shared" si="61"/>
        <v>2</v>
      </c>
      <c r="ES281" s="5">
        <f t="shared" si="62"/>
        <v>1</v>
      </c>
      <c r="ET281" s="5" t="s">
        <v>570</v>
      </c>
      <c r="EU281" s="15" t="s">
        <v>1754</v>
      </c>
      <c r="EV281" s="15" t="s">
        <v>567</v>
      </c>
      <c r="EW281" s="15" t="s">
        <v>1068</v>
      </c>
      <c r="EX281" s="3" t="s">
        <v>1169</v>
      </c>
      <c r="EY281" s="22">
        <v>46179</v>
      </c>
      <c r="EZ281" s="21"/>
      <c r="FA281" s="3"/>
      <c r="FB281" s="22"/>
      <c r="FC281" s="15"/>
      <c r="FD281" s="15"/>
      <c r="FE281" s="15">
        <f t="shared" si="63"/>
        <v>4008</v>
      </c>
      <c r="FF281" s="4">
        <f t="shared" si="64"/>
        <v>8127</v>
      </c>
      <c r="FG281" t="s">
        <v>586</v>
      </c>
      <c r="FH281" s="4">
        <v>111</v>
      </c>
      <c r="FI281" t="s">
        <v>688</v>
      </c>
    </row>
    <row r="282" spans="1:165" ht="17.25" x14ac:dyDescent="0.25">
      <c r="A282" s="5">
        <v>462204563</v>
      </c>
      <c r="B282" s="12" t="s">
        <v>51</v>
      </c>
      <c r="C282" s="5"/>
      <c r="D282" s="5"/>
      <c r="E282" s="5"/>
      <c r="F282" s="5"/>
      <c r="G282" s="6"/>
      <c r="H282" s="6"/>
      <c r="I282" s="5">
        <v>3917</v>
      </c>
      <c r="J282" s="5">
        <v>14925</v>
      </c>
      <c r="K282" s="295">
        <f t="shared" si="65"/>
        <v>3953</v>
      </c>
      <c r="L282" s="295">
        <f t="shared" si="54"/>
        <v>18842</v>
      </c>
      <c r="M282" s="7">
        <v>4</v>
      </c>
      <c r="N282" s="5" t="s">
        <v>688</v>
      </c>
      <c r="O282" s="5" t="s">
        <v>689</v>
      </c>
      <c r="P282" s="5" t="s">
        <v>26</v>
      </c>
      <c r="Q282" s="8">
        <v>49190</v>
      </c>
      <c r="R282" s="9">
        <v>779</v>
      </c>
      <c r="S282" s="9">
        <f t="shared" si="55"/>
        <v>0</v>
      </c>
      <c r="T282" s="9">
        <v>6148</v>
      </c>
      <c r="U282" s="10" t="s">
        <v>874</v>
      </c>
      <c r="V282" s="319">
        <f t="shared" si="59"/>
        <v>0.16880260818732112</v>
      </c>
      <c r="W282" s="319">
        <f t="shared" si="60"/>
        <v>1.6150007441512366E-2</v>
      </c>
      <c r="X282" s="11" t="str">
        <f t="shared" si="56"/>
        <v>FLOW</v>
      </c>
      <c r="Y282" s="5" t="str">
        <f t="shared" si="57"/>
        <v>-</v>
      </c>
      <c r="Z282" s="5" t="s">
        <v>783</v>
      </c>
      <c r="AA282" s="5" t="s">
        <v>586</v>
      </c>
      <c r="AB282" s="12"/>
      <c r="AC282" s="5"/>
      <c r="AD282" s="5"/>
      <c r="AE282" s="13"/>
      <c r="AF282" s="14" t="s">
        <v>1064</v>
      </c>
      <c r="AG282" s="15" t="s">
        <v>586</v>
      </c>
      <c r="AH282" s="5" t="s">
        <v>52</v>
      </c>
      <c r="AI282" s="15" t="s">
        <v>586</v>
      </c>
      <c r="AJ282" s="16" t="s">
        <v>586</v>
      </c>
      <c r="AK282" s="15" t="s">
        <v>586</v>
      </c>
      <c r="AL282" s="17">
        <v>21852</v>
      </c>
      <c r="AM282" s="8">
        <v>49190</v>
      </c>
      <c r="AN282" s="18">
        <v>116</v>
      </c>
      <c r="AO282" s="6">
        <v>126</v>
      </c>
      <c r="AP282" s="6" t="str">
        <f t="shared" si="58"/>
        <v>FLOW</v>
      </c>
      <c r="AQ282" s="6"/>
      <c r="AR282" s="6"/>
      <c r="AS282" s="6"/>
      <c r="AT282" s="6"/>
      <c r="AU282" s="5" t="s">
        <v>483</v>
      </c>
      <c r="AV282" s="332"/>
      <c r="AW282" s="12"/>
      <c r="AX282" s="19"/>
      <c r="AY282" s="5"/>
      <c r="AZ282" s="5" t="s">
        <v>1011</v>
      </c>
      <c r="BA282" s="15" t="s">
        <v>586</v>
      </c>
      <c r="BB282" s="15"/>
      <c r="BC282" s="15"/>
      <c r="BD282" s="5"/>
      <c r="BE282" s="5"/>
      <c r="BF282" s="5"/>
      <c r="BG282" s="3"/>
      <c r="BH282" s="5"/>
      <c r="BI282" s="5"/>
      <c r="BJ282" s="5"/>
      <c r="BK282" s="5"/>
      <c r="BL282" s="5">
        <v>1</v>
      </c>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5"/>
      <c r="CM282" s="5"/>
      <c r="CN282" s="5"/>
      <c r="CO282" s="5"/>
      <c r="CP282" s="5"/>
      <c r="CQ282" s="5"/>
      <c r="CR282" s="5"/>
      <c r="CS282" s="5"/>
      <c r="CT282" s="5"/>
      <c r="CU282" s="5"/>
      <c r="CV282" s="5"/>
      <c r="CW282" s="5"/>
      <c r="CX282" s="5"/>
      <c r="CY282" s="5"/>
      <c r="CZ282" s="5"/>
      <c r="DA282" s="5"/>
      <c r="DB282" s="5"/>
      <c r="DC282" s="5"/>
      <c r="DD282" s="5"/>
      <c r="DE282" s="5"/>
      <c r="DF282" s="5"/>
      <c r="DG282" s="5"/>
      <c r="DH282" s="5"/>
      <c r="DI282" s="5"/>
      <c r="DJ282" s="5"/>
      <c r="DK282" s="5"/>
      <c r="DL282" s="5"/>
      <c r="DM282" s="5"/>
      <c r="DN282" s="5"/>
      <c r="DO282" s="5"/>
      <c r="DP282" s="5"/>
      <c r="DQ282" s="5"/>
      <c r="DR282" s="5"/>
      <c r="DS282" s="5"/>
      <c r="DT282" s="5"/>
      <c r="DU282" s="5"/>
      <c r="DV282" s="5"/>
      <c r="DW282" s="5"/>
      <c r="DX282" s="5"/>
      <c r="DY282" s="5"/>
      <c r="DZ282" s="5"/>
      <c r="EA282" s="5"/>
      <c r="EB282" s="5"/>
      <c r="EC282" s="5"/>
      <c r="ED282" s="5"/>
      <c r="EE282" s="5"/>
      <c r="EF282" s="5"/>
      <c r="EG282" s="5"/>
      <c r="EH282" s="5"/>
      <c r="EI282" s="5"/>
      <c r="EJ282" s="5"/>
      <c r="EK282" s="5"/>
      <c r="EL282" s="5"/>
      <c r="EM282" s="5"/>
      <c r="EN282" s="5"/>
      <c r="EO282" s="5"/>
      <c r="EP282" s="5"/>
      <c r="EQ282" s="5"/>
      <c r="ER282" s="20">
        <f t="shared" si="61"/>
        <v>1</v>
      </c>
      <c r="ES282" s="5">
        <f t="shared" si="62"/>
        <v>1</v>
      </c>
      <c r="ET282" s="5" t="s">
        <v>572</v>
      </c>
      <c r="EU282" s="15" t="s">
        <v>1755</v>
      </c>
      <c r="EV282" s="15" t="s">
        <v>567</v>
      </c>
      <c r="EW282" s="15" t="s">
        <v>1070</v>
      </c>
      <c r="EX282" s="3" t="s">
        <v>1140</v>
      </c>
      <c r="EY282" s="22">
        <v>46177</v>
      </c>
      <c r="EZ282" s="21"/>
      <c r="FA282" s="3"/>
      <c r="FB282" s="22"/>
      <c r="FC282" s="15"/>
      <c r="FD282" s="15"/>
      <c r="FE282" s="15">
        <f t="shared" si="63"/>
        <v>3953</v>
      </c>
      <c r="FF282" s="4">
        <f t="shared" si="64"/>
        <v>18842</v>
      </c>
      <c r="FG282" t="s">
        <v>586</v>
      </c>
      <c r="FH282" s="4">
        <v>779</v>
      </c>
      <c r="FI282" t="s">
        <v>688</v>
      </c>
    </row>
    <row r="283" spans="1:165" ht="17.25" x14ac:dyDescent="0.25">
      <c r="A283" s="5">
        <v>460516801</v>
      </c>
      <c r="B283" s="12" t="s">
        <v>364</v>
      </c>
      <c r="C283" s="5" t="s">
        <v>1045</v>
      </c>
      <c r="D283" s="5" t="s">
        <v>1474</v>
      </c>
      <c r="E283" s="5">
        <v>3100</v>
      </c>
      <c r="F283" s="5"/>
      <c r="G283" s="6"/>
      <c r="H283" s="6"/>
      <c r="I283" s="5">
        <v>2999</v>
      </c>
      <c r="J283" s="5">
        <v>2822.99</v>
      </c>
      <c r="K283" s="295">
        <f t="shared" si="65"/>
        <v>2868.99</v>
      </c>
      <c r="L283" s="295">
        <f t="shared" si="54"/>
        <v>2721.99</v>
      </c>
      <c r="M283" s="334">
        <v>1</v>
      </c>
      <c r="N283" s="5" t="s">
        <v>737</v>
      </c>
      <c r="O283" s="5" t="s">
        <v>738</v>
      </c>
      <c r="P283" s="5" t="s">
        <v>26</v>
      </c>
      <c r="Q283" s="8">
        <v>49068.29</v>
      </c>
      <c r="R283" s="9">
        <v>46</v>
      </c>
      <c r="S283" s="9">
        <f t="shared" si="55"/>
        <v>0</v>
      </c>
      <c r="T283" s="9">
        <v>4385</v>
      </c>
      <c r="U283" s="10" t="s">
        <v>863</v>
      </c>
      <c r="V283" s="319">
        <f t="shared" si="59"/>
        <v>2.1161105789671581E-2</v>
      </c>
      <c r="W283" s="319">
        <f t="shared" si="60"/>
        <v>2.7518050604192464E-3</v>
      </c>
      <c r="X283" s="11" t="str">
        <f t="shared" si="56"/>
        <v>STABLE</v>
      </c>
      <c r="Y283" s="5" t="str">
        <f t="shared" si="57"/>
        <v>PAID</v>
      </c>
      <c r="Z283" s="5" t="s">
        <v>787</v>
      </c>
      <c r="AA283" s="5" t="s">
        <v>586</v>
      </c>
      <c r="AB283" s="12"/>
      <c r="AC283" s="5"/>
      <c r="AD283" s="5"/>
      <c r="AE283" s="13"/>
      <c r="AF283" s="14" t="s">
        <v>586</v>
      </c>
      <c r="AG283" s="15" t="s">
        <v>586</v>
      </c>
      <c r="AH283" s="5" t="s">
        <v>365</v>
      </c>
      <c r="AI283" s="15" t="s">
        <v>586</v>
      </c>
      <c r="AJ283" s="16" t="s">
        <v>586</v>
      </c>
      <c r="AK283" s="15" t="s">
        <v>586</v>
      </c>
      <c r="AL283" s="17">
        <v>7253.99</v>
      </c>
      <c r="AM283" s="8">
        <v>49068.29</v>
      </c>
      <c r="AN283" s="18">
        <v>27</v>
      </c>
      <c r="AO283" s="6">
        <v>37</v>
      </c>
      <c r="AP283" s="6" t="str">
        <f t="shared" si="58"/>
        <v>FLOW</v>
      </c>
      <c r="AQ283" s="6"/>
      <c r="AR283" s="6"/>
      <c r="AS283" s="6"/>
      <c r="AT283" s="6"/>
      <c r="AU283" s="5" t="s">
        <v>1060</v>
      </c>
      <c r="AV283" s="332"/>
      <c r="AW283" s="12"/>
      <c r="AX283" s="19"/>
      <c r="AY283" s="5"/>
      <c r="AZ283" s="5" t="s">
        <v>1011</v>
      </c>
      <c r="BA283" s="15" t="s">
        <v>586</v>
      </c>
      <c r="BB283" s="15"/>
      <c r="BC283" s="15"/>
      <c r="BD283" s="5"/>
      <c r="BE283" s="5"/>
      <c r="BF283" s="5"/>
      <c r="BG283" s="3"/>
      <c r="BH283" s="5"/>
      <c r="BI283" s="5"/>
      <c r="BJ283" s="5"/>
      <c r="BK283" s="5"/>
      <c r="BL283" s="5">
        <v>1</v>
      </c>
      <c r="BM283" s="5"/>
      <c r="BN283" s="5"/>
      <c r="BO283" s="5"/>
      <c r="BP283" s="5"/>
      <c r="BQ283" s="5"/>
      <c r="BR283" s="5"/>
      <c r="BS283" s="5"/>
      <c r="BT283" s="5"/>
      <c r="BU283" s="5"/>
      <c r="BV283" s="5"/>
      <c r="BW283" s="5"/>
      <c r="BX283" s="5"/>
      <c r="BY283" s="5"/>
      <c r="BZ283" s="5"/>
      <c r="CA283" s="5"/>
      <c r="CB283" s="5"/>
      <c r="CC283" s="5"/>
      <c r="CD283" s="5"/>
      <c r="CE283" s="5"/>
      <c r="CF283" s="5"/>
      <c r="CG283" s="5">
        <v>2</v>
      </c>
      <c r="CH283" s="5"/>
      <c r="CI283" s="5"/>
      <c r="CJ283" s="5"/>
      <c r="CK283" s="5"/>
      <c r="CL283" s="5"/>
      <c r="CM283" s="5"/>
      <c r="CN283" s="5"/>
      <c r="CO283" s="5"/>
      <c r="CP283" s="5"/>
      <c r="CQ283" s="5"/>
      <c r="CR283" s="5"/>
      <c r="CS283" s="5"/>
      <c r="CT283" s="5"/>
      <c r="CU283" s="5"/>
      <c r="CV283" s="5"/>
      <c r="CW283" s="5"/>
      <c r="CX283" s="5"/>
      <c r="CY283" s="5"/>
      <c r="CZ283" s="5"/>
      <c r="DA283" s="5"/>
      <c r="DB283" s="5"/>
      <c r="DC283" s="5"/>
      <c r="DD283" s="5"/>
      <c r="DE283" s="5"/>
      <c r="DF283" s="5"/>
      <c r="DG283" s="5"/>
      <c r="DH283" s="5"/>
      <c r="DI283" s="5"/>
      <c r="DJ283" s="5"/>
      <c r="DK283" s="5"/>
      <c r="DL283" s="5"/>
      <c r="DM283" s="5"/>
      <c r="DN283" s="5"/>
      <c r="DO283" s="5"/>
      <c r="DP283" s="5"/>
      <c r="DQ283" s="5"/>
      <c r="DR283" s="5"/>
      <c r="DS283" s="5"/>
      <c r="DT283" s="5"/>
      <c r="DU283" s="5"/>
      <c r="DV283" s="5"/>
      <c r="DW283" s="5"/>
      <c r="DX283" s="5"/>
      <c r="DY283" s="5"/>
      <c r="DZ283" s="5"/>
      <c r="EA283" s="5"/>
      <c r="EB283" s="5"/>
      <c r="EC283" s="5"/>
      <c r="ED283" s="5"/>
      <c r="EE283" s="5"/>
      <c r="EF283" s="5"/>
      <c r="EG283" s="5"/>
      <c r="EH283" s="5"/>
      <c r="EI283" s="5"/>
      <c r="EJ283" s="5"/>
      <c r="EK283" s="5"/>
      <c r="EL283" s="5"/>
      <c r="EM283" s="5"/>
      <c r="EN283" s="5"/>
      <c r="EO283" s="5"/>
      <c r="EP283" s="5"/>
      <c r="EQ283" s="5"/>
      <c r="ER283" s="20">
        <f t="shared" si="61"/>
        <v>3</v>
      </c>
      <c r="ES283" s="5">
        <f t="shared" si="62"/>
        <v>1</v>
      </c>
      <c r="ET283" s="5" t="s">
        <v>572</v>
      </c>
      <c r="EU283" s="15" t="s">
        <v>1756</v>
      </c>
      <c r="EV283" s="15" t="s">
        <v>567</v>
      </c>
      <c r="EW283" s="15" t="s">
        <v>1073</v>
      </c>
      <c r="EX283" s="3" t="s">
        <v>1082</v>
      </c>
      <c r="EY283" s="22">
        <v>46194</v>
      </c>
      <c r="EZ283" s="21"/>
      <c r="FA283" s="3"/>
      <c r="FB283" s="22"/>
      <c r="FC283" s="15"/>
      <c r="FD283" s="15"/>
      <c r="FE283" s="15">
        <f t="shared" si="63"/>
        <v>2868.99</v>
      </c>
      <c r="FF283" s="4">
        <f t="shared" si="64"/>
        <v>5821.99</v>
      </c>
      <c r="FG283" t="s">
        <v>586</v>
      </c>
      <c r="FH283" s="4">
        <v>46</v>
      </c>
      <c r="FI283" t="s">
        <v>688</v>
      </c>
    </row>
    <row r="284" spans="1:165" ht="17.25" x14ac:dyDescent="0.25">
      <c r="A284" s="5">
        <v>462463887</v>
      </c>
      <c r="B284" s="12" t="s">
        <v>482</v>
      </c>
      <c r="C284" s="5" t="s">
        <v>1043</v>
      </c>
      <c r="D284" s="5" t="s">
        <v>1065</v>
      </c>
      <c r="E284" s="5">
        <f>3703+15</f>
        <v>3718</v>
      </c>
      <c r="F284" s="5"/>
      <c r="G284" s="6"/>
      <c r="H284" s="6"/>
      <c r="I284" s="5">
        <v>3672</v>
      </c>
      <c r="J284" s="5">
        <v>3664</v>
      </c>
      <c r="K284" s="295">
        <f t="shared" si="65"/>
        <v>3727</v>
      </c>
      <c r="L284" s="295">
        <f t="shared" si="54"/>
        <v>3618</v>
      </c>
      <c r="M284" s="334">
        <v>1</v>
      </c>
      <c r="N284" s="335" t="s">
        <v>688</v>
      </c>
      <c r="O284" s="335" t="s">
        <v>689</v>
      </c>
      <c r="P284" s="5" t="s">
        <v>41</v>
      </c>
      <c r="Q284" s="8">
        <v>49066</v>
      </c>
      <c r="R284" s="9">
        <v>63</v>
      </c>
      <c r="S284" s="9">
        <f t="shared" si="55"/>
        <v>0</v>
      </c>
      <c r="T284" s="9">
        <v>3725</v>
      </c>
      <c r="U284" s="10" t="s">
        <v>793</v>
      </c>
      <c r="V284" s="319">
        <f t="shared" si="59"/>
        <v>4.8463354790742284E-2</v>
      </c>
      <c r="W284" s="319">
        <f t="shared" si="60"/>
        <v>2.7516766346357443E-3</v>
      </c>
      <c r="X284" s="11" t="str">
        <f t="shared" si="56"/>
        <v>FLOW</v>
      </c>
      <c r="Y284" s="5" t="str">
        <f t="shared" si="57"/>
        <v>-</v>
      </c>
      <c r="Z284" s="5" t="s">
        <v>738</v>
      </c>
      <c r="AA284" s="5" t="s">
        <v>586</v>
      </c>
      <c r="AB284" s="12"/>
      <c r="AC284" s="5"/>
      <c r="AD284" s="5"/>
      <c r="AE284" s="13"/>
      <c r="AF284" s="14" t="s">
        <v>586</v>
      </c>
      <c r="AG284" s="15" t="s">
        <v>586</v>
      </c>
      <c r="AH284" s="5" t="s">
        <v>279</v>
      </c>
      <c r="AI284" s="15" t="s">
        <v>586</v>
      </c>
      <c r="AJ284" s="16" t="s">
        <v>586</v>
      </c>
      <c r="AK284" s="15" t="s">
        <v>586</v>
      </c>
      <c r="AL284" s="17">
        <v>7443</v>
      </c>
      <c r="AM284" s="8">
        <v>49066</v>
      </c>
      <c r="AN284" s="18">
        <v>27</v>
      </c>
      <c r="AO284" s="6">
        <v>37</v>
      </c>
      <c r="AP284" s="6" t="str">
        <f t="shared" si="58"/>
        <v>FLOW</v>
      </c>
      <c r="AQ284" s="6"/>
      <c r="AR284" s="6"/>
      <c r="AS284" s="6"/>
      <c r="AT284" s="6"/>
      <c r="AU284" s="5" t="s">
        <v>483</v>
      </c>
      <c r="AV284" s="332"/>
      <c r="AW284" s="12"/>
      <c r="AX284" s="19"/>
      <c r="AY284" s="5"/>
      <c r="AZ284" s="5" t="s">
        <v>1011</v>
      </c>
      <c r="BA284" s="15" t="s">
        <v>586</v>
      </c>
      <c r="BB284" s="15"/>
      <c r="BC284" s="15"/>
      <c r="BD284" s="5"/>
      <c r="BE284" s="5"/>
      <c r="BF284" s="5"/>
      <c r="BG284" s="3"/>
      <c r="BH284" s="5"/>
      <c r="BI284" s="5"/>
      <c r="BJ284" s="5"/>
      <c r="BK284" s="5"/>
      <c r="BL284" s="5"/>
      <c r="BM284" s="5"/>
      <c r="BN284" s="5"/>
      <c r="BO284" s="5"/>
      <c r="BP284" s="5"/>
      <c r="BQ284" s="5"/>
      <c r="BR284" s="5">
        <v>1</v>
      </c>
      <c r="BS284" s="5"/>
      <c r="BT284" s="5"/>
      <c r="BU284" s="5"/>
      <c r="BV284" s="5"/>
      <c r="BW284" s="5"/>
      <c r="BX284" s="5"/>
      <c r="BY284" s="5"/>
      <c r="BZ284" s="5"/>
      <c r="CA284" s="5"/>
      <c r="CB284" s="5"/>
      <c r="CC284" s="5"/>
      <c r="CD284" s="5"/>
      <c r="CE284" s="5"/>
      <c r="CF284" s="5"/>
      <c r="CG284" s="5"/>
      <c r="CH284" s="5"/>
      <c r="CI284" s="5"/>
      <c r="CJ284" s="5"/>
      <c r="CK284" s="5"/>
      <c r="CL284" s="5"/>
      <c r="CM284" s="5"/>
      <c r="CN284" s="5"/>
      <c r="CO284" s="5"/>
      <c r="CP284" s="5"/>
      <c r="CQ284" s="5"/>
      <c r="CR284" s="5"/>
      <c r="CS284" s="5"/>
      <c r="CT284" s="5"/>
      <c r="CU284" s="5"/>
      <c r="CV284" s="5"/>
      <c r="CW284" s="5"/>
      <c r="CX284" s="5"/>
      <c r="CY284" s="5"/>
      <c r="CZ284" s="5"/>
      <c r="DA284" s="5"/>
      <c r="DB284" s="5"/>
      <c r="DC284" s="5"/>
      <c r="DD284" s="5"/>
      <c r="DE284" s="5"/>
      <c r="DF284" s="5"/>
      <c r="DG284" s="5"/>
      <c r="DH284" s="5"/>
      <c r="DI284" s="5"/>
      <c r="DJ284" s="5"/>
      <c r="DK284" s="5"/>
      <c r="DL284" s="5"/>
      <c r="DM284" s="5"/>
      <c r="DN284" s="5"/>
      <c r="DO284" s="5"/>
      <c r="DP284" s="5"/>
      <c r="DQ284" s="5"/>
      <c r="DR284" s="5"/>
      <c r="DS284" s="5"/>
      <c r="DT284" s="5"/>
      <c r="DU284" s="5"/>
      <c r="DV284" s="5"/>
      <c r="DW284" s="5"/>
      <c r="DX284" s="5"/>
      <c r="DY284" s="5"/>
      <c r="DZ284" s="5"/>
      <c r="EA284" s="5"/>
      <c r="EB284" s="5"/>
      <c r="EC284" s="5"/>
      <c r="ED284" s="5"/>
      <c r="EE284" s="5"/>
      <c r="EF284" s="5"/>
      <c r="EG284" s="5"/>
      <c r="EH284" s="5"/>
      <c r="EI284" s="5"/>
      <c r="EJ284" s="5"/>
      <c r="EK284" s="5"/>
      <c r="EL284" s="5"/>
      <c r="EM284" s="5"/>
      <c r="EN284" s="5"/>
      <c r="EO284" s="5"/>
      <c r="EP284" s="5"/>
      <c r="EQ284" s="5"/>
      <c r="ER284" s="20">
        <f t="shared" si="61"/>
        <v>1</v>
      </c>
      <c r="ES284" s="5">
        <f t="shared" si="62"/>
        <v>1</v>
      </c>
      <c r="ET284" s="5" t="s">
        <v>575</v>
      </c>
      <c r="EU284" s="15" t="s">
        <v>1757</v>
      </c>
      <c r="EV284" s="15" t="s">
        <v>567</v>
      </c>
      <c r="EW284" s="15" t="s">
        <v>1073</v>
      </c>
      <c r="EX284" s="3" t="s">
        <v>1085</v>
      </c>
      <c r="EY284" s="22">
        <v>46181</v>
      </c>
      <c r="EZ284" s="21"/>
      <c r="FA284" s="3"/>
      <c r="FB284" s="22"/>
      <c r="FC284" s="15"/>
      <c r="FD284" s="15"/>
      <c r="FE284" s="15">
        <f t="shared" si="63"/>
        <v>3727</v>
      </c>
      <c r="FF284" s="4">
        <f t="shared" si="64"/>
        <v>7336</v>
      </c>
      <c r="FG284" t="s">
        <v>586</v>
      </c>
      <c r="FH284" s="4">
        <v>54</v>
      </c>
      <c r="FI284" t="s">
        <v>688</v>
      </c>
    </row>
    <row r="285" spans="1:165" ht="17.25" x14ac:dyDescent="0.25">
      <c r="A285" s="5">
        <v>463864554</v>
      </c>
      <c r="B285" s="12" t="s">
        <v>532</v>
      </c>
      <c r="C285" s="5"/>
      <c r="D285" s="5"/>
      <c r="E285" s="5"/>
      <c r="F285" s="5"/>
      <c r="G285" s="6"/>
      <c r="H285" s="6"/>
      <c r="I285" s="5">
        <v>3255</v>
      </c>
      <c r="J285" s="5">
        <v>6482</v>
      </c>
      <c r="K285" s="295">
        <f t="shared" si="65"/>
        <v>3511</v>
      </c>
      <c r="L285" s="295">
        <f t="shared" si="54"/>
        <v>9737</v>
      </c>
      <c r="M285" s="7">
        <v>2</v>
      </c>
      <c r="N285" s="5" t="s">
        <v>688</v>
      </c>
      <c r="O285" s="5" t="s">
        <v>689</v>
      </c>
      <c r="P285" s="5" t="s">
        <v>30</v>
      </c>
      <c r="Q285" s="8">
        <v>48972</v>
      </c>
      <c r="R285" s="9">
        <v>284</v>
      </c>
      <c r="S285" s="9">
        <f t="shared" si="55"/>
        <v>0</v>
      </c>
      <c r="T285" s="9">
        <v>6287</v>
      </c>
      <c r="U285" s="10" t="s">
        <v>872</v>
      </c>
      <c r="V285" s="319">
        <f t="shared" si="59"/>
        <v>5.4776661451072149E-2</v>
      </c>
      <c r="W285" s="319">
        <f t="shared" si="60"/>
        <v>1.0842958235593766E-2</v>
      </c>
      <c r="X285" s="11" t="str">
        <f t="shared" si="56"/>
        <v>FLOW</v>
      </c>
      <c r="Y285" s="5" t="str">
        <f t="shared" si="57"/>
        <v>-</v>
      </c>
      <c r="Z285" s="5" t="s">
        <v>738</v>
      </c>
      <c r="AA285" s="5" t="s">
        <v>586</v>
      </c>
      <c r="AB285" s="12"/>
      <c r="AC285" s="5"/>
      <c r="AD285" s="5"/>
      <c r="AE285" s="13"/>
      <c r="AF285" s="14" t="s">
        <v>586</v>
      </c>
      <c r="AG285" s="15" t="s">
        <v>586</v>
      </c>
      <c r="AH285" s="5" t="s">
        <v>561</v>
      </c>
      <c r="AI285" s="15" t="s">
        <v>586</v>
      </c>
      <c r="AJ285" s="16" t="s">
        <v>586</v>
      </c>
      <c r="AK285" s="15" t="s">
        <v>586</v>
      </c>
      <c r="AL285" s="17">
        <v>13053</v>
      </c>
      <c r="AM285" s="8">
        <v>48972</v>
      </c>
      <c r="AN285" s="18">
        <v>57</v>
      </c>
      <c r="AO285" s="6">
        <v>67</v>
      </c>
      <c r="AP285" s="6" t="str">
        <f t="shared" si="58"/>
        <v>FLOW</v>
      </c>
      <c r="AQ285" s="6"/>
      <c r="AR285" s="6"/>
      <c r="AS285" s="6"/>
      <c r="AT285" s="6"/>
      <c r="AU285" s="5" t="s">
        <v>1060</v>
      </c>
      <c r="AV285" s="332"/>
      <c r="AW285" s="12"/>
      <c r="AX285" s="19"/>
      <c r="AY285" s="5"/>
      <c r="AZ285" s="5" t="s">
        <v>1011</v>
      </c>
      <c r="BA285" s="15" t="s">
        <v>586</v>
      </c>
      <c r="BB285" s="15"/>
      <c r="BC285" s="15"/>
      <c r="BD285" s="5"/>
      <c r="BE285" s="5"/>
      <c r="BF285" s="5"/>
      <c r="BG285" s="3"/>
      <c r="BH285" s="5"/>
      <c r="BI285" s="5"/>
      <c r="BJ285" s="5"/>
      <c r="BK285" s="5"/>
      <c r="BL285" s="5"/>
      <c r="BM285" s="5"/>
      <c r="BN285" s="5"/>
      <c r="BO285" s="5"/>
      <c r="BP285" s="5"/>
      <c r="BQ285" s="5"/>
      <c r="BR285" s="5">
        <v>1</v>
      </c>
      <c r="BS285" s="5"/>
      <c r="BT285" s="5"/>
      <c r="BU285" s="5"/>
      <c r="BV285" s="5"/>
      <c r="BW285" s="5"/>
      <c r="BX285" s="5"/>
      <c r="BY285" s="5"/>
      <c r="BZ285" s="5"/>
      <c r="CA285" s="5"/>
      <c r="CB285" s="5"/>
      <c r="CC285" s="5"/>
      <c r="CD285" s="5"/>
      <c r="CE285" s="5"/>
      <c r="CF285" s="5"/>
      <c r="CG285" s="5"/>
      <c r="CH285" s="5"/>
      <c r="CI285" s="5"/>
      <c r="CJ285" s="5"/>
      <c r="CK285" s="5"/>
      <c r="CL285" s="5"/>
      <c r="CM285" s="5"/>
      <c r="CN285" s="5"/>
      <c r="CO285" s="5"/>
      <c r="CP285" s="5"/>
      <c r="CQ285" s="5"/>
      <c r="CR285" s="5"/>
      <c r="CS285" s="5"/>
      <c r="CT285" s="5"/>
      <c r="CU285" s="5"/>
      <c r="CV285" s="5"/>
      <c r="CW285" s="5"/>
      <c r="CX285" s="5"/>
      <c r="CY285" s="5"/>
      <c r="CZ285" s="5"/>
      <c r="DA285" s="5"/>
      <c r="DB285" s="5"/>
      <c r="DC285" s="5"/>
      <c r="DD285" s="5"/>
      <c r="DE285" s="5"/>
      <c r="DF285" s="5"/>
      <c r="DG285" s="5"/>
      <c r="DH285" s="5"/>
      <c r="DI285" s="5"/>
      <c r="DJ285" s="5"/>
      <c r="DK285" s="5"/>
      <c r="DL285" s="5"/>
      <c r="DM285" s="5"/>
      <c r="DN285" s="5"/>
      <c r="DO285" s="5"/>
      <c r="DP285" s="5"/>
      <c r="DQ285" s="5"/>
      <c r="DR285" s="5"/>
      <c r="DS285" s="5"/>
      <c r="DT285" s="5"/>
      <c r="DU285" s="5"/>
      <c r="DV285" s="5"/>
      <c r="DW285" s="5"/>
      <c r="DX285" s="5"/>
      <c r="DY285" s="5"/>
      <c r="DZ285" s="5"/>
      <c r="EA285" s="5"/>
      <c r="EB285" s="5"/>
      <c r="EC285" s="5"/>
      <c r="ED285" s="5"/>
      <c r="EE285" s="5"/>
      <c r="EF285" s="5"/>
      <c r="EG285" s="5"/>
      <c r="EH285" s="5"/>
      <c r="EI285" s="5"/>
      <c r="EJ285" s="5"/>
      <c r="EK285" s="5"/>
      <c r="EL285" s="5"/>
      <c r="EM285" s="5"/>
      <c r="EN285" s="5"/>
      <c r="EO285" s="5"/>
      <c r="EP285" s="5"/>
      <c r="EQ285" s="5"/>
      <c r="ER285" s="20">
        <f t="shared" si="61"/>
        <v>1</v>
      </c>
      <c r="ES285" s="5">
        <f t="shared" si="62"/>
        <v>1</v>
      </c>
      <c r="ET285" s="5" t="s">
        <v>573</v>
      </c>
      <c r="EU285" s="15" t="s">
        <v>1758</v>
      </c>
      <c r="EV285" s="15" t="s">
        <v>567</v>
      </c>
      <c r="EW285" s="15" t="s">
        <v>1068</v>
      </c>
      <c r="EX285" s="3" t="s">
        <v>1104</v>
      </c>
      <c r="EY285" s="22">
        <v>46179</v>
      </c>
      <c r="EZ285" s="21"/>
      <c r="FA285" s="3"/>
      <c r="FB285" s="22"/>
      <c r="FC285" s="15"/>
      <c r="FD285" s="15"/>
      <c r="FE285" s="15">
        <f t="shared" si="63"/>
        <v>3511</v>
      </c>
      <c r="FF285" s="4">
        <f t="shared" si="64"/>
        <v>9737</v>
      </c>
      <c r="FG285" t="s">
        <v>586</v>
      </c>
      <c r="FH285" s="4">
        <v>284</v>
      </c>
      <c r="FI285" t="s">
        <v>688</v>
      </c>
    </row>
    <row r="286" spans="1:165" ht="17.25" x14ac:dyDescent="0.25">
      <c r="A286" s="5">
        <v>466230787</v>
      </c>
      <c r="B286" s="12" t="s">
        <v>363</v>
      </c>
      <c r="C286" s="5"/>
      <c r="D286" s="5"/>
      <c r="E286" s="5"/>
      <c r="F286" s="5"/>
      <c r="G286" s="6"/>
      <c r="H286" s="6"/>
      <c r="I286" s="5">
        <v>3401</v>
      </c>
      <c r="J286" s="5">
        <v>13598</v>
      </c>
      <c r="K286" s="295">
        <f t="shared" si="65"/>
        <v>3986</v>
      </c>
      <c r="L286" s="295">
        <f t="shared" si="54"/>
        <v>16999</v>
      </c>
      <c r="M286" s="7">
        <v>4</v>
      </c>
      <c r="N286" s="5" t="s">
        <v>688</v>
      </c>
      <c r="O286" s="5" t="s">
        <v>689</v>
      </c>
      <c r="P286" s="5" t="s">
        <v>41</v>
      </c>
      <c r="Q286" s="8">
        <v>48435</v>
      </c>
      <c r="R286" s="9">
        <v>591</v>
      </c>
      <c r="S286" s="9">
        <f t="shared" si="55"/>
        <v>0</v>
      </c>
      <c r="T286" s="9">
        <v>3600</v>
      </c>
      <c r="U286" s="10" t="s">
        <v>688</v>
      </c>
      <c r="V286" s="319">
        <f t="shared" si="59"/>
        <v>0.34192710355587247</v>
      </c>
      <c r="W286" s="319">
        <f t="shared" si="60"/>
        <v>1.5902126660493017E-2</v>
      </c>
      <c r="X286" s="11" t="str">
        <f t="shared" si="56"/>
        <v>FLOW</v>
      </c>
      <c r="Y286" s="5" t="str">
        <f t="shared" si="57"/>
        <v>-</v>
      </c>
      <c r="Z286" s="5" t="s">
        <v>787</v>
      </c>
      <c r="AA286" s="5" t="s">
        <v>586</v>
      </c>
      <c r="AB286" s="12"/>
      <c r="AC286" s="5"/>
      <c r="AD286" s="5"/>
      <c r="AE286" s="13"/>
      <c r="AF286" s="14" t="s">
        <v>1064</v>
      </c>
      <c r="AG286" s="15" t="s">
        <v>586</v>
      </c>
      <c r="AH286" s="5" t="s">
        <v>360</v>
      </c>
      <c r="AI286" s="15" t="s">
        <v>586</v>
      </c>
      <c r="AJ286" s="16" t="s">
        <v>586</v>
      </c>
      <c r="AK286" s="15" t="s">
        <v>586</v>
      </c>
      <c r="AL286" s="17">
        <v>17789</v>
      </c>
      <c r="AM286" s="8">
        <v>48435</v>
      </c>
      <c r="AN286" s="18">
        <v>116</v>
      </c>
      <c r="AO286" s="6">
        <v>126</v>
      </c>
      <c r="AP286" s="6" t="str">
        <f t="shared" si="58"/>
        <v>FLOW</v>
      </c>
      <c r="AQ286" s="6"/>
      <c r="AR286" s="6"/>
      <c r="AS286" s="6"/>
      <c r="AT286" s="6"/>
      <c r="AU286" s="5" t="s">
        <v>483</v>
      </c>
      <c r="AV286" s="332"/>
      <c r="AW286" s="12"/>
      <c r="AX286" s="19"/>
      <c r="AY286" s="5"/>
      <c r="AZ286" s="5" t="s">
        <v>1011</v>
      </c>
      <c r="BA286" s="15" t="s">
        <v>586</v>
      </c>
      <c r="BB286" s="15"/>
      <c r="BC286" s="15"/>
      <c r="BD286" s="5"/>
      <c r="BE286" s="5"/>
      <c r="BF286" s="5"/>
      <c r="BG286" s="3"/>
      <c r="BH286" s="5"/>
      <c r="BI286" s="5"/>
      <c r="BJ286" s="5"/>
      <c r="BK286" s="5"/>
      <c r="BL286" s="5"/>
      <c r="BM286" s="5"/>
      <c r="BN286" s="5"/>
      <c r="BO286" s="5">
        <v>1</v>
      </c>
      <c r="BP286" s="5"/>
      <c r="BQ286" s="5"/>
      <c r="BR286" s="5"/>
      <c r="BS286" s="5"/>
      <c r="BT286" s="5"/>
      <c r="BU286" s="5"/>
      <c r="BV286" s="5"/>
      <c r="BW286" s="5"/>
      <c r="BX286" s="5"/>
      <c r="BY286" s="5"/>
      <c r="BZ286" s="5"/>
      <c r="CA286" s="5"/>
      <c r="CB286" s="5"/>
      <c r="CC286" s="5"/>
      <c r="CD286" s="5"/>
      <c r="CE286" s="5"/>
      <c r="CF286" s="5"/>
      <c r="CG286" s="5"/>
      <c r="CH286" s="5"/>
      <c r="CI286" s="5"/>
      <c r="CJ286" s="5"/>
      <c r="CK286" s="5"/>
      <c r="CL286" s="5"/>
      <c r="CM286" s="5"/>
      <c r="CN286" s="5"/>
      <c r="CO286" s="5"/>
      <c r="CP286" s="5"/>
      <c r="CQ286" s="5"/>
      <c r="CR286" s="5"/>
      <c r="CS286" s="5"/>
      <c r="CT286" s="5"/>
      <c r="CU286" s="5"/>
      <c r="CV286" s="5"/>
      <c r="CW286" s="5"/>
      <c r="CX286" s="5"/>
      <c r="CY286" s="5"/>
      <c r="CZ286" s="5"/>
      <c r="DA286" s="5"/>
      <c r="DB286" s="5"/>
      <c r="DC286" s="5"/>
      <c r="DD286" s="5"/>
      <c r="DE286" s="5"/>
      <c r="DF286" s="5"/>
      <c r="DG286" s="5"/>
      <c r="DH286" s="5"/>
      <c r="DI286" s="5"/>
      <c r="DJ286" s="5"/>
      <c r="DK286" s="5"/>
      <c r="DL286" s="5"/>
      <c r="DM286" s="5"/>
      <c r="DN286" s="5"/>
      <c r="DO286" s="5"/>
      <c r="DP286" s="5"/>
      <c r="DQ286" s="5"/>
      <c r="DR286" s="5"/>
      <c r="DS286" s="5"/>
      <c r="DT286" s="5"/>
      <c r="DU286" s="5"/>
      <c r="DV286" s="5"/>
      <c r="DW286" s="5"/>
      <c r="DX286" s="5"/>
      <c r="DY286" s="5"/>
      <c r="DZ286" s="5"/>
      <c r="EA286" s="5"/>
      <c r="EB286" s="5"/>
      <c r="EC286" s="5"/>
      <c r="ED286" s="5"/>
      <c r="EE286" s="5"/>
      <c r="EF286" s="5"/>
      <c r="EG286" s="5"/>
      <c r="EH286" s="5"/>
      <c r="EI286" s="5"/>
      <c r="EJ286" s="5"/>
      <c r="EK286" s="5"/>
      <c r="EL286" s="5"/>
      <c r="EM286" s="5"/>
      <c r="EN286" s="5"/>
      <c r="EO286" s="5"/>
      <c r="EP286" s="5"/>
      <c r="EQ286" s="5"/>
      <c r="ER286" s="20">
        <f t="shared" si="61"/>
        <v>1</v>
      </c>
      <c r="ES286" s="5">
        <f t="shared" si="62"/>
        <v>1</v>
      </c>
      <c r="ET286" s="5" t="s">
        <v>575</v>
      </c>
      <c r="EU286" s="15" t="s">
        <v>1759</v>
      </c>
      <c r="EV286" s="15" t="s">
        <v>567</v>
      </c>
      <c r="EW286" s="15" t="s">
        <v>1073</v>
      </c>
      <c r="EX286" s="3" t="s">
        <v>1085</v>
      </c>
      <c r="EY286" s="22">
        <v>46188</v>
      </c>
      <c r="EZ286" s="21"/>
      <c r="FA286" s="3"/>
      <c r="FB286" s="22"/>
      <c r="FC286" s="15"/>
      <c r="FD286" s="15"/>
      <c r="FE286" s="15">
        <f t="shared" si="63"/>
        <v>3986</v>
      </c>
      <c r="FF286" s="4">
        <f t="shared" si="64"/>
        <v>16999</v>
      </c>
      <c r="FG286" t="s">
        <v>586</v>
      </c>
      <c r="FH286" s="4">
        <v>591</v>
      </c>
      <c r="FI286" t="s">
        <v>688</v>
      </c>
    </row>
    <row r="287" spans="1:165" ht="17.25" x14ac:dyDescent="0.25">
      <c r="A287" s="5">
        <v>464234404</v>
      </c>
      <c r="B287" s="12" t="s">
        <v>79</v>
      </c>
      <c r="C287" s="5"/>
      <c r="D287" s="5"/>
      <c r="E287" s="5"/>
      <c r="F287" s="5"/>
      <c r="G287" s="6"/>
      <c r="H287" s="6"/>
      <c r="I287" s="5">
        <v>10356</v>
      </c>
      <c r="J287" s="5">
        <v>49394</v>
      </c>
      <c r="K287" s="295">
        <f t="shared" si="65"/>
        <v>1187</v>
      </c>
      <c r="L287" s="295">
        <f t="shared" si="54"/>
        <v>59750</v>
      </c>
      <c r="M287" s="7">
        <v>6</v>
      </c>
      <c r="N287" s="5" t="s">
        <v>688</v>
      </c>
      <c r="O287" s="5" t="s">
        <v>689</v>
      </c>
      <c r="P287" s="5" t="s">
        <v>74</v>
      </c>
      <c r="Q287" s="8">
        <v>47965</v>
      </c>
      <c r="R287" s="9">
        <v>3573</v>
      </c>
      <c r="S287" s="9">
        <f t="shared" si="55"/>
        <v>0</v>
      </c>
      <c r="T287" s="9">
        <v>5850</v>
      </c>
      <c r="U287" s="10" t="s">
        <v>688</v>
      </c>
      <c r="V287" s="319">
        <f t="shared" si="59"/>
        <v>0.61341023607949463</v>
      </c>
      <c r="W287" s="319">
        <f t="shared" si="60"/>
        <v>2.0148737378626543E-2</v>
      </c>
      <c r="X287" s="11" t="str">
        <f t="shared" si="56"/>
        <v>FLOW</v>
      </c>
      <c r="Y287" s="5" t="str">
        <f t="shared" si="57"/>
        <v>-</v>
      </c>
      <c r="Z287" s="5" t="s">
        <v>787</v>
      </c>
      <c r="AA287" s="5" t="s">
        <v>586</v>
      </c>
      <c r="AB287" s="12"/>
      <c r="AC287" s="5"/>
      <c r="AD287" s="5"/>
      <c r="AE287" s="13"/>
      <c r="AF287" s="14" t="s">
        <v>1064</v>
      </c>
      <c r="AG287" s="15" t="s">
        <v>586</v>
      </c>
      <c r="AH287" s="5" t="s">
        <v>73</v>
      </c>
      <c r="AI287" s="15" t="s">
        <v>586</v>
      </c>
      <c r="AJ287" s="16" t="s">
        <v>586</v>
      </c>
      <c r="AK287" s="15" t="s">
        <v>586</v>
      </c>
      <c r="AL287" s="17">
        <v>58817</v>
      </c>
      <c r="AM287" s="8">
        <v>47965</v>
      </c>
      <c r="AN287" s="18">
        <v>178</v>
      </c>
      <c r="AO287" s="6">
        <v>188</v>
      </c>
      <c r="AP287" s="6" t="str">
        <f t="shared" si="58"/>
        <v>FLOW</v>
      </c>
      <c r="AQ287" s="6"/>
      <c r="AR287" s="6"/>
      <c r="AS287" s="6"/>
      <c r="AT287" s="6"/>
      <c r="AU287" s="5" t="s">
        <v>483</v>
      </c>
      <c r="AV287" s="332"/>
      <c r="AW287" s="12"/>
      <c r="AX287" s="19"/>
      <c r="AY287" s="5"/>
      <c r="AZ287" s="5" t="s">
        <v>1011</v>
      </c>
      <c r="BA287" s="15" t="s">
        <v>586</v>
      </c>
      <c r="BB287" s="15"/>
      <c r="BC287" s="15"/>
      <c r="BD287" s="5"/>
      <c r="BE287" s="5"/>
      <c r="BF287" s="5"/>
      <c r="BG287" s="3"/>
      <c r="BH287" s="5"/>
      <c r="BI287" s="5"/>
      <c r="BJ287" s="5"/>
      <c r="BK287" s="5"/>
      <c r="BL287" s="5">
        <v>1</v>
      </c>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c r="DV287" s="5"/>
      <c r="DW287" s="5"/>
      <c r="DX287" s="5"/>
      <c r="DY287" s="5"/>
      <c r="DZ287" s="5"/>
      <c r="EA287" s="5"/>
      <c r="EB287" s="5"/>
      <c r="EC287" s="5"/>
      <c r="ED287" s="5"/>
      <c r="EE287" s="5"/>
      <c r="EF287" s="5"/>
      <c r="EG287" s="5"/>
      <c r="EH287" s="5"/>
      <c r="EI287" s="5"/>
      <c r="EJ287" s="5"/>
      <c r="EK287" s="5"/>
      <c r="EL287" s="5"/>
      <c r="EM287" s="5"/>
      <c r="EN287" s="5"/>
      <c r="EO287" s="5"/>
      <c r="EP287" s="5"/>
      <c r="EQ287" s="5"/>
      <c r="ER287" s="20">
        <f t="shared" si="61"/>
        <v>1</v>
      </c>
      <c r="ES287" s="5">
        <f t="shared" si="62"/>
        <v>1</v>
      </c>
      <c r="ET287" s="5" t="s">
        <v>579</v>
      </c>
      <c r="EU287" s="15" t="s">
        <v>1760</v>
      </c>
      <c r="EV287" s="15" t="s">
        <v>567</v>
      </c>
      <c r="EW287" s="15" t="s">
        <v>1073</v>
      </c>
      <c r="EX287" s="3" t="s">
        <v>1074</v>
      </c>
      <c r="EY287" s="22">
        <v>46184</v>
      </c>
      <c r="EZ287" s="21"/>
      <c r="FA287" s="3"/>
      <c r="FB287" s="22"/>
      <c r="FC287" s="15"/>
      <c r="FD287" s="15"/>
      <c r="FE287" s="15">
        <f t="shared" si="63"/>
        <v>1187</v>
      </c>
      <c r="FF287" s="4">
        <f t="shared" si="64"/>
        <v>59750</v>
      </c>
      <c r="FG287" t="s">
        <v>586</v>
      </c>
      <c r="FH287" s="4">
        <v>3573</v>
      </c>
      <c r="FI287" t="s">
        <v>688</v>
      </c>
    </row>
    <row r="288" spans="1:165" ht="17.25" x14ac:dyDescent="0.25">
      <c r="A288" s="5">
        <v>465514812</v>
      </c>
      <c r="B288" s="12" t="s">
        <v>540</v>
      </c>
      <c r="C288" s="5"/>
      <c r="D288" s="5"/>
      <c r="E288" s="5"/>
      <c r="F288" s="5"/>
      <c r="G288" s="6"/>
      <c r="H288" s="6"/>
      <c r="I288" s="5">
        <v>5268</v>
      </c>
      <c r="J288" s="5">
        <v>5199</v>
      </c>
      <c r="K288" s="295">
        <f t="shared" si="65"/>
        <v>5336</v>
      </c>
      <c r="L288" s="295">
        <f t="shared" si="54"/>
        <v>10467</v>
      </c>
      <c r="M288" s="334">
        <v>1</v>
      </c>
      <c r="N288" s="5" t="s">
        <v>688</v>
      </c>
      <c r="O288" s="5" t="s">
        <v>689</v>
      </c>
      <c r="P288" s="5" t="s">
        <v>30</v>
      </c>
      <c r="Q288" s="8">
        <v>47915</v>
      </c>
      <c r="R288" s="9">
        <v>137</v>
      </c>
      <c r="S288" s="9">
        <f t="shared" si="55"/>
        <v>0</v>
      </c>
      <c r="T288" s="9">
        <v>2250</v>
      </c>
      <c r="U288" s="10" t="s">
        <v>877</v>
      </c>
      <c r="V288" s="319">
        <f t="shared" si="59"/>
        <v>2.9831931635161853E-2</v>
      </c>
      <c r="W288" s="319">
        <f t="shared" si="60"/>
        <v>2.6871272561156748E-3</v>
      </c>
      <c r="X288" s="11" t="str">
        <f t="shared" si="56"/>
        <v>FLOW</v>
      </c>
      <c r="Y288" s="5" t="str">
        <f t="shared" si="57"/>
        <v>-</v>
      </c>
      <c r="Z288" s="5" t="s">
        <v>787</v>
      </c>
      <c r="AA288" s="5" t="s">
        <v>586</v>
      </c>
      <c r="AB288" s="12"/>
      <c r="AC288" s="5"/>
      <c r="AD288" s="5"/>
      <c r="AE288" s="13"/>
      <c r="AF288" s="14" t="s">
        <v>586</v>
      </c>
      <c r="AG288" s="15" t="s">
        <v>586</v>
      </c>
      <c r="AH288" s="5" t="s">
        <v>391</v>
      </c>
      <c r="AI288" s="15" t="s">
        <v>586</v>
      </c>
      <c r="AJ288" s="16" t="s">
        <v>586</v>
      </c>
      <c r="AK288" s="15" t="s">
        <v>586</v>
      </c>
      <c r="AL288" s="17">
        <v>7586</v>
      </c>
      <c r="AM288" s="8">
        <v>47915</v>
      </c>
      <c r="AN288" s="18">
        <v>27</v>
      </c>
      <c r="AO288" s="6">
        <v>37</v>
      </c>
      <c r="AP288" s="6" t="str">
        <f t="shared" si="58"/>
        <v>FLOW</v>
      </c>
      <c r="AQ288" s="6"/>
      <c r="AR288" s="6"/>
      <c r="AS288" s="6"/>
      <c r="AT288" s="6"/>
      <c r="AU288" s="5" t="s">
        <v>1060</v>
      </c>
      <c r="AV288" s="332"/>
      <c r="AW288" s="12"/>
      <c r="AX288" s="19"/>
      <c r="AY288" s="5"/>
      <c r="AZ288" s="5" t="s">
        <v>1011</v>
      </c>
      <c r="BA288" s="15" t="s">
        <v>586</v>
      </c>
      <c r="BB288" s="15"/>
      <c r="BC288" s="15"/>
      <c r="BD288" s="5"/>
      <c r="BE288" s="5"/>
      <c r="BF288" s="5"/>
      <c r="BG288" s="3"/>
      <c r="BH288" s="5"/>
      <c r="BI288" s="5"/>
      <c r="BJ288" s="5"/>
      <c r="BK288" s="5"/>
      <c r="BL288" s="5">
        <v>1</v>
      </c>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c r="EM288" s="5"/>
      <c r="EN288" s="5"/>
      <c r="EO288" s="5"/>
      <c r="EP288" s="5"/>
      <c r="EQ288" s="5"/>
      <c r="ER288" s="20">
        <f t="shared" si="61"/>
        <v>1</v>
      </c>
      <c r="ES288" s="5">
        <f t="shared" si="62"/>
        <v>1</v>
      </c>
      <c r="ET288" s="5" t="s">
        <v>573</v>
      </c>
      <c r="EU288" s="15" t="s">
        <v>1761</v>
      </c>
      <c r="EV288" s="15" t="s">
        <v>567</v>
      </c>
      <c r="EW288" s="15" t="s">
        <v>1075</v>
      </c>
      <c r="EX288" s="3" t="s">
        <v>1205</v>
      </c>
      <c r="EY288" s="22">
        <v>46177</v>
      </c>
      <c r="EZ288" s="21"/>
      <c r="FA288" s="3"/>
      <c r="FB288" s="22"/>
      <c r="FC288" s="15"/>
      <c r="FD288" s="15"/>
      <c r="FE288" s="15">
        <f t="shared" si="63"/>
        <v>5336</v>
      </c>
      <c r="FF288" s="4">
        <f t="shared" si="64"/>
        <v>10467</v>
      </c>
      <c r="FG288" t="s">
        <v>586</v>
      </c>
      <c r="FH288" s="4">
        <v>137</v>
      </c>
      <c r="FI288" t="s">
        <v>688</v>
      </c>
    </row>
    <row r="289" spans="1:165" ht="17.25" x14ac:dyDescent="0.25">
      <c r="A289" s="5">
        <v>463888060</v>
      </c>
      <c r="B289" s="12" t="s">
        <v>837</v>
      </c>
      <c r="C289" s="5"/>
      <c r="D289" s="5"/>
      <c r="E289" s="5"/>
      <c r="F289" s="5"/>
      <c r="G289" s="6"/>
      <c r="H289" s="6"/>
      <c r="I289" s="5">
        <v>3150</v>
      </c>
      <c r="J289" s="5">
        <v>6300</v>
      </c>
      <c r="K289" s="295">
        <f t="shared" si="65"/>
        <v>3231</v>
      </c>
      <c r="L289" s="295">
        <f t="shared" si="54"/>
        <v>9450</v>
      </c>
      <c r="M289" s="7">
        <v>2</v>
      </c>
      <c r="N289" s="5" t="s">
        <v>688</v>
      </c>
      <c r="O289" s="5" t="s">
        <v>689</v>
      </c>
      <c r="P289" s="5" t="s">
        <v>168</v>
      </c>
      <c r="Q289" s="8">
        <v>47910</v>
      </c>
      <c r="R289" s="9">
        <v>81</v>
      </c>
      <c r="S289" s="9">
        <f t="shared" si="55"/>
        <v>0</v>
      </c>
      <c r="T289" s="9">
        <v>5394</v>
      </c>
      <c r="U289" s="10" t="s">
        <v>688</v>
      </c>
      <c r="V289" s="319">
        <f t="shared" si="59"/>
        <v>0.12334046447686497</v>
      </c>
      <c r="W289" s="319">
        <f t="shared" si="60"/>
        <v>1.0607819347122793E-2</v>
      </c>
      <c r="X289" s="11" t="str">
        <f t="shared" si="56"/>
        <v>FLOW</v>
      </c>
      <c r="Y289" s="5" t="str">
        <f t="shared" si="57"/>
        <v>-</v>
      </c>
      <c r="Z289" s="5" t="s">
        <v>785</v>
      </c>
      <c r="AA289" s="5" t="s">
        <v>586</v>
      </c>
      <c r="AB289" s="12"/>
      <c r="AC289" s="5"/>
      <c r="AD289" s="5"/>
      <c r="AE289" s="13"/>
      <c r="AF289" s="14" t="s">
        <v>586</v>
      </c>
      <c r="AG289" s="15" t="s">
        <v>586</v>
      </c>
      <c r="AH289" s="5" t="s">
        <v>353</v>
      </c>
      <c r="AI289" s="15" t="s">
        <v>586</v>
      </c>
      <c r="AJ289" s="16" t="s">
        <v>586</v>
      </c>
      <c r="AK289" s="15" t="s">
        <v>586</v>
      </c>
      <c r="AL289" s="17">
        <v>11775</v>
      </c>
      <c r="AM289" s="8">
        <v>47910</v>
      </c>
      <c r="AN289" s="18">
        <v>57</v>
      </c>
      <c r="AO289" s="6">
        <v>67</v>
      </c>
      <c r="AP289" s="6" t="str">
        <f t="shared" si="58"/>
        <v>FLOW</v>
      </c>
      <c r="AQ289" s="6"/>
      <c r="AR289" s="6"/>
      <c r="AS289" s="6"/>
      <c r="AT289" s="6"/>
      <c r="AU289" s="5" t="s">
        <v>1060</v>
      </c>
      <c r="AV289" s="332"/>
      <c r="AW289" s="12"/>
      <c r="AX289" s="19"/>
      <c r="AY289" s="5"/>
      <c r="AZ289" s="5" t="s">
        <v>1011</v>
      </c>
      <c r="BA289" s="15" t="s">
        <v>586</v>
      </c>
      <c r="BB289" s="15"/>
      <c r="BC289" s="15"/>
      <c r="BD289" s="5"/>
      <c r="BE289" s="5"/>
      <c r="BF289" s="5"/>
      <c r="BG289" s="3"/>
      <c r="BH289" s="5"/>
      <c r="BI289" s="5"/>
      <c r="BJ289" s="5"/>
      <c r="BK289" s="5"/>
      <c r="BL289" s="5">
        <v>1</v>
      </c>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5"/>
      <c r="CM289" s="5"/>
      <c r="CN289" s="5"/>
      <c r="CO289" s="5"/>
      <c r="CP289" s="5"/>
      <c r="CQ289" s="5"/>
      <c r="CR289" s="5"/>
      <c r="CS289" s="5"/>
      <c r="CT289" s="5"/>
      <c r="CU289" s="5"/>
      <c r="CV289" s="5"/>
      <c r="CW289" s="5"/>
      <c r="CX289" s="5"/>
      <c r="CY289" s="5"/>
      <c r="CZ289" s="5"/>
      <c r="DA289" s="5"/>
      <c r="DB289" s="5"/>
      <c r="DC289" s="5"/>
      <c r="DD289" s="5"/>
      <c r="DE289" s="5"/>
      <c r="DF289" s="5"/>
      <c r="DG289" s="5"/>
      <c r="DH289" s="5"/>
      <c r="DI289" s="5"/>
      <c r="DJ289" s="5"/>
      <c r="DK289" s="5"/>
      <c r="DL289" s="5"/>
      <c r="DM289" s="5"/>
      <c r="DN289" s="5"/>
      <c r="DO289" s="5"/>
      <c r="DP289" s="5"/>
      <c r="DQ289" s="5"/>
      <c r="DR289" s="5"/>
      <c r="DS289" s="5"/>
      <c r="DT289" s="5"/>
      <c r="DU289" s="5"/>
      <c r="DV289" s="5"/>
      <c r="DW289" s="5"/>
      <c r="DX289" s="5"/>
      <c r="DY289" s="5"/>
      <c r="DZ289" s="5"/>
      <c r="EA289" s="5"/>
      <c r="EB289" s="5"/>
      <c r="EC289" s="5"/>
      <c r="ED289" s="5"/>
      <c r="EE289" s="5"/>
      <c r="EF289" s="5"/>
      <c r="EG289" s="5"/>
      <c r="EH289" s="5"/>
      <c r="EI289" s="5"/>
      <c r="EJ289" s="5"/>
      <c r="EK289" s="5"/>
      <c r="EL289" s="5"/>
      <c r="EM289" s="5"/>
      <c r="EN289" s="5"/>
      <c r="EO289" s="5"/>
      <c r="EP289" s="5"/>
      <c r="EQ289" s="5"/>
      <c r="ER289" s="20">
        <f t="shared" si="61"/>
        <v>1</v>
      </c>
      <c r="ES289" s="5">
        <f t="shared" si="62"/>
        <v>1</v>
      </c>
      <c r="ET289" s="5" t="s">
        <v>583</v>
      </c>
      <c r="EU289" s="15" t="s">
        <v>1762</v>
      </c>
      <c r="EV289" s="15" t="s">
        <v>567</v>
      </c>
      <c r="EW289" s="15" t="s">
        <v>1096</v>
      </c>
      <c r="EX289" s="3" t="s">
        <v>1157</v>
      </c>
      <c r="EY289" s="22">
        <v>46177</v>
      </c>
      <c r="EZ289" s="21"/>
      <c r="FA289" s="3"/>
      <c r="FB289" s="22"/>
      <c r="FC289" s="15"/>
      <c r="FD289" s="15"/>
      <c r="FE289" s="15">
        <f t="shared" si="63"/>
        <v>3231</v>
      </c>
      <c r="FF289" s="4">
        <f t="shared" si="64"/>
        <v>9450</v>
      </c>
      <c r="FG289" t="s">
        <v>586</v>
      </c>
      <c r="FH289" s="4">
        <v>81</v>
      </c>
      <c r="FI289" t="s">
        <v>688</v>
      </c>
    </row>
    <row r="290" spans="1:165" ht="17.25" x14ac:dyDescent="0.25">
      <c r="A290" s="5">
        <v>460212761</v>
      </c>
      <c r="B290" s="12" t="s">
        <v>928</v>
      </c>
      <c r="C290" s="5"/>
      <c r="D290" s="5"/>
      <c r="E290" s="5"/>
      <c r="F290" s="5"/>
      <c r="G290" s="6"/>
      <c r="H290" s="6"/>
      <c r="I290" s="5">
        <v>4331</v>
      </c>
      <c r="J290" s="5">
        <v>4326</v>
      </c>
      <c r="K290" s="295">
        <f t="shared" si="65"/>
        <v>4384</v>
      </c>
      <c r="L290" s="295">
        <f t="shared" si="54"/>
        <v>8657</v>
      </c>
      <c r="M290" s="334">
        <v>1</v>
      </c>
      <c r="N290" s="5" t="s">
        <v>688</v>
      </c>
      <c r="O290" s="5" t="s">
        <v>689</v>
      </c>
      <c r="P290" s="5" t="s">
        <v>106</v>
      </c>
      <c r="Q290" s="8">
        <v>47738.28</v>
      </c>
      <c r="R290" s="9">
        <v>58</v>
      </c>
      <c r="S290" s="9">
        <f t="shared" si="55"/>
        <v>0</v>
      </c>
      <c r="T290" s="9">
        <v>450</v>
      </c>
      <c r="U290" s="10" t="s">
        <v>586</v>
      </c>
      <c r="V290" s="319">
        <f t="shared" si="59"/>
        <v>5.2429369526526402E-2</v>
      </c>
      <c r="W290" s="319">
        <f t="shared" si="60"/>
        <v>2.677216599146025E-3</v>
      </c>
      <c r="X290" s="11" t="str">
        <f t="shared" si="56"/>
        <v>FLOW</v>
      </c>
      <c r="Y290" s="5" t="str">
        <f t="shared" si="57"/>
        <v>-</v>
      </c>
      <c r="Z290" s="5" t="s">
        <v>586</v>
      </c>
      <c r="AA290" s="5" t="s">
        <v>586</v>
      </c>
      <c r="AB290" s="12"/>
      <c r="AC290" s="5"/>
      <c r="AD290" s="5"/>
      <c r="AE290" s="13"/>
      <c r="AF290" s="14" t="s">
        <v>586</v>
      </c>
      <c r="AG290" s="15" t="s">
        <v>586</v>
      </c>
      <c r="AH290" s="5" t="s">
        <v>1017</v>
      </c>
      <c r="AI290" s="15" t="s">
        <v>586</v>
      </c>
      <c r="AJ290" s="16" t="s">
        <v>586</v>
      </c>
      <c r="AK290" s="15" t="s">
        <v>586</v>
      </c>
      <c r="AL290" s="17">
        <v>4834</v>
      </c>
      <c r="AM290" s="8">
        <v>47738.28</v>
      </c>
      <c r="AN290" s="18">
        <v>27</v>
      </c>
      <c r="AO290" s="6">
        <v>37</v>
      </c>
      <c r="AP290" s="6" t="str">
        <f t="shared" si="58"/>
        <v>FLOW</v>
      </c>
      <c r="AQ290" s="6"/>
      <c r="AR290" s="6"/>
      <c r="AS290" s="6"/>
      <c r="AT290" s="6"/>
      <c r="AU290" s="5" t="s">
        <v>483</v>
      </c>
      <c r="AV290" s="332"/>
      <c r="AW290" s="12"/>
      <c r="AX290" s="19"/>
      <c r="AY290" s="5"/>
      <c r="AZ290" s="5" t="s">
        <v>1011</v>
      </c>
      <c r="BA290" s="15" t="s">
        <v>586</v>
      </c>
      <c r="BB290" s="15"/>
      <c r="BC290" s="15"/>
      <c r="BD290" s="5"/>
      <c r="BE290" s="5"/>
      <c r="BF290" s="5"/>
      <c r="BG290" s="3"/>
      <c r="BH290" s="5"/>
      <c r="BI290" s="5"/>
      <c r="BJ290" s="5"/>
      <c r="BK290" s="5"/>
      <c r="BL290" s="5">
        <v>2</v>
      </c>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5"/>
      <c r="CM290" s="5"/>
      <c r="CN290" s="5"/>
      <c r="CO290" s="5"/>
      <c r="CP290" s="5"/>
      <c r="CQ290" s="5"/>
      <c r="CR290" s="5"/>
      <c r="CS290" s="5"/>
      <c r="CT290" s="5"/>
      <c r="CU290" s="5"/>
      <c r="CV290" s="5"/>
      <c r="CW290" s="5"/>
      <c r="CX290" s="5"/>
      <c r="CY290" s="5"/>
      <c r="CZ290" s="5"/>
      <c r="DA290" s="5"/>
      <c r="DB290" s="5"/>
      <c r="DC290" s="5"/>
      <c r="DD290" s="5"/>
      <c r="DE290" s="5"/>
      <c r="DF290" s="5"/>
      <c r="DG290" s="5"/>
      <c r="DH290" s="5"/>
      <c r="DI290" s="5"/>
      <c r="DJ290" s="5"/>
      <c r="DK290" s="5"/>
      <c r="DL290" s="5"/>
      <c r="DM290" s="5"/>
      <c r="DN290" s="5"/>
      <c r="DO290" s="5"/>
      <c r="DP290" s="5"/>
      <c r="DQ290" s="5"/>
      <c r="DR290" s="5"/>
      <c r="DS290" s="5"/>
      <c r="DT290" s="5"/>
      <c r="DU290" s="5"/>
      <c r="DV290" s="5"/>
      <c r="DW290" s="5"/>
      <c r="DX290" s="5"/>
      <c r="DY290" s="5"/>
      <c r="DZ290" s="5"/>
      <c r="EA290" s="5"/>
      <c r="EB290" s="5"/>
      <c r="EC290" s="5"/>
      <c r="ED290" s="5"/>
      <c r="EE290" s="5"/>
      <c r="EF290" s="5"/>
      <c r="EG290" s="5"/>
      <c r="EH290" s="5"/>
      <c r="EI290" s="5"/>
      <c r="EJ290" s="5"/>
      <c r="EK290" s="5"/>
      <c r="EL290" s="5"/>
      <c r="EM290" s="5"/>
      <c r="EN290" s="5"/>
      <c r="EO290" s="5"/>
      <c r="EP290" s="5"/>
      <c r="EQ290" s="5"/>
      <c r="ER290" s="20">
        <f t="shared" si="61"/>
        <v>2</v>
      </c>
      <c r="ES290" s="5">
        <f t="shared" si="62"/>
        <v>1</v>
      </c>
      <c r="ET290" s="5" t="s">
        <v>568</v>
      </c>
      <c r="EU290" s="15" t="s">
        <v>1763</v>
      </c>
      <c r="EV290" s="15" t="s">
        <v>567</v>
      </c>
      <c r="EW290" s="15" t="s">
        <v>1075</v>
      </c>
      <c r="EX290" s="3" t="s">
        <v>1179</v>
      </c>
      <c r="EY290" s="22">
        <v>46177</v>
      </c>
      <c r="EZ290" s="21"/>
      <c r="FA290" s="3"/>
      <c r="FB290" s="22"/>
      <c r="FC290" s="15"/>
      <c r="FD290" s="15"/>
      <c r="FE290" s="15">
        <f t="shared" si="63"/>
        <v>4384</v>
      </c>
      <c r="FF290" s="4">
        <f t="shared" si="64"/>
        <v>8657</v>
      </c>
      <c r="FG290" t="s">
        <v>586</v>
      </c>
      <c r="FH290" s="4">
        <v>58</v>
      </c>
      <c r="FI290" t="s">
        <v>688</v>
      </c>
    </row>
    <row r="291" spans="1:165" ht="17.25" x14ac:dyDescent="0.25">
      <c r="A291" s="5">
        <v>464022912</v>
      </c>
      <c r="B291" s="12" t="s">
        <v>149</v>
      </c>
      <c r="C291" s="5" t="s">
        <v>1043</v>
      </c>
      <c r="D291" s="5" t="s">
        <v>1474</v>
      </c>
      <c r="E291" s="5">
        <v>3400</v>
      </c>
      <c r="F291" s="5"/>
      <c r="G291" s="6"/>
      <c r="H291" s="6"/>
      <c r="I291" s="5">
        <v>3310</v>
      </c>
      <c r="J291" s="5">
        <v>3121</v>
      </c>
      <c r="K291" s="295">
        <f t="shared" si="65"/>
        <v>3206</v>
      </c>
      <c r="L291" s="295">
        <f t="shared" si="54"/>
        <v>3031</v>
      </c>
      <c r="M291" s="334">
        <v>1</v>
      </c>
      <c r="N291" s="5" t="s">
        <v>737</v>
      </c>
      <c r="O291" s="5" t="s">
        <v>738</v>
      </c>
      <c r="P291" s="5" t="s">
        <v>146</v>
      </c>
      <c r="Q291" s="8">
        <v>47629</v>
      </c>
      <c r="R291" s="9">
        <v>85</v>
      </c>
      <c r="S291" s="9">
        <f t="shared" si="55"/>
        <v>0</v>
      </c>
      <c r="T291" s="9">
        <v>3145</v>
      </c>
      <c r="U291" s="10" t="s">
        <v>873</v>
      </c>
      <c r="V291" s="319">
        <f t="shared" si="59"/>
        <v>7.3049677968081234E-2</v>
      </c>
      <c r="W291" s="319">
        <f t="shared" si="60"/>
        <v>2.6710880534599494E-3</v>
      </c>
      <c r="X291" s="11" t="str">
        <f t="shared" si="56"/>
        <v>STABLE</v>
      </c>
      <c r="Y291" s="5" t="str">
        <f t="shared" si="57"/>
        <v>PAID</v>
      </c>
      <c r="Z291" s="5" t="s">
        <v>787</v>
      </c>
      <c r="AA291" s="5" t="s">
        <v>586</v>
      </c>
      <c r="AB291" s="12"/>
      <c r="AC291" s="5"/>
      <c r="AD291" s="5"/>
      <c r="AE291" s="13"/>
      <c r="AF291" s="14" t="s">
        <v>586</v>
      </c>
      <c r="AG291" s="15" t="s">
        <v>586</v>
      </c>
      <c r="AH291" s="5" t="s">
        <v>145</v>
      </c>
      <c r="AI291" s="15" t="s">
        <v>586</v>
      </c>
      <c r="AJ291" s="16" t="s">
        <v>586</v>
      </c>
      <c r="AK291" s="15" t="s">
        <v>586</v>
      </c>
      <c r="AL291" s="17">
        <v>6351</v>
      </c>
      <c r="AM291" s="8">
        <v>47629</v>
      </c>
      <c r="AN291" s="18">
        <v>27</v>
      </c>
      <c r="AO291" s="6">
        <v>6</v>
      </c>
      <c r="AP291" s="6" t="str">
        <f t="shared" si="58"/>
        <v>STABLE</v>
      </c>
      <c r="AQ291" s="6"/>
      <c r="AR291" s="6"/>
      <c r="AS291" s="6"/>
      <c r="AT291" s="6"/>
      <c r="AU291" s="5" t="s">
        <v>1060</v>
      </c>
      <c r="AV291" s="332"/>
      <c r="AW291" s="12"/>
      <c r="AX291" s="19"/>
      <c r="AY291" s="5"/>
      <c r="AZ291" s="5" t="s">
        <v>1011</v>
      </c>
      <c r="BA291" s="15" t="s">
        <v>586</v>
      </c>
      <c r="BB291" s="15"/>
      <c r="BC291" s="15"/>
      <c r="BD291" s="5"/>
      <c r="BE291" s="5"/>
      <c r="BF291" s="5"/>
      <c r="BG291" s="3"/>
      <c r="BH291" s="5"/>
      <c r="BI291" s="5"/>
      <c r="BJ291" s="5"/>
      <c r="BK291" s="5"/>
      <c r="BL291" s="5"/>
      <c r="BM291" s="5"/>
      <c r="BN291" s="5"/>
      <c r="BO291" s="5">
        <v>1</v>
      </c>
      <c r="BP291" s="5"/>
      <c r="BQ291" s="5"/>
      <c r="BR291" s="5"/>
      <c r="BS291" s="5"/>
      <c r="BT291" s="5"/>
      <c r="BU291" s="5"/>
      <c r="BV291" s="5"/>
      <c r="BW291" s="5"/>
      <c r="BX291" s="5"/>
      <c r="BY291" s="5"/>
      <c r="BZ291" s="5"/>
      <c r="CA291" s="5"/>
      <c r="CB291" s="5"/>
      <c r="CC291" s="5"/>
      <c r="CD291" s="5"/>
      <c r="CE291" s="5"/>
      <c r="CF291" s="5"/>
      <c r="CG291" s="5"/>
      <c r="CH291" s="5"/>
      <c r="CI291" s="5"/>
      <c r="CJ291" s="5"/>
      <c r="CK291" s="5"/>
      <c r="CL291" s="5"/>
      <c r="CM291" s="5"/>
      <c r="CN291" s="5"/>
      <c r="CO291" s="5"/>
      <c r="CP291" s="5"/>
      <c r="CQ291" s="5"/>
      <c r="CR291" s="5"/>
      <c r="CS291" s="5"/>
      <c r="CT291" s="5"/>
      <c r="CU291" s="5"/>
      <c r="CV291" s="5"/>
      <c r="CW291" s="5"/>
      <c r="CX291" s="5"/>
      <c r="CY291" s="5"/>
      <c r="CZ291" s="5"/>
      <c r="DA291" s="5"/>
      <c r="DB291" s="5"/>
      <c r="DC291" s="5"/>
      <c r="DD291" s="5"/>
      <c r="DE291" s="5"/>
      <c r="DF291" s="5"/>
      <c r="DG291" s="5"/>
      <c r="DH291" s="5"/>
      <c r="DI291" s="5"/>
      <c r="DJ291" s="5"/>
      <c r="DK291" s="5"/>
      <c r="DL291" s="5"/>
      <c r="DM291" s="5"/>
      <c r="DN291" s="5"/>
      <c r="DO291" s="5"/>
      <c r="DP291" s="5"/>
      <c r="DQ291" s="5"/>
      <c r="DR291" s="5"/>
      <c r="DS291" s="5"/>
      <c r="DT291" s="5"/>
      <c r="DU291" s="5"/>
      <c r="DV291" s="5"/>
      <c r="DW291" s="5"/>
      <c r="DX291" s="5"/>
      <c r="DY291" s="5"/>
      <c r="DZ291" s="5"/>
      <c r="EA291" s="5"/>
      <c r="EB291" s="5"/>
      <c r="EC291" s="5"/>
      <c r="ED291" s="5"/>
      <c r="EE291" s="5"/>
      <c r="EF291" s="5"/>
      <c r="EG291" s="5"/>
      <c r="EH291" s="5"/>
      <c r="EI291" s="5"/>
      <c r="EJ291" s="5"/>
      <c r="EK291" s="5"/>
      <c r="EL291" s="5"/>
      <c r="EM291" s="5"/>
      <c r="EN291" s="5"/>
      <c r="EO291" s="5"/>
      <c r="EP291" s="5"/>
      <c r="EQ291" s="5"/>
      <c r="ER291" s="20">
        <f t="shared" si="61"/>
        <v>1</v>
      </c>
      <c r="ES291" s="5">
        <f t="shared" si="62"/>
        <v>1</v>
      </c>
      <c r="ET291" s="5" t="s">
        <v>581</v>
      </c>
      <c r="EU291" s="15" t="s">
        <v>1764</v>
      </c>
      <c r="EV291" s="15" t="s">
        <v>567</v>
      </c>
      <c r="EW291" s="15" t="s">
        <v>1068</v>
      </c>
      <c r="EX291" s="3" t="s">
        <v>1206</v>
      </c>
      <c r="EY291" s="22">
        <v>46178</v>
      </c>
      <c r="EZ291" s="21"/>
      <c r="FA291" s="3"/>
      <c r="FB291" s="22"/>
      <c r="FC291" s="15"/>
      <c r="FD291" s="15"/>
      <c r="FE291" s="15">
        <f t="shared" si="63"/>
        <v>3206</v>
      </c>
      <c r="FF291" s="4">
        <f t="shared" si="64"/>
        <v>6431</v>
      </c>
      <c r="FG291" t="s">
        <v>586</v>
      </c>
      <c r="FH291" s="4">
        <v>85</v>
      </c>
      <c r="FI291" t="s">
        <v>1477</v>
      </c>
    </row>
    <row r="292" spans="1:165" ht="17.25" x14ac:dyDescent="0.25">
      <c r="A292" s="5">
        <v>460416667</v>
      </c>
      <c r="B292" s="12" t="s">
        <v>1397</v>
      </c>
      <c r="C292" s="5"/>
      <c r="D292" s="5"/>
      <c r="E292" s="5"/>
      <c r="F292" s="5"/>
      <c r="G292" s="6"/>
      <c r="H292" s="6"/>
      <c r="I292" s="5">
        <v>7066</v>
      </c>
      <c r="J292" s="5">
        <v>7066</v>
      </c>
      <c r="K292" s="295">
        <f t="shared" si="65"/>
        <v>7071</v>
      </c>
      <c r="L292" s="295">
        <f t="shared" si="54"/>
        <v>14132</v>
      </c>
      <c r="M292" s="334">
        <v>1</v>
      </c>
      <c r="N292" s="5" t="s">
        <v>688</v>
      </c>
      <c r="O292" s="5" t="s">
        <v>689</v>
      </c>
      <c r="P292" s="5" t="s">
        <v>17</v>
      </c>
      <c r="Q292" s="8">
        <v>47462</v>
      </c>
      <c r="R292" s="9">
        <v>5</v>
      </c>
      <c r="S292" s="9">
        <f t="shared" si="55"/>
        <v>0</v>
      </c>
      <c r="T292" s="9">
        <v>450</v>
      </c>
      <c r="U292" s="10" t="s">
        <v>586</v>
      </c>
      <c r="V292" s="319">
        <f t="shared" si="59"/>
        <v>1.9259420774157862E-2</v>
      </c>
      <c r="W292" s="319">
        <f t="shared" si="60"/>
        <v>2.6617225050560816E-3</v>
      </c>
      <c r="X292" s="11" t="str">
        <f t="shared" si="56"/>
        <v>FLOW</v>
      </c>
      <c r="Y292" s="5" t="str">
        <f t="shared" si="57"/>
        <v>-</v>
      </c>
      <c r="Z292" s="5" t="s">
        <v>586</v>
      </c>
      <c r="AA292" s="5" t="s">
        <v>586</v>
      </c>
      <c r="AB292" s="12"/>
      <c r="AC292" s="5"/>
      <c r="AD292" s="5"/>
      <c r="AE292" s="13"/>
      <c r="AF292" s="14"/>
      <c r="AG292" s="15"/>
      <c r="AH292" s="5" t="s">
        <v>317</v>
      </c>
      <c r="AI292" s="15"/>
      <c r="AK292" s="15"/>
      <c r="AL292" s="17">
        <v>7521</v>
      </c>
      <c r="AM292" s="8">
        <v>47462</v>
      </c>
      <c r="AN292" s="18">
        <v>27</v>
      </c>
      <c r="AO292" s="6">
        <v>37</v>
      </c>
      <c r="AP292" s="6" t="str">
        <f t="shared" si="58"/>
        <v>FLOW</v>
      </c>
      <c r="AQ292" s="6"/>
      <c r="AR292" s="6"/>
      <c r="AS292" s="6"/>
      <c r="AT292" s="6"/>
      <c r="AU292" s="5" t="s">
        <v>586</v>
      </c>
      <c r="AV292" s="332"/>
      <c r="AW292" s="12"/>
      <c r="AX292" s="19"/>
      <c r="AY292" s="5"/>
      <c r="AZ292" s="5" t="s">
        <v>1325</v>
      </c>
      <c r="BA292" s="15" t="s">
        <v>586</v>
      </c>
      <c r="BB292" s="15"/>
      <c r="BC292" s="15"/>
      <c r="BD292" s="5"/>
      <c r="BE292" s="5"/>
      <c r="BF292" s="5"/>
      <c r="BG292" s="3"/>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v>1</v>
      </c>
      <c r="CK292" s="5"/>
      <c r="CL292" s="5"/>
      <c r="CM292" s="5"/>
      <c r="CN292" s="5"/>
      <c r="CO292" s="5"/>
      <c r="CP292" s="5"/>
      <c r="CQ292" s="5"/>
      <c r="CR292" s="5"/>
      <c r="CS292" s="5"/>
      <c r="CT292" s="5"/>
      <c r="CU292" s="5"/>
      <c r="CV292" s="5"/>
      <c r="CW292" s="5"/>
      <c r="CX292" s="5"/>
      <c r="CY292" s="5"/>
      <c r="CZ292" s="5"/>
      <c r="DA292" s="5"/>
      <c r="DB292" s="5"/>
      <c r="DC292" s="5"/>
      <c r="DD292" s="5"/>
      <c r="DE292" s="5"/>
      <c r="DF292" s="5"/>
      <c r="DG292" s="5"/>
      <c r="DH292" s="5"/>
      <c r="DI292" s="5"/>
      <c r="DJ292" s="5"/>
      <c r="DK292" s="5"/>
      <c r="DL292" s="5"/>
      <c r="DM292" s="5"/>
      <c r="DN292" s="5"/>
      <c r="DO292" s="5"/>
      <c r="DP292" s="5"/>
      <c r="DQ292" s="5"/>
      <c r="DR292" s="5"/>
      <c r="DS292" s="5"/>
      <c r="DT292" s="5"/>
      <c r="DU292" s="5"/>
      <c r="DV292" s="5"/>
      <c r="DW292" s="5"/>
      <c r="DX292" s="5"/>
      <c r="DY292" s="5"/>
      <c r="DZ292" s="5"/>
      <c r="EA292" s="5"/>
      <c r="EB292" s="5"/>
      <c r="EC292" s="5"/>
      <c r="ED292" s="5"/>
      <c r="EE292" s="5"/>
      <c r="EF292" s="5"/>
      <c r="EG292" s="5"/>
      <c r="EH292" s="5"/>
      <c r="EI292" s="5"/>
      <c r="EJ292" s="5"/>
      <c r="EK292" s="5"/>
      <c r="EL292" s="5"/>
      <c r="EM292" s="5"/>
      <c r="EN292" s="5"/>
      <c r="EO292" s="5"/>
      <c r="EP292" s="5"/>
      <c r="EQ292" s="5"/>
      <c r="ER292" s="20">
        <f t="shared" si="61"/>
        <v>1</v>
      </c>
      <c r="ES292" s="5">
        <f t="shared" si="62"/>
        <v>1</v>
      </c>
      <c r="ET292" s="5" t="s">
        <v>570</v>
      </c>
      <c r="EU292" s="15" t="s">
        <v>1765</v>
      </c>
      <c r="EV292" s="15" t="s">
        <v>567</v>
      </c>
      <c r="EW292" s="15"/>
      <c r="EX292" s="3"/>
      <c r="EY292" s="22"/>
      <c r="EZ292" s="21"/>
      <c r="FA292" s="3"/>
      <c r="FB292" s="22"/>
      <c r="FC292" s="15"/>
      <c r="FD292" s="15"/>
      <c r="FE292" s="15">
        <f t="shared" si="63"/>
        <v>7071</v>
      </c>
      <c r="FF292" s="4">
        <f t="shared" si="64"/>
        <v>14132</v>
      </c>
      <c r="FH292" s="4">
        <v>5</v>
      </c>
      <c r="FI292" t="s">
        <v>688</v>
      </c>
    </row>
    <row r="293" spans="1:165" ht="17.25" x14ac:dyDescent="0.25">
      <c r="A293" s="5">
        <v>463868517</v>
      </c>
      <c r="B293" s="12" t="s">
        <v>840</v>
      </c>
      <c r="C293" s="5"/>
      <c r="D293" s="5"/>
      <c r="E293" s="5"/>
      <c r="F293" s="5"/>
      <c r="G293" s="6"/>
      <c r="H293" s="6"/>
      <c r="I293" s="5">
        <v>4760</v>
      </c>
      <c r="J293" s="5">
        <v>4095</v>
      </c>
      <c r="K293" s="295">
        <f t="shared" si="65"/>
        <v>4192</v>
      </c>
      <c r="L293" s="295">
        <f t="shared" si="54"/>
        <v>8855</v>
      </c>
      <c r="M293" s="334">
        <v>1</v>
      </c>
      <c r="N293" s="5" t="s">
        <v>688</v>
      </c>
      <c r="O293" s="5" t="s">
        <v>689</v>
      </c>
      <c r="P293" s="5" t="s">
        <v>41</v>
      </c>
      <c r="Q293" s="8">
        <v>47364</v>
      </c>
      <c r="R293" s="9">
        <v>97</v>
      </c>
      <c r="S293" s="9">
        <f t="shared" si="55"/>
        <v>0</v>
      </c>
      <c r="T293" s="9">
        <v>2700</v>
      </c>
      <c r="U293" s="10" t="s">
        <v>870</v>
      </c>
      <c r="V293" s="319">
        <f t="shared" si="59"/>
        <v>4.6782259330467479E-2</v>
      </c>
      <c r="W293" s="319">
        <f t="shared" si="60"/>
        <v>2.6562265544957282E-3</v>
      </c>
      <c r="X293" s="11" t="str">
        <f t="shared" si="56"/>
        <v>FLOW</v>
      </c>
      <c r="Y293" s="5" t="str">
        <f t="shared" si="57"/>
        <v>-</v>
      </c>
      <c r="Z293" s="5" t="s">
        <v>738</v>
      </c>
      <c r="AA293" s="5" t="s">
        <v>586</v>
      </c>
      <c r="AB293" s="12"/>
      <c r="AC293" s="5"/>
      <c r="AD293" s="5"/>
      <c r="AE293" s="13"/>
      <c r="AF293" s="14" t="s">
        <v>586</v>
      </c>
      <c r="AG293" s="15" t="s">
        <v>586</v>
      </c>
      <c r="AH293" s="5" t="s">
        <v>358</v>
      </c>
      <c r="AI293" s="15" t="s">
        <v>586</v>
      </c>
      <c r="AJ293" s="16" t="s">
        <v>586</v>
      </c>
      <c r="AK293" s="15" t="s">
        <v>586</v>
      </c>
      <c r="AL293" s="17">
        <v>6892</v>
      </c>
      <c r="AM293" s="8">
        <v>47364</v>
      </c>
      <c r="AN293" s="18">
        <v>27</v>
      </c>
      <c r="AO293" s="6">
        <v>37</v>
      </c>
      <c r="AP293" s="6" t="str">
        <f t="shared" si="58"/>
        <v>FLOW</v>
      </c>
      <c r="AQ293" s="6"/>
      <c r="AR293" s="6"/>
      <c r="AS293" s="6"/>
      <c r="AT293" s="6"/>
      <c r="AU293" s="5" t="s">
        <v>1060</v>
      </c>
      <c r="AV293" s="332"/>
      <c r="AW293" s="12"/>
      <c r="AX293" s="19"/>
      <c r="AY293" s="5"/>
      <c r="AZ293" s="5" t="s">
        <v>1011</v>
      </c>
      <c r="BA293" s="15" t="s">
        <v>586</v>
      </c>
      <c r="BB293" s="15"/>
      <c r="BC293" s="15"/>
      <c r="BD293" s="5"/>
      <c r="BE293" s="5"/>
      <c r="BF293" s="5"/>
      <c r="BG293" s="3"/>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5"/>
      <c r="CM293" s="5"/>
      <c r="CN293" s="5"/>
      <c r="CO293" s="5"/>
      <c r="CP293" s="5"/>
      <c r="CQ293" s="5"/>
      <c r="CR293" s="5"/>
      <c r="CS293" s="5"/>
      <c r="CT293" s="5"/>
      <c r="CU293" s="5"/>
      <c r="CV293" s="5"/>
      <c r="CW293" s="5"/>
      <c r="CX293" s="5"/>
      <c r="CY293" s="5"/>
      <c r="CZ293" s="5"/>
      <c r="DA293" s="5"/>
      <c r="DB293" s="5"/>
      <c r="DC293" s="5"/>
      <c r="DD293" s="5"/>
      <c r="DE293" s="5"/>
      <c r="DF293" s="5"/>
      <c r="DG293" s="5"/>
      <c r="DH293" s="5"/>
      <c r="DI293" s="5"/>
      <c r="DJ293" s="5"/>
      <c r="DK293" s="5"/>
      <c r="DL293" s="5"/>
      <c r="DM293" s="5"/>
      <c r="DN293" s="5"/>
      <c r="DO293" s="5"/>
      <c r="DP293" s="5"/>
      <c r="DQ293" s="5"/>
      <c r="DR293" s="5"/>
      <c r="DS293" s="5"/>
      <c r="DT293" s="5"/>
      <c r="DU293" s="5"/>
      <c r="DV293" s="5"/>
      <c r="DW293" s="5"/>
      <c r="DX293" s="5"/>
      <c r="DY293" s="5"/>
      <c r="DZ293" s="5"/>
      <c r="EA293" s="5"/>
      <c r="EB293" s="5"/>
      <c r="EC293" s="5"/>
      <c r="ED293" s="5"/>
      <c r="EE293" s="5"/>
      <c r="EF293" s="5"/>
      <c r="EG293" s="5"/>
      <c r="EH293" s="5"/>
      <c r="EI293" s="5"/>
      <c r="EJ293" s="5"/>
      <c r="EK293" s="5"/>
      <c r="EL293" s="5"/>
      <c r="EM293" s="5"/>
      <c r="EN293" s="5"/>
      <c r="EO293" s="5"/>
      <c r="EP293" s="5"/>
      <c r="EQ293" s="5"/>
      <c r="ER293" s="20">
        <f t="shared" si="61"/>
        <v>0</v>
      </c>
      <c r="ES293" s="5" t="str">
        <f t="shared" si="62"/>
        <v/>
      </c>
      <c r="ET293" s="5" t="s">
        <v>575</v>
      </c>
      <c r="EU293" s="15" t="s">
        <v>1766</v>
      </c>
      <c r="EV293" s="15" t="s">
        <v>567</v>
      </c>
      <c r="EW293" s="15" t="e">
        <v>#N/A</v>
      </c>
      <c r="EX293" s="3" t="e">
        <v>#N/A</v>
      </c>
      <c r="EY293" s="22" t="e">
        <v>#N/A</v>
      </c>
      <c r="EZ293" s="21"/>
      <c r="FA293" s="3"/>
      <c r="FB293" s="22"/>
      <c r="FC293" s="15"/>
      <c r="FD293" s="15"/>
      <c r="FE293" s="15">
        <f t="shared" si="63"/>
        <v>4192</v>
      </c>
      <c r="FF293" s="4">
        <f t="shared" si="64"/>
        <v>8855</v>
      </c>
      <c r="FG293" t="s">
        <v>586</v>
      </c>
      <c r="FH293" s="4">
        <v>97</v>
      </c>
      <c r="FI293" t="s">
        <v>688</v>
      </c>
    </row>
    <row r="294" spans="1:165" ht="17.25" x14ac:dyDescent="0.25">
      <c r="A294" s="5">
        <v>462906915</v>
      </c>
      <c r="B294" s="12" t="s">
        <v>1445</v>
      </c>
      <c r="C294" s="5"/>
      <c r="D294" s="5"/>
      <c r="E294" s="5"/>
      <c r="F294" s="5"/>
      <c r="G294" s="6"/>
      <c r="H294" s="6"/>
      <c r="I294" s="5">
        <v>4314</v>
      </c>
      <c r="J294" s="5">
        <v>659.77</v>
      </c>
      <c r="K294" s="295">
        <f t="shared" si="65"/>
        <v>659.77</v>
      </c>
      <c r="L294" s="295">
        <f t="shared" si="54"/>
        <v>4973.7700000000004</v>
      </c>
      <c r="M294" s="334">
        <v>1</v>
      </c>
      <c r="N294" s="5" t="s">
        <v>688</v>
      </c>
      <c r="O294" s="5" t="s">
        <v>689</v>
      </c>
      <c r="P294" s="5" t="s">
        <v>156</v>
      </c>
      <c r="Q294" s="8">
        <v>47229.77</v>
      </c>
      <c r="R294" s="9">
        <v>0</v>
      </c>
      <c r="S294" s="9">
        <f t="shared" si="55"/>
        <v>0</v>
      </c>
      <c r="T294" s="9">
        <v>450</v>
      </c>
      <c r="U294" s="10" t="s">
        <v>586</v>
      </c>
      <c r="V294" s="319">
        <f t="shared" si="59"/>
        <v>2.7338183790173609E-2</v>
      </c>
      <c r="W294" s="319">
        <f t="shared" si="60"/>
        <v>2.6486987846618885E-3</v>
      </c>
      <c r="X294" s="11" t="str">
        <f t="shared" si="56"/>
        <v>FLOW</v>
      </c>
      <c r="Y294" s="5" t="str">
        <f t="shared" si="57"/>
        <v>-</v>
      </c>
      <c r="Z294" s="5" t="s">
        <v>586</v>
      </c>
      <c r="AA294" s="5" t="s">
        <v>586</v>
      </c>
      <c r="AB294" s="12"/>
      <c r="AC294" s="5"/>
      <c r="AD294" s="5"/>
      <c r="AE294" s="13"/>
      <c r="AF294" s="14"/>
      <c r="AG294" s="15"/>
      <c r="AH294" s="5" t="s">
        <v>465</v>
      </c>
      <c r="AI294" s="15"/>
      <c r="AK294" s="15"/>
      <c r="AL294" s="17">
        <v>1109.77</v>
      </c>
      <c r="AM294" s="8">
        <v>47229.77</v>
      </c>
      <c r="AN294" s="18">
        <v>27</v>
      </c>
      <c r="AO294" s="6">
        <v>37</v>
      </c>
      <c r="AP294" s="6" t="str">
        <f t="shared" si="58"/>
        <v>FLOW</v>
      </c>
      <c r="AQ294" s="6"/>
      <c r="AR294" s="6"/>
      <c r="AS294" s="6"/>
      <c r="AT294" s="6"/>
      <c r="AU294" s="5" t="s">
        <v>586</v>
      </c>
      <c r="AV294" s="332"/>
      <c r="AW294" s="12"/>
      <c r="AX294" s="19"/>
      <c r="AY294" s="5"/>
      <c r="AZ294" s="5" t="s">
        <v>1325</v>
      </c>
      <c r="BA294" s="15" t="s">
        <v>586</v>
      </c>
      <c r="BB294" s="15"/>
      <c r="BC294" s="15"/>
      <c r="BD294" s="5"/>
      <c r="BE294" s="5"/>
      <c r="BF294" s="5"/>
      <c r="BG294" s="3"/>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5"/>
      <c r="CM294" s="5"/>
      <c r="CN294" s="5"/>
      <c r="CO294" s="5"/>
      <c r="CP294" s="5"/>
      <c r="CQ294" s="5"/>
      <c r="CR294" s="5"/>
      <c r="CS294" s="5"/>
      <c r="CT294" s="5"/>
      <c r="CU294" s="5"/>
      <c r="CV294" s="5"/>
      <c r="CW294" s="5"/>
      <c r="CX294" s="5"/>
      <c r="CY294" s="5"/>
      <c r="CZ294" s="5"/>
      <c r="DA294" s="5"/>
      <c r="DB294" s="5"/>
      <c r="DC294" s="5"/>
      <c r="DD294" s="5"/>
      <c r="DE294" s="5"/>
      <c r="DF294" s="5"/>
      <c r="DG294" s="5"/>
      <c r="DH294" s="5"/>
      <c r="DI294" s="5"/>
      <c r="DJ294" s="5"/>
      <c r="DK294" s="5"/>
      <c r="DL294" s="5"/>
      <c r="DM294" s="5"/>
      <c r="DN294" s="5"/>
      <c r="DO294" s="5"/>
      <c r="DP294" s="5"/>
      <c r="DQ294" s="5"/>
      <c r="DR294" s="5"/>
      <c r="DS294" s="5"/>
      <c r="DT294" s="5"/>
      <c r="DU294" s="5"/>
      <c r="DV294" s="5"/>
      <c r="DW294" s="5"/>
      <c r="DX294" s="5"/>
      <c r="DY294" s="5"/>
      <c r="DZ294" s="5"/>
      <c r="EA294" s="5"/>
      <c r="EB294" s="5"/>
      <c r="EC294" s="5"/>
      <c r="ED294" s="5"/>
      <c r="EE294" s="5"/>
      <c r="EF294" s="5"/>
      <c r="EG294" s="5"/>
      <c r="EH294" s="5"/>
      <c r="EI294" s="5"/>
      <c r="EJ294" s="5"/>
      <c r="EK294" s="5"/>
      <c r="EL294" s="5"/>
      <c r="EM294" s="5"/>
      <c r="EN294" s="5"/>
      <c r="EO294" s="5"/>
      <c r="EP294" s="5"/>
      <c r="EQ294" s="5"/>
      <c r="ER294" s="20">
        <f t="shared" si="61"/>
        <v>0</v>
      </c>
      <c r="ES294" s="5" t="str">
        <f t="shared" si="62"/>
        <v/>
      </c>
      <c r="ET294" s="5" t="s">
        <v>582</v>
      </c>
      <c r="EU294" s="15" t="e">
        <v>#N/A</v>
      </c>
      <c r="EV294" s="15" t="e">
        <v>#N/A</v>
      </c>
      <c r="EW294" s="15"/>
      <c r="EX294" s="3"/>
      <c r="EY294" s="22"/>
      <c r="EZ294" s="21"/>
      <c r="FA294" s="3"/>
      <c r="FB294" s="22"/>
      <c r="FC294" s="15"/>
      <c r="FD294" s="15"/>
      <c r="FE294" s="15">
        <f t="shared" si="63"/>
        <v>659.77</v>
      </c>
      <c r="FF294" s="4">
        <f t="shared" si="64"/>
        <v>4973.7700000000004</v>
      </c>
      <c r="FH294" s="4">
        <v>0</v>
      </c>
      <c r="FI294" t="s">
        <v>688</v>
      </c>
    </row>
    <row r="295" spans="1:165" ht="17.25" x14ac:dyDescent="0.25">
      <c r="A295" s="5">
        <v>462898206</v>
      </c>
      <c r="B295" s="12" t="s">
        <v>234</v>
      </c>
      <c r="C295" s="5" t="s">
        <v>1045</v>
      </c>
      <c r="D295" s="5" t="s">
        <v>1044</v>
      </c>
      <c r="E295" s="5">
        <v>4000</v>
      </c>
      <c r="F295" s="5"/>
      <c r="G295" s="6"/>
      <c r="H295" s="6"/>
      <c r="I295" s="5">
        <v>3689</v>
      </c>
      <c r="J295" s="5">
        <v>9341</v>
      </c>
      <c r="K295" s="295">
        <f t="shared" si="65"/>
        <v>2483</v>
      </c>
      <c r="L295" s="295">
        <f t="shared" si="54"/>
        <v>9030</v>
      </c>
      <c r="M295" s="7">
        <v>3</v>
      </c>
      <c r="N295" s="5" t="s">
        <v>737</v>
      </c>
      <c r="O295" s="5" t="s">
        <v>738</v>
      </c>
      <c r="P295" s="5" t="s">
        <v>44</v>
      </c>
      <c r="Q295" s="8">
        <v>47141</v>
      </c>
      <c r="R295" s="9">
        <v>520</v>
      </c>
      <c r="S295" s="9">
        <f t="shared" si="55"/>
        <v>0</v>
      </c>
      <c r="T295" s="9">
        <v>0</v>
      </c>
      <c r="U295" s="10" t="s">
        <v>734</v>
      </c>
      <c r="V295" s="319">
        <f t="shared" si="59"/>
        <v>0.44206692379899415</v>
      </c>
      <c r="W295" s="319">
        <f t="shared" si="60"/>
        <v>1.2480639467925351E-2</v>
      </c>
      <c r="X295" s="11" t="str">
        <f t="shared" si="56"/>
        <v>STABLE</v>
      </c>
      <c r="Y295" s="5" t="str">
        <f t="shared" si="57"/>
        <v>PAID</v>
      </c>
      <c r="Z295" s="5" t="s">
        <v>738</v>
      </c>
      <c r="AA295" s="5" t="s">
        <v>586</v>
      </c>
      <c r="AB295" s="12"/>
      <c r="AC295" s="5"/>
      <c r="AD295" s="5"/>
      <c r="AE295" s="13"/>
      <c r="AF295" s="14" t="s">
        <v>1064</v>
      </c>
      <c r="AG295" s="15" t="s">
        <v>586</v>
      </c>
      <c r="AH295" s="5" t="s">
        <v>232</v>
      </c>
      <c r="AI295" s="15" t="s">
        <v>586</v>
      </c>
      <c r="AJ295" s="16" t="s">
        <v>586</v>
      </c>
      <c r="AK295" s="15" t="s">
        <v>586</v>
      </c>
      <c r="AL295" s="17">
        <v>9861</v>
      </c>
      <c r="AM295" s="8">
        <v>47141</v>
      </c>
      <c r="AN295" s="18">
        <v>88</v>
      </c>
      <c r="AO295" s="6">
        <v>67</v>
      </c>
      <c r="AP295" s="6" t="str">
        <f t="shared" si="58"/>
        <v>STABLE</v>
      </c>
      <c r="AQ295" s="6"/>
      <c r="AR295" s="6"/>
      <c r="AS295" s="6"/>
      <c r="AT295" s="6"/>
      <c r="AU295" s="5" t="s">
        <v>1060</v>
      </c>
      <c r="AV295" s="332"/>
      <c r="AW295" s="12"/>
      <c r="AX295" s="19"/>
      <c r="AY295" s="5"/>
      <c r="AZ295" s="5" t="s">
        <v>1011</v>
      </c>
      <c r="BA295" s="15" t="s">
        <v>586</v>
      </c>
      <c r="BB295" s="15"/>
      <c r="BC295" s="15">
        <v>1</v>
      </c>
      <c r="BD295" s="5"/>
      <c r="BE295" s="5"/>
      <c r="BF295" s="5"/>
      <c r="BG295" s="3"/>
      <c r="BH295" s="5"/>
      <c r="BI295" s="5"/>
      <c r="BJ295" s="5"/>
      <c r="BK295" s="5"/>
      <c r="BL295" s="5"/>
      <c r="BM295" s="5"/>
      <c r="BN295" s="5"/>
      <c r="BO295" s="5">
        <v>1</v>
      </c>
      <c r="BP295" s="5"/>
      <c r="BQ295" s="5"/>
      <c r="BR295" s="5"/>
      <c r="BS295" s="5"/>
      <c r="BT295" s="5"/>
      <c r="BU295" s="5"/>
      <c r="BV295" s="5"/>
      <c r="BW295" s="5"/>
      <c r="BX295" s="5"/>
      <c r="BY295" s="5"/>
      <c r="BZ295" s="5"/>
      <c r="CA295" s="5"/>
      <c r="CB295" s="5"/>
      <c r="CC295" s="5"/>
      <c r="CD295" s="5"/>
      <c r="CE295" s="5"/>
      <c r="CF295" s="5"/>
      <c r="CG295" s="5"/>
      <c r="CH295" s="5"/>
      <c r="CI295" s="5"/>
      <c r="CJ295" s="5"/>
      <c r="CK295" s="5"/>
      <c r="CL295" s="5"/>
      <c r="CM295" s="5"/>
      <c r="CN295" s="5"/>
      <c r="CO295" s="5"/>
      <c r="CP295" s="5"/>
      <c r="CQ295" s="5"/>
      <c r="CR295" s="5"/>
      <c r="CS295" s="5"/>
      <c r="CT295" s="5"/>
      <c r="CU295" s="5"/>
      <c r="CV295" s="5"/>
      <c r="CW295" s="5"/>
      <c r="CX295" s="5"/>
      <c r="CY295" s="5"/>
      <c r="CZ295" s="5"/>
      <c r="DA295" s="5"/>
      <c r="DB295" s="5"/>
      <c r="DC295" s="5"/>
      <c r="DD295" s="5"/>
      <c r="DE295" s="5"/>
      <c r="DF295" s="5"/>
      <c r="DG295" s="5"/>
      <c r="DH295" s="5"/>
      <c r="DI295" s="5"/>
      <c r="DJ295" s="5"/>
      <c r="DK295" s="5"/>
      <c r="DL295" s="5"/>
      <c r="DM295" s="5"/>
      <c r="DN295" s="5"/>
      <c r="DO295" s="5"/>
      <c r="DP295" s="5"/>
      <c r="DQ295" s="5"/>
      <c r="DR295" s="5"/>
      <c r="DS295" s="5"/>
      <c r="DT295" s="5"/>
      <c r="DU295" s="5"/>
      <c r="DV295" s="5"/>
      <c r="DW295" s="5"/>
      <c r="DX295" s="5"/>
      <c r="DY295" s="5"/>
      <c r="DZ295" s="5"/>
      <c r="EA295" s="5"/>
      <c r="EB295" s="5"/>
      <c r="EC295" s="5"/>
      <c r="ED295" s="5"/>
      <c r="EE295" s="5"/>
      <c r="EF295" s="5"/>
      <c r="EG295" s="5"/>
      <c r="EH295" s="5"/>
      <c r="EI295" s="5"/>
      <c r="EJ295" s="5"/>
      <c r="EK295" s="5"/>
      <c r="EL295" s="5"/>
      <c r="EM295" s="5"/>
      <c r="EN295" s="5"/>
      <c r="EO295" s="5"/>
      <c r="EP295" s="5"/>
      <c r="EQ295" s="5"/>
      <c r="ER295" s="20">
        <f t="shared" si="61"/>
        <v>2</v>
      </c>
      <c r="ES295" s="5">
        <f t="shared" si="62"/>
        <v>1</v>
      </c>
      <c r="ET295" s="5" t="s">
        <v>576</v>
      </c>
      <c r="EU295" s="15" t="s">
        <v>1767</v>
      </c>
      <c r="EV295" s="15" t="s">
        <v>567</v>
      </c>
      <c r="EW295" s="15" t="s">
        <v>1098</v>
      </c>
      <c r="EX295" s="3" t="s">
        <v>1207</v>
      </c>
      <c r="EY295" s="22">
        <v>46178</v>
      </c>
      <c r="EZ295" s="21"/>
      <c r="FA295" s="3"/>
      <c r="FB295" s="22"/>
      <c r="FC295" s="15"/>
      <c r="FD295" s="15"/>
      <c r="FE295" s="15">
        <f t="shared" si="63"/>
        <v>2483</v>
      </c>
      <c r="FF295" s="4">
        <f t="shared" si="64"/>
        <v>13030</v>
      </c>
      <c r="FG295" t="s">
        <v>897</v>
      </c>
      <c r="FH295" s="4">
        <v>520</v>
      </c>
      <c r="FI295" t="s">
        <v>1477</v>
      </c>
    </row>
    <row r="296" spans="1:165" ht="17.25" x14ac:dyDescent="0.25">
      <c r="A296" s="5">
        <v>136775582</v>
      </c>
      <c r="B296" s="12" t="s">
        <v>486</v>
      </c>
      <c r="C296" s="5"/>
      <c r="D296" s="5"/>
      <c r="E296" s="5"/>
      <c r="F296" s="5"/>
      <c r="G296" s="6"/>
      <c r="H296" s="6"/>
      <c r="I296" s="5">
        <v>6125</v>
      </c>
      <c r="J296" s="5">
        <v>6114</v>
      </c>
      <c r="K296" s="295">
        <f t="shared" ref="K296:K326" si="66">IF((J296+R296)&lt;=I296+R296,(J296+R296),((I296-(I296*(M296+1)-(I296+J296)))+R296))</f>
        <v>6178</v>
      </c>
      <c r="L296" s="295">
        <f t="shared" si="54"/>
        <v>12239</v>
      </c>
      <c r="M296" s="334">
        <v>1</v>
      </c>
      <c r="N296" s="5" t="s">
        <v>688</v>
      </c>
      <c r="O296" s="5" t="s">
        <v>689</v>
      </c>
      <c r="P296" s="5" t="s">
        <v>34</v>
      </c>
      <c r="Q296" s="8">
        <v>46779.89</v>
      </c>
      <c r="R296" s="9">
        <v>64</v>
      </c>
      <c r="S296" s="9">
        <f t="shared" si="55"/>
        <v>0</v>
      </c>
      <c r="T296" s="9">
        <v>900</v>
      </c>
      <c r="U296" s="10" t="s">
        <v>873</v>
      </c>
      <c r="V296" s="319">
        <f t="shared" si="59"/>
        <v>3.963282331045144E-2</v>
      </c>
      <c r="W296" s="319">
        <f t="shared" si="60"/>
        <v>2.6234690067221764E-3</v>
      </c>
      <c r="X296" s="11" t="str">
        <f t="shared" si="56"/>
        <v>FLOW</v>
      </c>
      <c r="Y296" s="5" t="str">
        <f t="shared" si="57"/>
        <v>-</v>
      </c>
      <c r="Z296" s="5" t="s">
        <v>738</v>
      </c>
      <c r="AA296" s="5" t="s">
        <v>586</v>
      </c>
      <c r="AB296" s="12"/>
      <c r="AC296" s="5"/>
      <c r="AD296" s="5"/>
      <c r="AE296" s="13"/>
      <c r="AF296" s="14" t="s">
        <v>586</v>
      </c>
      <c r="AG296" s="15" t="s">
        <v>586</v>
      </c>
      <c r="AH296" s="5" t="s">
        <v>38</v>
      </c>
      <c r="AI296" s="15" t="s">
        <v>586</v>
      </c>
      <c r="AJ296" s="16" t="s">
        <v>586</v>
      </c>
      <c r="AK296" s="15" t="s">
        <v>586</v>
      </c>
      <c r="AL296" s="17">
        <v>7078</v>
      </c>
      <c r="AM296" s="8">
        <v>46779.89</v>
      </c>
      <c r="AN296" s="18">
        <v>26</v>
      </c>
      <c r="AO296" s="6">
        <v>36</v>
      </c>
      <c r="AP296" s="6" t="str">
        <f t="shared" si="58"/>
        <v>FLOW</v>
      </c>
      <c r="AQ296" s="6"/>
      <c r="AR296" s="6"/>
      <c r="AS296" s="6"/>
      <c r="AT296" s="6"/>
      <c r="AU296" s="5" t="s">
        <v>483</v>
      </c>
      <c r="AV296" s="332"/>
      <c r="AW296" s="12"/>
      <c r="AX296" s="19"/>
      <c r="AY296" s="5"/>
      <c r="AZ296" s="5" t="s">
        <v>1011</v>
      </c>
      <c r="BA296" s="15" t="s">
        <v>586</v>
      </c>
      <c r="BB296" s="15"/>
      <c r="BC296" s="15"/>
      <c r="BD296" s="5"/>
      <c r="BE296" s="5"/>
      <c r="BF296" s="5"/>
      <c r="BG296" s="3"/>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v>1</v>
      </c>
      <c r="CH296" s="5"/>
      <c r="CI296" s="5"/>
      <c r="CJ296" s="5"/>
      <c r="CK296" s="5"/>
      <c r="CL296" s="5"/>
      <c r="CM296" s="5"/>
      <c r="CN296" s="5"/>
      <c r="CO296" s="5"/>
      <c r="CP296" s="5"/>
      <c r="CQ296" s="5"/>
      <c r="CR296" s="5"/>
      <c r="CS296" s="5"/>
      <c r="CT296" s="5"/>
      <c r="CU296" s="5"/>
      <c r="CV296" s="5"/>
      <c r="CW296" s="5"/>
      <c r="CX296" s="5"/>
      <c r="CY296" s="5"/>
      <c r="CZ296" s="5"/>
      <c r="DA296" s="5"/>
      <c r="DB296" s="5"/>
      <c r="DC296" s="5"/>
      <c r="DD296" s="5"/>
      <c r="DE296" s="5"/>
      <c r="DF296" s="5"/>
      <c r="DG296" s="5"/>
      <c r="DH296" s="5"/>
      <c r="DI296" s="5"/>
      <c r="DJ296" s="5"/>
      <c r="DK296" s="5"/>
      <c r="DL296" s="5"/>
      <c r="DM296" s="5"/>
      <c r="DN296" s="5"/>
      <c r="DO296" s="5"/>
      <c r="DP296" s="5"/>
      <c r="DQ296" s="5"/>
      <c r="DR296" s="5"/>
      <c r="DS296" s="5"/>
      <c r="DT296" s="5"/>
      <c r="DU296" s="5"/>
      <c r="DV296" s="5"/>
      <c r="DW296" s="5"/>
      <c r="DX296" s="5"/>
      <c r="DY296" s="5"/>
      <c r="DZ296" s="5"/>
      <c r="EA296" s="5"/>
      <c r="EB296" s="5"/>
      <c r="EC296" s="5"/>
      <c r="ED296" s="5"/>
      <c r="EE296" s="5"/>
      <c r="EF296" s="5"/>
      <c r="EG296" s="5"/>
      <c r="EH296" s="5"/>
      <c r="EI296" s="5"/>
      <c r="EJ296" s="5"/>
      <c r="EK296" s="5"/>
      <c r="EL296" s="5"/>
      <c r="EM296" s="5"/>
      <c r="EN296" s="5"/>
      <c r="EO296" s="5"/>
      <c r="EP296" s="5"/>
      <c r="EQ296" s="5"/>
      <c r="ER296" s="20">
        <f t="shared" si="61"/>
        <v>1</v>
      </c>
      <c r="ES296" s="5">
        <f t="shared" si="62"/>
        <v>1</v>
      </c>
      <c r="ET296" s="5" t="s">
        <v>574</v>
      </c>
      <c r="EU296" s="15" t="s">
        <v>1768</v>
      </c>
      <c r="EV296" s="15" t="s">
        <v>567</v>
      </c>
      <c r="EW296" s="15" t="e">
        <v>#N/A</v>
      </c>
      <c r="EX296" s="3" t="e">
        <v>#N/A</v>
      </c>
      <c r="EY296" s="22" t="e">
        <v>#N/A</v>
      </c>
      <c r="EZ296" s="21"/>
      <c r="FA296" s="3"/>
      <c r="FB296" s="22"/>
      <c r="FC296" s="15"/>
      <c r="FD296" s="15"/>
      <c r="FE296" s="15">
        <f t="shared" si="63"/>
        <v>6178</v>
      </c>
      <c r="FF296" s="4">
        <f t="shared" si="64"/>
        <v>12239</v>
      </c>
      <c r="FG296" t="s">
        <v>586</v>
      </c>
      <c r="FH296" s="4">
        <v>64</v>
      </c>
      <c r="FI296" t="s">
        <v>688</v>
      </c>
    </row>
    <row r="297" spans="1:165" ht="17.25" x14ac:dyDescent="0.25">
      <c r="A297" s="5">
        <v>464961061</v>
      </c>
      <c r="B297" s="12" t="s">
        <v>252</v>
      </c>
      <c r="C297" s="5"/>
      <c r="D297" s="5"/>
      <c r="E297" s="5"/>
      <c r="F297" s="5"/>
      <c r="G297" s="6"/>
      <c r="H297" s="6"/>
      <c r="I297" s="5">
        <v>5725</v>
      </c>
      <c r="J297" s="5">
        <v>9840.35</v>
      </c>
      <c r="K297" s="295">
        <f t="shared" si="66"/>
        <v>4307.3500000000004</v>
      </c>
      <c r="L297" s="295">
        <f t="shared" si="54"/>
        <v>15565.35</v>
      </c>
      <c r="M297" s="7">
        <v>2</v>
      </c>
      <c r="N297" s="5" t="s">
        <v>688</v>
      </c>
      <c r="O297" s="5" t="s">
        <v>689</v>
      </c>
      <c r="P297" s="5" t="s">
        <v>60</v>
      </c>
      <c r="Q297" s="8">
        <v>46778.35</v>
      </c>
      <c r="R297" s="9">
        <v>192</v>
      </c>
      <c r="S297" s="9">
        <f t="shared" si="55"/>
        <v>0</v>
      </c>
      <c r="T297" s="9">
        <v>1350</v>
      </c>
      <c r="U297" s="10" t="s">
        <v>688</v>
      </c>
      <c r="V297" s="319">
        <f t="shared" si="59"/>
        <v>0.21582070470852219</v>
      </c>
      <c r="W297" s="319">
        <f t="shared" si="60"/>
        <v>1.0357259155843904E-2</v>
      </c>
      <c r="X297" s="11" t="str">
        <f t="shared" si="56"/>
        <v>FLOW</v>
      </c>
      <c r="Y297" s="5" t="str">
        <f t="shared" si="57"/>
        <v>-</v>
      </c>
      <c r="Z297" s="5" t="s">
        <v>773</v>
      </c>
      <c r="AA297" s="5" t="s">
        <v>586</v>
      </c>
      <c r="AB297" s="12"/>
      <c r="AC297" s="5"/>
      <c r="AD297" s="5"/>
      <c r="AE297" s="13"/>
      <c r="AF297" s="14" t="s">
        <v>586</v>
      </c>
      <c r="AG297" s="15" t="s">
        <v>586</v>
      </c>
      <c r="AH297" s="5" t="s">
        <v>251</v>
      </c>
      <c r="AI297" s="15" t="s">
        <v>586</v>
      </c>
      <c r="AJ297" s="16" t="s">
        <v>586</v>
      </c>
      <c r="AK297" s="15" t="s">
        <v>586</v>
      </c>
      <c r="AL297" s="17">
        <v>11382.35</v>
      </c>
      <c r="AM297" s="8">
        <v>46778.35</v>
      </c>
      <c r="AN297" s="18">
        <v>56</v>
      </c>
      <c r="AO297" s="6">
        <v>66</v>
      </c>
      <c r="AP297" s="6" t="str">
        <f t="shared" si="58"/>
        <v>FLOW</v>
      </c>
      <c r="AQ297" s="6"/>
      <c r="AR297" s="6"/>
      <c r="AS297" s="6"/>
      <c r="AT297" s="6"/>
      <c r="AU297" s="5" t="s">
        <v>1060</v>
      </c>
      <c r="AV297" s="332"/>
      <c r="AW297" s="12"/>
      <c r="AX297" s="19"/>
      <c r="AY297" s="5"/>
      <c r="AZ297" s="5" t="s">
        <v>1011</v>
      </c>
      <c r="BA297" s="15" t="s">
        <v>586</v>
      </c>
      <c r="BB297" s="15"/>
      <c r="BC297" s="15"/>
      <c r="BD297" s="5"/>
      <c r="BE297" s="5"/>
      <c r="BF297" s="5"/>
      <c r="BG297" s="3"/>
      <c r="BH297" s="5"/>
      <c r="BI297" s="5"/>
      <c r="BJ297" s="5"/>
      <c r="BK297" s="5"/>
      <c r="BL297" s="5">
        <v>1</v>
      </c>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c r="EM297" s="5"/>
      <c r="EN297" s="5"/>
      <c r="EO297" s="5"/>
      <c r="EP297" s="5"/>
      <c r="EQ297" s="5"/>
      <c r="ER297" s="20">
        <f t="shared" si="61"/>
        <v>1</v>
      </c>
      <c r="ES297" s="5">
        <f t="shared" si="62"/>
        <v>1</v>
      </c>
      <c r="ET297" s="5" t="s">
        <v>578</v>
      </c>
      <c r="EU297" s="15" t="s">
        <v>1769</v>
      </c>
      <c r="EV297" s="15" t="s">
        <v>567</v>
      </c>
      <c r="EW297" s="15" t="s">
        <v>1208</v>
      </c>
      <c r="EX297" s="3" t="s">
        <v>1209</v>
      </c>
      <c r="EY297" s="22">
        <v>46177</v>
      </c>
      <c r="EZ297" s="21"/>
      <c r="FA297" s="3"/>
      <c r="FB297" s="22"/>
      <c r="FC297" s="15"/>
      <c r="FD297" s="15"/>
      <c r="FE297" s="15">
        <f t="shared" si="63"/>
        <v>4307.3500000000004</v>
      </c>
      <c r="FF297" s="4">
        <f t="shared" si="64"/>
        <v>15565.35</v>
      </c>
      <c r="FG297" t="s">
        <v>586</v>
      </c>
      <c r="FH297" s="4">
        <v>192</v>
      </c>
      <c r="FI297" t="s">
        <v>688</v>
      </c>
    </row>
    <row r="298" spans="1:165" ht="17.25" x14ac:dyDescent="0.25">
      <c r="A298" s="5">
        <v>464050687</v>
      </c>
      <c r="B298" s="12" t="s">
        <v>193</v>
      </c>
      <c r="C298" s="5"/>
      <c r="D298" s="5"/>
      <c r="E298" s="5"/>
      <c r="F298" s="5"/>
      <c r="G298" s="6"/>
      <c r="H298" s="6"/>
      <c r="I298" s="5">
        <v>5587</v>
      </c>
      <c r="J298" s="5">
        <v>27732.35</v>
      </c>
      <c r="K298" s="295">
        <f t="shared" si="66"/>
        <v>6242.3499999999985</v>
      </c>
      <c r="L298" s="295">
        <f t="shared" si="54"/>
        <v>33319.35</v>
      </c>
      <c r="M298" s="7">
        <v>5</v>
      </c>
      <c r="N298" s="5" t="s">
        <v>688</v>
      </c>
      <c r="O298" s="5" t="s">
        <v>689</v>
      </c>
      <c r="P298" s="5" t="s">
        <v>26</v>
      </c>
      <c r="Q298" s="8">
        <v>46757</v>
      </c>
      <c r="R298" s="9">
        <v>858</v>
      </c>
      <c r="S298" s="9">
        <f t="shared" si="55"/>
        <v>0</v>
      </c>
      <c r="T298" s="9">
        <v>2250</v>
      </c>
      <c r="U298" s="10" t="s">
        <v>688</v>
      </c>
      <c r="V298" s="319">
        <f t="shared" si="59"/>
        <v>0.27473889903720045</v>
      </c>
      <c r="W298" s="319">
        <f t="shared" si="60"/>
        <v>2.2759693299199135E-2</v>
      </c>
      <c r="X298" s="11" t="str">
        <f t="shared" si="56"/>
        <v>FLOW</v>
      </c>
      <c r="Y298" s="5" t="str">
        <f t="shared" si="57"/>
        <v>-</v>
      </c>
      <c r="Z298" s="5" t="s">
        <v>773</v>
      </c>
      <c r="AA298" s="5" t="s">
        <v>586</v>
      </c>
      <c r="AB298" s="12"/>
      <c r="AC298" s="5"/>
      <c r="AD298" s="5"/>
      <c r="AE298" s="13"/>
      <c r="AF298" s="14" t="s">
        <v>1064</v>
      </c>
      <c r="AG298" s="15" t="s">
        <v>586</v>
      </c>
      <c r="AH298" s="5" t="s">
        <v>185</v>
      </c>
      <c r="AI298" s="15" t="s">
        <v>586</v>
      </c>
      <c r="AJ298" s="16" t="s">
        <v>586</v>
      </c>
      <c r="AK298" s="15" t="s">
        <v>586</v>
      </c>
      <c r="AL298" s="17">
        <v>30840.35</v>
      </c>
      <c r="AM298" s="8">
        <v>46757</v>
      </c>
      <c r="AN298" s="18">
        <v>147</v>
      </c>
      <c r="AO298" s="6">
        <v>157</v>
      </c>
      <c r="AP298" s="6" t="str">
        <f t="shared" si="58"/>
        <v>FLOW</v>
      </c>
      <c r="AQ298" s="6"/>
      <c r="AR298" s="6"/>
      <c r="AS298" s="6"/>
      <c r="AT298" s="6"/>
      <c r="AU298" s="5" t="s">
        <v>483</v>
      </c>
      <c r="AV298" s="332"/>
      <c r="AW298" s="12"/>
      <c r="AX298" s="19"/>
      <c r="AY298" s="5"/>
      <c r="AZ298" s="5" t="s">
        <v>1011</v>
      </c>
      <c r="BA298" s="15" t="s">
        <v>586</v>
      </c>
      <c r="BB298" s="15"/>
      <c r="BC298" s="15"/>
      <c r="BD298" s="5"/>
      <c r="BE298" s="5"/>
      <c r="BF298" s="5"/>
      <c r="BG298" s="3"/>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v>1</v>
      </c>
      <c r="CH298" s="5"/>
      <c r="CI298" s="5"/>
      <c r="CJ298" s="5"/>
      <c r="CK298" s="5"/>
      <c r="CL298" s="5"/>
      <c r="CM298" s="5"/>
      <c r="CN298" s="5"/>
      <c r="CO298" s="5"/>
      <c r="CP298" s="5"/>
      <c r="CQ298" s="5"/>
      <c r="CR298" s="5"/>
      <c r="CS298" s="5"/>
      <c r="CT298" s="5"/>
      <c r="CU298" s="5"/>
      <c r="CV298" s="5"/>
      <c r="CW298" s="5"/>
      <c r="CX298" s="5"/>
      <c r="CY298" s="5"/>
      <c r="CZ298" s="5"/>
      <c r="DA298" s="5"/>
      <c r="DB298" s="5"/>
      <c r="DC298" s="5"/>
      <c r="DD298" s="5"/>
      <c r="DE298" s="5"/>
      <c r="DF298" s="5"/>
      <c r="DG298" s="5"/>
      <c r="DH298" s="5"/>
      <c r="DI298" s="5"/>
      <c r="DJ298" s="5"/>
      <c r="DK298" s="5"/>
      <c r="DL298" s="5"/>
      <c r="DM298" s="5"/>
      <c r="DN298" s="5"/>
      <c r="DO298" s="5"/>
      <c r="DP298" s="5"/>
      <c r="DQ298" s="5"/>
      <c r="DR298" s="5"/>
      <c r="DS298" s="5"/>
      <c r="DT298" s="5"/>
      <c r="DU298" s="5"/>
      <c r="DV298" s="5"/>
      <c r="DW298" s="5"/>
      <c r="DX298" s="5"/>
      <c r="DY298" s="5"/>
      <c r="DZ298" s="5"/>
      <c r="EA298" s="5"/>
      <c r="EB298" s="5"/>
      <c r="EC298" s="5"/>
      <c r="ED298" s="5"/>
      <c r="EE298" s="5"/>
      <c r="EF298" s="5"/>
      <c r="EG298" s="5"/>
      <c r="EH298" s="5"/>
      <c r="EI298" s="5"/>
      <c r="EJ298" s="5"/>
      <c r="EK298" s="5"/>
      <c r="EL298" s="5"/>
      <c r="EM298" s="5"/>
      <c r="EN298" s="5"/>
      <c r="EO298" s="5"/>
      <c r="EP298" s="5"/>
      <c r="EQ298" s="5"/>
      <c r="ER298" s="20">
        <f t="shared" si="61"/>
        <v>1</v>
      </c>
      <c r="ES298" s="5">
        <f t="shared" si="62"/>
        <v>1</v>
      </c>
      <c r="ET298" s="5" t="s">
        <v>572</v>
      </c>
      <c r="EU298" s="15" t="s">
        <v>1770</v>
      </c>
      <c r="EV298" s="15" t="s">
        <v>567</v>
      </c>
      <c r="EW298" s="15" t="e">
        <v>#N/A</v>
      </c>
      <c r="EX298" s="3" t="e">
        <v>#N/A</v>
      </c>
      <c r="EY298" s="22" t="e">
        <v>#N/A</v>
      </c>
      <c r="EZ298" s="21"/>
      <c r="FA298" s="3"/>
      <c r="FB298" s="22"/>
      <c r="FC298" s="15"/>
      <c r="FD298" s="15"/>
      <c r="FE298" s="15">
        <f t="shared" si="63"/>
        <v>6242.3499999999985</v>
      </c>
      <c r="FF298" s="4">
        <f t="shared" si="64"/>
        <v>33319.35</v>
      </c>
      <c r="FG298" t="s">
        <v>586</v>
      </c>
      <c r="FH298" s="4">
        <v>858</v>
      </c>
      <c r="FI298" t="s">
        <v>688</v>
      </c>
    </row>
    <row r="299" spans="1:165" ht="17.25" x14ac:dyDescent="0.25">
      <c r="A299" s="5">
        <v>460714153</v>
      </c>
      <c r="B299" s="12" t="s">
        <v>929</v>
      </c>
      <c r="C299" s="5"/>
      <c r="D299" s="5"/>
      <c r="E299" s="5"/>
      <c r="F299" s="5"/>
      <c r="G299" s="6"/>
      <c r="H299" s="6"/>
      <c r="I299" s="5">
        <v>2812</v>
      </c>
      <c r="J299" s="5">
        <v>2812</v>
      </c>
      <c r="K299" s="295">
        <f t="shared" si="66"/>
        <v>2844</v>
      </c>
      <c r="L299" s="295">
        <f t="shared" si="54"/>
        <v>5624</v>
      </c>
      <c r="M299" s="334">
        <v>1</v>
      </c>
      <c r="N299" s="5" t="s">
        <v>688</v>
      </c>
      <c r="O299" s="5" t="s">
        <v>689</v>
      </c>
      <c r="P299" s="5" t="s">
        <v>168</v>
      </c>
      <c r="Q299" s="8">
        <v>46560.01</v>
      </c>
      <c r="R299" s="9">
        <v>32</v>
      </c>
      <c r="S299" s="9">
        <f t="shared" si="55"/>
        <v>0</v>
      </c>
      <c r="T299" s="9">
        <v>2697</v>
      </c>
      <c r="U299" s="10" t="s">
        <v>586</v>
      </c>
      <c r="V299" s="319">
        <f t="shared" si="59"/>
        <v>4.6012136133121148E-2</v>
      </c>
      <c r="W299" s="319">
        <f t="shared" si="60"/>
        <v>2.6111378882608446E-3</v>
      </c>
      <c r="X299" s="11" t="str">
        <f t="shared" si="56"/>
        <v>FLOW</v>
      </c>
      <c r="Y299" s="5" t="str">
        <f t="shared" si="57"/>
        <v>-</v>
      </c>
      <c r="Z299" s="5" t="s">
        <v>586</v>
      </c>
      <c r="AA299" s="5" t="s">
        <v>586</v>
      </c>
      <c r="AB299" s="12"/>
      <c r="AC299" s="5"/>
      <c r="AD299" s="5"/>
      <c r="AE299" s="13"/>
      <c r="AF299" s="14" t="s">
        <v>586</v>
      </c>
      <c r="AG299" s="15" t="s">
        <v>586</v>
      </c>
      <c r="AH299" s="5" t="s">
        <v>274</v>
      </c>
      <c r="AI299" s="15" t="s">
        <v>586</v>
      </c>
      <c r="AJ299" s="16" t="s">
        <v>586</v>
      </c>
      <c r="AK299" s="15" t="s">
        <v>586</v>
      </c>
      <c r="AL299" s="17">
        <v>5541</v>
      </c>
      <c r="AM299" s="8">
        <v>46560.01</v>
      </c>
      <c r="AN299" s="18">
        <v>27</v>
      </c>
      <c r="AO299" s="6">
        <v>37</v>
      </c>
      <c r="AP299" s="6" t="str">
        <f t="shared" si="58"/>
        <v>FLOW</v>
      </c>
      <c r="AQ299" s="6"/>
      <c r="AR299" s="6"/>
      <c r="AS299" s="6"/>
      <c r="AT299" s="6"/>
      <c r="AU299" s="5" t="s">
        <v>1060</v>
      </c>
      <c r="AV299" s="332"/>
      <c r="AW299" s="12"/>
      <c r="AX299" s="19"/>
      <c r="AY299" s="5"/>
      <c r="AZ299" s="5" t="s">
        <v>1011</v>
      </c>
      <c r="BA299" s="15" t="s">
        <v>586</v>
      </c>
      <c r="BB299" s="15"/>
      <c r="BC299" s="15"/>
      <c r="BD299" s="5"/>
      <c r="BE299" s="5"/>
      <c r="BF299" s="5"/>
      <c r="BG299" s="3"/>
      <c r="BH299" s="5"/>
      <c r="BI299" s="5"/>
      <c r="BJ299" s="5"/>
      <c r="BK299" s="5"/>
      <c r="BL299" s="5">
        <v>1</v>
      </c>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5"/>
      <c r="CM299" s="5"/>
      <c r="CN299" s="5"/>
      <c r="CO299" s="5"/>
      <c r="CP299" s="5"/>
      <c r="CQ299" s="5"/>
      <c r="CR299" s="5"/>
      <c r="CS299" s="5"/>
      <c r="CT299" s="5"/>
      <c r="CU299" s="5"/>
      <c r="CV299" s="5"/>
      <c r="CW299" s="5"/>
      <c r="CX299" s="5"/>
      <c r="CY299" s="5"/>
      <c r="CZ299" s="5"/>
      <c r="DA299" s="5"/>
      <c r="DB299" s="5"/>
      <c r="DC299" s="5"/>
      <c r="DD299" s="5"/>
      <c r="DE299" s="5"/>
      <c r="DF299" s="5"/>
      <c r="DG299" s="5"/>
      <c r="DH299" s="5"/>
      <c r="DI299" s="5"/>
      <c r="DJ299" s="5"/>
      <c r="DK299" s="5"/>
      <c r="DL299" s="5"/>
      <c r="DM299" s="5"/>
      <c r="DN299" s="5"/>
      <c r="DO299" s="5"/>
      <c r="DP299" s="5"/>
      <c r="DQ299" s="5"/>
      <c r="DR299" s="5"/>
      <c r="DS299" s="5"/>
      <c r="DT299" s="5"/>
      <c r="DU299" s="5"/>
      <c r="DV299" s="5"/>
      <c r="DW299" s="5"/>
      <c r="DX299" s="5"/>
      <c r="DY299" s="5"/>
      <c r="DZ299" s="5"/>
      <c r="EA299" s="5"/>
      <c r="EB299" s="5"/>
      <c r="EC299" s="5"/>
      <c r="ED299" s="5"/>
      <c r="EE299" s="5"/>
      <c r="EF299" s="5"/>
      <c r="EG299" s="5"/>
      <c r="EH299" s="5"/>
      <c r="EI299" s="5"/>
      <c r="EJ299" s="5"/>
      <c r="EK299" s="5"/>
      <c r="EL299" s="5"/>
      <c r="EM299" s="5"/>
      <c r="EN299" s="5"/>
      <c r="EO299" s="5"/>
      <c r="EP299" s="5"/>
      <c r="EQ299" s="5"/>
      <c r="ER299" s="20">
        <f t="shared" si="61"/>
        <v>1</v>
      </c>
      <c r="ES299" s="5">
        <f t="shared" si="62"/>
        <v>1</v>
      </c>
      <c r="ET299" s="5" t="s">
        <v>583</v>
      </c>
      <c r="EU299" s="15" t="s">
        <v>1771</v>
      </c>
      <c r="EV299" s="15" t="s">
        <v>567</v>
      </c>
      <c r="EW299" s="15" t="s">
        <v>1096</v>
      </c>
      <c r="EX299" s="3" t="s">
        <v>1157</v>
      </c>
      <c r="EY299" s="22">
        <v>46177</v>
      </c>
      <c r="EZ299" s="21"/>
      <c r="FA299" s="3"/>
      <c r="FB299" s="22"/>
      <c r="FC299" s="15"/>
      <c r="FD299" s="15"/>
      <c r="FE299" s="15">
        <f t="shared" si="63"/>
        <v>2844</v>
      </c>
      <c r="FF299" s="4">
        <f t="shared" si="64"/>
        <v>5624</v>
      </c>
      <c r="FG299" t="s">
        <v>586</v>
      </c>
      <c r="FH299" s="4">
        <v>32</v>
      </c>
      <c r="FI299" t="s">
        <v>688</v>
      </c>
    </row>
    <row r="300" spans="1:165" ht="17.25" x14ac:dyDescent="0.25">
      <c r="A300" s="5">
        <v>459307537</v>
      </c>
      <c r="B300" s="12" t="s">
        <v>804</v>
      </c>
      <c r="C300" s="5"/>
      <c r="D300" s="5"/>
      <c r="E300" s="5"/>
      <c r="F300" s="5"/>
      <c r="G300" s="6"/>
      <c r="H300" s="6"/>
      <c r="I300" s="5">
        <v>3270</v>
      </c>
      <c r="J300" s="5">
        <v>2945</v>
      </c>
      <c r="K300" s="295">
        <f t="shared" si="66"/>
        <v>2992</v>
      </c>
      <c r="L300" s="295">
        <f t="shared" si="54"/>
        <v>6215</v>
      </c>
      <c r="M300" s="334">
        <v>1</v>
      </c>
      <c r="N300" s="5" t="s">
        <v>688</v>
      </c>
      <c r="O300" s="5" t="s">
        <v>689</v>
      </c>
      <c r="P300" s="5" t="s">
        <v>74</v>
      </c>
      <c r="Q300" s="8">
        <v>46519.92</v>
      </c>
      <c r="R300" s="9">
        <v>47</v>
      </c>
      <c r="S300" s="9">
        <f t="shared" si="55"/>
        <v>0</v>
      </c>
      <c r="T300" s="9">
        <v>5585.5</v>
      </c>
      <c r="U300" s="10" t="s">
        <v>889</v>
      </c>
      <c r="V300" s="319">
        <f t="shared" si="59"/>
        <v>9.4176070523827163E-2</v>
      </c>
      <c r="W300" s="319">
        <f t="shared" si="60"/>
        <v>2.6088895958326346E-3</v>
      </c>
      <c r="X300" s="11" t="str">
        <f t="shared" si="56"/>
        <v>FLOW</v>
      </c>
      <c r="Y300" s="5" t="str">
        <f t="shared" si="57"/>
        <v>-</v>
      </c>
      <c r="Z300" s="5" t="s">
        <v>787</v>
      </c>
      <c r="AA300" s="5" t="s">
        <v>586</v>
      </c>
      <c r="AB300" s="12"/>
      <c r="AC300" s="5"/>
      <c r="AD300" s="5"/>
      <c r="AE300" s="13"/>
      <c r="AF300" s="14" t="s">
        <v>586</v>
      </c>
      <c r="AG300" s="15" t="s">
        <v>586</v>
      </c>
      <c r="AH300" s="5" t="s">
        <v>73</v>
      </c>
      <c r="AI300" s="15" t="s">
        <v>586</v>
      </c>
      <c r="AJ300" s="16" t="s">
        <v>586</v>
      </c>
      <c r="AK300" s="15" t="s">
        <v>586</v>
      </c>
      <c r="AL300" s="17">
        <v>8577.5</v>
      </c>
      <c r="AM300" s="8">
        <v>46519.92</v>
      </c>
      <c r="AN300" s="18">
        <v>27</v>
      </c>
      <c r="AO300" s="6">
        <v>37</v>
      </c>
      <c r="AP300" s="6" t="str">
        <f t="shared" si="58"/>
        <v>FLOW</v>
      </c>
      <c r="AQ300" s="6"/>
      <c r="AR300" s="6"/>
      <c r="AS300" s="6"/>
      <c r="AT300" s="6"/>
      <c r="AU300" s="5" t="s">
        <v>483</v>
      </c>
      <c r="AV300" s="332"/>
      <c r="AW300" s="12"/>
      <c r="AX300" s="19"/>
      <c r="AY300" s="5"/>
      <c r="AZ300" s="5" t="s">
        <v>1011</v>
      </c>
      <c r="BA300" s="15" t="s">
        <v>586</v>
      </c>
      <c r="BB300" s="15"/>
      <c r="BC300" s="15"/>
      <c r="BD300" s="5"/>
      <c r="BE300" s="5"/>
      <c r="BF300" s="5"/>
      <c r="BG300" s="3"/>
      <c r="BH300" s="5"/>
      <c r="BI300" s="5">
        <v>1</v>
      </c>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5"/>
      <c r="CM300" s="5"/>
      <c r="CN300" s="5"/>
      <c r="CO300" s="5"/>
      <c r="CP300" s="5"/>
      <c r="CQ300" s="5"/>
      <c r="CR300" s="5"/>
      <c r="CS300" s="5"/>
      <c r="CT300" s="5"/>
      <c r="CU300" s="5"/>
      <c r="CV300" s="5"/>
      <c r="CW300" s="5"/>
      <c r="CX300" s="5"/>
      <c r="CY300" s="5"/>
      <c r="CZ300" s="5"/>
      <c r="DA300" s="5"/>
      <c r="DB300" s="5"/>
      <c r="DC300" s="5"/>
      <c r="DD300" s="5"/>
      <c r="DE300" s="5"/>
      <c r="DF300" s="5"/>
      <c r="DG300" s="5"/>
      <c r="DH300" s="5"/>
      <c r="DI300" s="5"/>
      <c r="DJ300" s="5"/>
      <c r="DK300" s="5"/>
      <c r="DL300" s="5"/>
      <c r="DM300" s="5"/>
      <c r="DN300" s="5"/>
      <c r="DO300" s="5"/>
      <c r="DP300" s="5"/>
      <c r="DQ300" s="5"/>
      <c r="DR300" s="5"/>
      <c r="DS300" s="5"/>
      <c r="DT300" s="5"/>
      <c r="DU300" s="5"/>
      <c r="DV300" s="5"/>
      <c r="DW300" s="5"/>
      <c r="DX300" s="5"/>
      <c r="DY300" s="5"/>
      <c r="DZ300" s="5"/>
      <c r="EA300" s="5"/>
      <c r="EB300" s="5"/>
      <c r="EC300" s="5"/>
      <c r="ED300" s="5"/>
      <c r="EE300" s="5"/>
      <c r="EF300" s="5"/>
      <c r="EG300" s="5"/>
      <c r="EH300" s="5"/>
      <c r="EI300" s="5"/>
      <c r="EJ300" s="5"/>
      <c r="EK300" s="5"/>
      <c r="EL300" s="5"/>
      <c r="EM300" s="5"/>
      <c r="EN300" s="5"/>
      <c r="EO300" s="5"/>
      <c r="EP300" s="5"/>
      <c r="EQ300" s="5"/>
      <c r="ER300" s="20">
        <f t="shared" si="61"/>
        <v>1</v>
      </c>
      <c r="ES300" s="5">
        <f t="shared" si="62"/>
        <v>1</v>
      </c>
      <c r="ET300" s="5" t="s">
        <v>579</v>
      </c>
      <c r="EU300" s="15" t="s">
        <v>1772</v>
      </c>
      <c r="EV300" s="15" t="s">
        <v>567</v>
      </c>
      <c r="EW300" s="15" t="s">
        <v>1075</v>
      </c>
      <c r="EX300" s="3" t="s">
        <v>1210</v>
      </c>
      <c r="EY300" s="22">
        <v>46176</v>
      </c>
      <c r="EZ300" s="21"/>
      <c r="FA300" s="3"/>
      <c r="FB300" s="22"/>
      <c r="FC300" s="15"/>
      <c r="FD300" s="15"/>
      <c r="FE300" s="15">
        <f t="shared" si="63"/>
        <v>2992</v>
      </c>
      <c r="FF300" s="4">
        <f t="shared" si="64"/>
        <v>6215</v>
      </c>
      <c r="FG300" t="s">
        <v>586</v>
      </c>
      <c r="FH300" s="4">
        <v>47</v>
      </c>
      <c r="FI300" t="s">
        <v>688</v>
      </c>
    </row>
    <row r="301" spans="1:165" ht="17.25" x14ac:dyDescent="0.25">
      <c r="A301" s="5">
        <v>462401584</v>
      </c>
      <c r="B301" s="12" t="s">
        <v>116</v>
      </c>
      <c r="C301" s="5" t="s">
        <v>1043</v>
      </c>
      <c r="D301" s="5" t="s">
        <v>1052</v>
      </c>
      <c r="E301" s="5">
        <v>4003</v>
      </c>
      <c r="F301" s="5"/>
      <c r="G301" s="6"/>
      <c r="H301" s="6"/>
      <c r="I301" s="5">
        <v>3771</v>
      </c>
      <c r="J301" s="5">
        <v>10468</v>
      </c>
      <c r="K301" s="295">
        <f t="shared" si="66"/>
        <v>3407</v>
      </c>
      <c r="L301" s="295">
        <f t="shared" si="54"/>
        <v>10236</v>
      </c>
      <c r="M301" s="7">
        <v>3</v>
      </c>
      <c r="N301" s="5" t="s">
        <v>737</v>
      </c>
      <c r="O301" s="5" t="s">
        <v>738</v>
      </c>
      <c r="P301" s="5" t="s">
        <v>17</v>
      </c>
      <c r="Q301" s="8">
        <v>46428</v>
      </c>
      <c r="R301" s="9">
        <v>481</v>
      </c>
      <c r="S301" s="9">
        <f t="shared" si="55"/>
        <v>0</v>
      </c>
      <c r="T301" s="9">
        <v>4766</v>
      </c>
      <c r="U301" s="10" t="s">
        <v>553</v>
      </c>
      <c r="V301" s="319">
        <f t="shared" si="59"/>
        <v>7.8313364785974171E-2</v>
      </c>
      <c r="W301" s="319">
        <f t="shared" si="60"/>
        <v>1.2291871814701389E-2</v>
      </c>
      <c r="X301" s="11" t="str">
        <f t="shared" si="56"/>
        <v>STABLE</v>
      </c>
      <c r="Y301" s="5" t="str">
        <f t="shared" si="57"/>
        <v>PAID</v>
      </c>
      <c r="Z301" s="5" t="s">
        <v>738</v>
      </c>
      <c r="AA301" s="5" t="s">
        <v>586</v>
      </c>
      <c r="AB301" s="12"/>
      <c r="AC301" s="5"/>
      <c r="AD301" s="5"/>
      <c r="AE301" s="13"/>
      <c r="AF301" s="14" t="s">
        <v>1064</v>
      </c>
      <c r="AG301" s="15" t="s">
        <v>586</v>
      </c>
      <c r="AH301" s="5" t="s">
        <v>111</v>
      </c>
      <c r="AI301" s="15" t="s">
        <v>586</v>
      </c>
      <c r="AJ301" s="16" t="s">
        <v>586</v>
      </c>
      <c r="AK301" s="15" t="s">
        <v>586</v>
      </c>
      <c r="AL301" s="17">
        <v>15715</v>
      </c>
      <c r="AM301" s="8">
        <v>46428</v>
      </c>
      <c r="AN301" s="18">
        <v>88</v>
      </c>
      <c r="AO301" s="6">
        <v>67</v>
      </c>
      <c r="AP301" s="6" t="str">
        <f t="shared" si="58"/>
        <v>STABLE</v>
      </c>
      <c r="AQ301" s="6"/>
      <c r="AR301" s="6"/>
      <c r="AS301" s="6"/>
      <c r="AT301" s="6"/>
      <c r="AU301" s="5" t="s">
        <v>483</v>
      </c>
      <c r="AV301" s="332"/>
      <c r="AW301" s="12"/>
      <c r="AX301" s="19"/>
      <c r="AY301" s="5"/>
      <c r="AZ301" s="5" t="s">
        <v>1011</v>
      </c>
      <c r="BA301" s="15" t="s">
        <v>586</v>
      </c>
      <c r="BB301" s="15"/>
      <c r="BC301" s="15"/>
      <c r="BD301" s="5"/>
      <c r="BE301" s="5"/>
      <c r="BF301" s="5"/>
      <c r="BG301" s="3"/>
      <c r="BH301" s="5"/>
      <c r="BI301" s="5"/>
      <c r="BJ301" s="5"/>
      <c r="BK301" s="5"/>
      <c r="BL301" s="5"/>
      <c r="BM301" s="5"/>
      <c r="BN301" s="5"/>
      <c r="BO301" s="5">
        <v>1</v>
      </c>
      <c r="BP301" s="5"/>
      <c r="BQ301" s="5"/>
      <c r="BR301" s="5"/>
      <c r="BS301" s="5"/>
      <c r="BT301" s="5"/>
      <c r="BU301" s="5"/>
      <c r="BV301" s="5"/>
      <c r="BW301" s="5"/>
      <c r="BX301" s="5"/>
      <c r="BY301" s="5"/>
      <c r="BZ301" s="5"/>
      <c r="CA301" s="5"/>
      <c r="CB301" s="5"/>
      <c r="CC301" s="5"/>
      <c r="CD301" s="5"/>
      <c r="CE301" s="5"/>
      <c r="CF301" s="5"/>
      <c r="CG301" s="5"/>
      <c r="CH301" s="5"/>
      <c r="CI301" s="5"/>
      <c r="CJ301" s="5"/>
      <c r="CK301" s="5"/>
      <c r="CL301" s="5"/>
      <c r="CM301" s="5"/>
      <c r="CN301" s="5"/>
      <c r="CO301" s="5"/>
      <c r="CP301" s="5"/>
      <c r="CQ301" s="5"/>
      <c r="CR301" s="5"/>
      <c r="CS301" s="5"/>
      <c r="CT301" s="5"/>
      <c r="CU301" s="5"/>
      <c r="CV301" s="5"/>
      <c r="CW301" s="5"/>
      <c r="CX301" s="5"/>
      <c r="CY301" s="5"/>
      <c r="CZ301" s="5"/>
      <c r="DA301" s="5"/>
      <c r="DB301" s="5"/>
      <c r="DC301" s="5"/>
      <c r="DD301" s="5"/>
      <c r="DE301" s="5"/>
      <c r="DF301" s="5"/>
      <c r="DG301" s="5"/>
      <c r="DH301" s="5"/>
      <c r="DI301" s="5"/>
      <c r="DJ301" s="5"/>
      <c r="DK301" s="5"/>
      <c r="DL301" s="5"/>
      <c r="DM301" s="5"/>
      <c r="DN301" s="5"/>
      <c r="DO301" s="5"/>
      <c r="DP301" s="5"/>
      <c r="DQ301" s="5"/>
      <c r="DR301" s="5"/>
      <c r="DS301" s="5"/>
      <c r="DT301" s="5"/>
      <c r="DU301" s="5"/>
      <c r="DV301" s="5"/>
      <c r="DW301" s="5"/>
      <c r="DX301" s="5"/>
      <c r="DY301" s="5"/>
      <c r="DZ301" s="5"/>
      <c r="EA301" s="5"/>
      <c r="EB301" s="5"/>
      <c r="EC301" s="5"/>
      <c r="ED301" s="5"/>
      <c r="EE301" s="5"/>
      <c r="EF301" s="5"/>
      <c r="EG301" s="5"/>
      <c r="EH301" s="5"/>
      <c r="EI301" s="5"/>
      <c r="EJ301" s="5"/>
      <c r="EK301" s="5"/>
      <c r="EL301" s="5"/>
      <c r="EM301" s="5"/>
      <c r="EN301" s="5"/>
      <c r="EO301" s="5"/>
      <c r="EP301" s="5"/>
      <c r="EQ301" s="5"/>
      <c r="ER301" s="20">
        <f t="shared" si="61"/>
        <v>1</v>
      </c>
      <c r="ES301" s="5">
        <f t="shared" si="62"/>
        <v>1</v>
      </c>
      <c r="ET301" s="5" t="s">
        <v>570</v>
      </c>
      <c r="EU301" s="15" t="s">
        <v>1773</v>
      </c>
      <c r="EV301" s="15" t="s">
        <v>567</v>
      </c>
      <c r="EW301" s="15" t="s">
        <v>1096</v>
      </c>
      <c r="EX301" s="3" t="s">
        <v>1211</v>
      </c>
      <c r="EY301" s="22">
        <v>46178</v>
      </c>
      <c r="EZ301" s="21"/>
      <c r="FA301" s="3"/>
      <c r="FB301" s="22"/>
      <c r="FC301" s="15"/>
      <c r="FD301" s="15"/>
      <c r="FE301" s="15">
        <f t="shared" si="63"/>
        <v>3407</v>
      </c>
      <c r="FF301" s="4">
        <f t="shared" si="64"/>
        <v>14239</v>
      </c>
      <c r="FG301" t="s">
        <v>897</v>
      </c>
      <c r="FH301" s="4">
        <v>481</v>
      </c>
      <c r="FI301" t="s">
        <v>1477</v>
      </c>
    </row>
    <row r="302" spans="1:165" ht="17.25" x14ac:dyDescent="0.25">
      <c r="A302" s="5">
        <v>463696985</v>
      </c>
      <c r="B302" s="12" t="s">
        <v>527</v>
      </c>
      <c r="C302" s="5" t="s">
        <v>1043</v>
      </c>
      <c r="D302" s="5" t="s">
        <v>1044</v>
      </c>
      <c r="E302" s="5">
        <f>3551+100</f>
        <v>3651</v>
      </c>
      <c r="F302" s="5"/>
      <c r="G302" s="6"/>
      <c r="H302" s="6" t="s">
        <v>1057</v>
      </c>
      <c r="I302" s="5">
        <v>3551</v>
      </c>
      <c r="J302" s="5">
        <v>513.5</v>
      </c>
      <c r="K302" s="295">
        <f t="shared" si="66"/>
        <v>581.5</v>
      </c>
      <c r="L302" s="295">
        <f t="shared" si="54"/>
        <v>413.5</v>
      </c>
      <c r="M302" s="334">
        <v>1</v>
      </c>
      <c r="N302" s="5" t="s">
        <v>739</v>
      </c>
      <c r="O302" s="5" t="s">
        <v>738</v>
      </c>
      <c r="P302" s="5" t="s">
        <v>44</v>
      </c>
      <c r="Q302" s="8">
        <v>46423.5</v>
      </c>
      <c r="R302" s="9">
        <v>68</v>
      </c>
      <c r="S302" s="9">
        <f t="shared" si="55"/>
        <v>0</v>
      </c>
      <c r="T302" s="9">
        <v>900</v>
      </c>
      <c r="U302" s="10" t="s">
        <v>882</v>
      </c>
      <c r="V302" s="319">
        <f t="shared" si="59"/>
        <v>4.7255880195647804E-2</v>
      </c>
      <c r="W302" s="319">
        <f t="shared" si="60"/>
        <v>2.6034822534547848E-3</v>
      </c>
      <c r="X302" s="11" t="str">
        <f t="shared" si="56"/>
        <v>RB</v>
      </c>
      <c r="Y302" s="5" t="str">
        <f t="shared" si="57"/>
        <v>PAID</v>
      </c>
      <c r="Z302" s="5" t="s">
        <v>787</v>
      </c>
      <c r="AA302" s="5" t="s">
        <v>586</v>
      </c>
      <c r="AB302" s="12"/>
      <c r="AC302" s="5"/>
      <c r="AD302" s="5"/>
      <c r="AE302" s="13"/>
      <c r="AF302" s="14" t="s">
        <v>586</v>
      </c>
      <c r="AG302" s="15" t="s">
        <v>586</v>
      </c>
      <c r="AH302" s="5" t="s">
        <v>232</v>
      </c>
      <c r="AI302" s="15" t="s">
        <v>586</v>
      </c>
      <c r="AJ302" s="16" t="s">
        <v>586</v>
      </c>
      <c r="AK302" s="15" t="s">
        <v>586</v>
      </c>
      <c r="AL302" s="17">
        <v>1481.5</v>
      </c>
      <c r="AM302" s="8">
        <v>46423.5</v>
      </c>
      <c r="AN302" s="18">
        <v>27</v>
      </c>
      <c r="AO302" s="6">
        <v>6</v>
      </c>
      <c r="AP302" s="6" t="str">
        <f t="shared" si="58"/>
        <v>STABLE</v>
      </c>
      <c r="AQ302" s="6"/>
      <c r="AR302" s="6"/>
      <c r="AS302" s="6"/>
      <c r="AT302" s="6"/>
      <c r="AU302" s="5" t="s">
        <v>1060</v>
      </c>
      <c r="AV302" s="332"/>
      <c r="AW302" s="12"/>
      <c r="AX302" s="19"/>
      <c r="AY302" s="5"/>
      <c r="AZ302" s="5" t="s">
        <v>1011</v>
      </c>
      <c r="BA302" s="15" t="s">
        <v>586</v>
      </c>
      <c r="BB302" s="15"/>
      <c r="BC302" s="15"/>
      <c r="BD302" s="5"/>
      <c r="BE302" s="5"/>
      <c r="BF302" s="5"/>
      <c r="BG302" s="3"/>
      <c r="BH302" s="5"/>
      <c r="BI302" s="5"/>
      <c r="BJ302" s="5"/>
      <c r="BK302" s="5"/>
      <c r="BL302" s="5"/>
      <c r="BM302" s="5"/>
      <c r="BN302" s="5"/>
      <c r="BO302" s="5">
        <v>1</v>
      </c>
      <c r="BP302" s="5"/>
      <c r="BQ302" s="5"/>
      <c r="BR302" s="5">
        <v>1</v>
      </c>
      <c r="BS302" s="5"/>
      <c r="BT302" s="5"/>
      <c r="BU302" s="5"/>
      <c r="BV302" s="5"/>
      <c r="BW302" s="5"/>
      <c r="BX302" s="5"/>
      <c r="BY302" s="5"/>
      <c r="BZ302" s="5"/>
      <c r="CA302" s="5"/>
      <c r="CB302" s="5"/>
      <c r="CC302" s="5"/>
      <c r="CD302" s="5"/>
      <c r="CE302" s="5"/>
      <c r="CF302" s="5"/>
      <c r="CG302" s="5"/>
      <c r="CH302" s="5"/>
      <c r="CI302" s="5"/>
      <c r="CJ302" s="5"/>
      <c r="CK302" s="5"/>
      <c r="CL302" s="5"/>
      <c r="CM302" s="5"/>
      <c r="CN302" s="5"/>
      <c r="CO302" s="5"/>
      <c r="CP302" s="5"/>
      <c r="CQ302" s="5"/>
      <c r="CR302" s="5"/>
      <c r="CS302" s="5"/>
      <c r="CT302" s="5"/>
      <c r="CU302" s="5"/>
      <c r="CV302" s="5"/>
      <c r="CW302" s="5"/>
      <c r="CX302" s="5"/>
      <c r="CY302" s="5"/>
      <c r="CZ302" s="5"/>
      <c r="DA302" s="5"/>
      <c r="DB302" s="5"/>
      <c r="DC302" s="5"/>
      <c r="DD302" s="5"/>
      <c r="DE302" s="5"/>
      <c r="DF302" s="5"/>
      <c r="DG302" s="5"/>
      <c r="DH302" s="5"/>
      <c r="DI302" s="5"/>
      <c r="DJ302" s="5"/>
      <c r="DK302" s="5"/>
      <c r="DL302" s="5"/>
      <c r="DM302" s="5"/>
      <c r="DN302" s="5"/>
      <c r="DO302" s="5"/>
      <c r="DP302" s="5"/>
      <c r="DQ302" s="5"/>
      <c r="DR302" s="5"/>
      <c r="DS302" s="5"/>
      <c r="DT302" s="5"/>
      <c r="DU302" s="5"/>
      <c r="DV302" s="5"/>
      <c r="DW302" s="5"/>
      <c r="DX302" s="5"/>
      <c r="DY302" s="5"/>
      <c r="DZ302" s="5"/>
      <c r="EA302" s="5"/>
      <c r="EB302" s="5"/>
      <c r="EC302" s="5"/>
      <c r="ED302" s="5"/>
      <c r="EE302" s="5"/>
      <c r="EF302" s="5"/>
      <c r="EG302" s="5"/>
      <c r="EH302" s="5"/>
      <c r="EI302" s="5"/>
      <c r="EJ302" s="5"/>
      <c r="EK302" s="5"/>
      <c r="EL302" s="5"/>
      <c r="EM302" s="5"/>
      <c r="EN302" s="5"/>
      <c r="EO302" s="5"/>
      <c r="EP302" s="5"/>
      <c r="EQ302" s="5"/>
      <c r="ER302" s="20">
        <f t="shared" si="61"/>
        <v>2</v>
      </c>
      <c r="ES302" s="5">
        <f t="shared" si="62"/>
        <v>1</v>
      </c>
      <c r="ET302" s="5" t="s">
        <v>576</v>
      </c>
      <c r="EU302" s="15" t="s">
        <v>1774</v>
      </c>
      <c r="EV302" s="15" t="s">
        <v>567</v>
      </c>
      <c r="EW302" s="15" t="s">
        <v>1174</v>
      </c>
      <c r="EX302" s="3" t="s">
        <v>1212</v>
      </c>
      <c r="EY302" s="22">
        <v>46179</v>
      </c>
      <c r="EZ302" s="21"/>
      <c r="FA302" s="3"/>
      <c r="FB302" s="22"/>
      <c r="FC302" s="15"/>
      <c r="FD302" s="15"/>
      <c r="FE302" s="15">
        <f t="shared" si="63"/>
        <v>581.5</v>
      </c>
      <c r="FF302" s="4">
        <f t="shared" si="64"/>
        <v>4064.5</v>
      </c>
      <c r="FG302" t="s">
        <v>586</v>
      </c>
      <c r="FH302" s="4">
        <v>68</v>
      </c>
      <c r="FI302" t="s">
        <v>1477</v>
      </c>
    </row>
    <row r="303" spans="1:165" ht="17.25" x14ac:dyDescent="0.25">
      <c r="A303" s="5">
        <v>464301174</v>
      </c>
      <c r="B303" s="12" t="s">
        <v>80</v>
      </c>
      <c r="C303" s="5" t="s">
        <v>1043</v>
      </c>
      <c r="D303" s="5" t="s">
        <v>1063</v>
      </c>
      <c r="E303" s="5">
        <f>4000+200</f>
        <v>4200</v>
      </c>
      <c r="F303" s="5"/>
      <c r="G303" s="6"/>
      <c r="H303" s="6"/>
      <c r="I303" s="5">
        <v>3976</v>
      </c>
      <c r="J303" s="5">
        <v>7928</v>
      </c>
      <c r="K303" s="295">
        <f t="shared" si="66"/>
        <v>4130</v>
      </c>
      <c r="L303" s="295">
        <f t="shared" si="54"/>
        <v>7704</v>
      </c>
      <c r="M303" s="7">
        <v>2</v>
      </c>
      <c r="N303" s="5" t="s">
        <v>737</v>
      </c>
      <c r="O303" s="5" t="s">
        <v>738</v>
      </c>
      <c r="P303" s="5" t="s">
        <v>74</v>
      </c>
      <c r="Q303" s="8">
        <v>46417</v>
      </c>
      <c r="R303" s="9">
        <v>178</v>
      </c>
      <c r="S303" s="9">
        <f t="shared" si="55"/>
        <v>0</v>
      </c>
      <c r="T303" s="9">
        <v>2250</v>
      </c>
      <c r="U303" s="10" t="s">
        <v>688</v>
      </c>
      <c r="V303" s="319">
        <f t="shared" si="59"/>
        <v>0.3424625192527726</v>
      </c>
      <c r="W303" s="319">
        <f t="shared" si="60"/>
        <v>1.0277252152690434E-2</v>
      </c>
      <c r="X303" s="11" t="str">
        <f t="shared" si="56"/>
        <v>STABLE</v>
      </c>
      <c r="Y303" s="5" t="str">
        <f t="shared" si="57"/>
        <v>PAID</v>
      </c>
      <c r="Z303" s="5" t="s">
        <v>785</v>
      </c>
      <c r="AA303" s="5" t="s">
        <v>586</v>
      </c>
      <c r="AB303" s="12"/>
      <c r="AC303" s="5"/>
      <c r="AD303" s="5"/>
      <c r="AE303" s="13"/>
      <c r="AF303" s="14" t="s">
        <v>586</v>
      </c>
      <c r="AG303" s="15" t="s">
        <v>586</v>
      </c>
      <c r="AH303" s="5" t="s">
        <v>73</v>
      </c>
      <c r="AI303" s="15" t="s">
        <v>586</v>
      </c>
      <c r="AJ303" s="16" t="s">
        <v>586</v>
      </c>
      <c r="AK303" s="15" t="s">
        <v>586</v>
      </c>
      <c r="AL303" s="17">
        <v>10356</v>
      </c>
      <c r="AM303" s="8">
        <v>46417</v>
      </c>
      <c r="AN303" s="18">
        <v>57</v>
      </c>
      <c r="AO303" s="6">
        <v>37</v>
      </c>
      <c r="AP303" s="6" t="str">
        <f t="shared" si="58"/>
        <v>STABLE</v>
      </c>
      <c r="AQ303" s="6"/>
      <c r="AR303" s="6"/>
      <c r="AS303" s="6"/>
      <c r="AT303" s="6"/>
      <c r="AU303" s="5" t="s">
        <v>1060</v>
      </c>
      <c r="AV303" s="332"/>
      <c r="AW303" s="12"/>
      <c r="AX303" s="19"/>
      <c r="AY303" s="5"/>
      <c r="AZ303" s="5" t="s">
        <v>1011</v>
      </c>
      <c r="BA303" s="15" t="s">
        <v>586</v>
      </c>
      <c r="BB303" s="15"/>
      <c r="BC303" s="15"/>
      <c r="BD303" s="5"/>
      <c r="BE303" s="5"/>
      <c r="BF303" s="5"/>
      <c r="BG303" s="3"/>
      <c r="BH303" s="5"/>
      <c r="BI303" s="5">
        <v>1</v>
      </c>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5"/>
      <c r="CM303" s="5"/>
      <c r="CN303" s="5"/>
      <c r="CO303" s="5"/>
      <c r="CP303" s="5"/>
      <c r="CQ303" s="5"/>
      <c r="CR303" s="5"/>
      <c r="CS303" s="5"/>
      <c r="CT303" s="5"/>
      <c r="CU303" s="5"/>
      <c r="CV303" s="5"/>
      <c r="CW303" s="5"/>
      <c r="CX303" s="5"/>
      <c r="CY303" s="5"/>
      <c r="CZ303" s="5"/>
      <c r="DA303" s="5"/>
      <c r="DB303" s="5"/>
      <c r="DC303" s="5"/>
      <c r="DD303" s="5"/>
      <c r="DE303" s="5"/>
      <c r="DF303" s="5"/>
      <c r="DG303" s="5"/>
      <c r="DH303" s="5"/>
      <c r="DI303" s="5"/>
      <c r="DJ303" s="5"/>
      <c r="DK303" s="5"/>
      <c r="DL303" s="5"/>
      <c r="DM303" s="5"/>
      <c r="DN303" s="5"/>
      <c r="DO303" s="5"/>
      <c r="DP303" s="5"/>
      <c r="DQ303" s="5"/>
      <c r="DR303" s="5"/>
      <c r="DS303" s="5"/>
      <c r="DT303" s="5"/>
      <c r="DU303" s="5"/>
      <c r="DV303" s="5"/>
      <c r="DW303" s="5"/>
      <c r="DX303" s="5"/>
      <c r="DY303" s="5"/>
      <c r="DZ303" s="5"/>
      <c r="EA303" s="5"/>
      <c r="EB303" s="5"/>
      <c r="EC303" s="5"/>
      <c r="ED303" s="5"/>
      <c r="EE303" s="5"/>
      <c r="EF303" s="5"/>
      <c r="EG303" s="5"/>
      <c r="EH303" s="5"/>
      <c r="EI303" s="5"/>
      <c r="EJ303" s="5"/>
      <c r="EK303" s="5"/>
      <c r="EL303" s="5"/>
      <c r="EM303" s="5"/>
      <c r="EN303" s="5"/>
      <c r="EO303" s="5"/>
      <c r="EP303" s="5"/>
      <c r="EQ303" s="5"/>
      <c r="ER303" s="20">
        <f t="shared" si="61"/>
        <v>1</v>
      </c>
      <c r="ES303" s="5">
        <f t="shared" si="62"/>
        <v>1</v>
      </c>
      <c r="ET303" s="5" t="s">
        <v>579</v>
      </c>
      <c r="EU303" s="15" t="s">
        <v>1775</v>
      </c>
      <c r="EV303" s="15" t="s">
        <v>567</v>
      </c>
      <c r="EW303" s="15" t="s">
        <v>1075</v>
      </c>
      <c r="EX303" s="3" t="s">
        <v>1213</v>
      </c>
      <c r="EY303" s="22">
        <v>46176</v>
      </c>
      <c r="EZ303" s="21"/>
      <c r="FA303" s="3"/>
      <c r="FB303" s="22"/>
      <c r="FC303" s="15"/>
      <c r="FD303" s="15"/>
      <c r="FE303" s="15">
        <f t="shared" si="63"/>
        <v>4130</v>
      </c>
      <c r="FF303" s="4">
        <f t="shared" si="64"/>
        <v>11904</v>
      </c>
      <c r="FG303" t="s">
        <v>586</v>
      </c>
      <c r="FH303" s="4">
        <v>178</v>
      </c>
      <c r="FI303" t="s">
        <v>1477</v>
      </c>
    </row>
    <row r="304" spans="1:165" ht="17.25" x14ac:dyDescent="0.25">
      <c r="A304" s="5">
        <v>463121248</v>
      </c>
      <c r="B304" s="12" t="s">
        <v>1381</v>
      </c>
      <c r="C304" s="5"/>
      <c r="D304" s="5"/>
      <c r="E304" s="5"/>
      <c r="F304" s="5"/>
      <c r="G304" s="6"/>
      <c r="H304" s="6"/>
      <c r="I304" s="5">
        <v>3787</v>
      </c>
      <c r="J304" s="5">
        <v>3570</v>
      </c>
      <c r="K304" s="295">
        <f t="shared" si="66"/>
        <v>3659</v>
      </c>
      <c r="L304" s="295">
        <f t="shared" si="54"/>
        <v>7357</v>
      </c>
      <c r="M304" s="334">
        <v>1</v>
      </c>
      <c r="N304" s="5" t="s">
        <v>688</v>
      </c>
      <c r="O304" s="5" t="s">
        <v>689</v>
      </c>
      <c r="P304" s="5" t="s">
        <v>44</v>
      </c>
      <c r="Q304" s="8">
        <v>46245</v>
      </c>
      <c r="R304" s="9">
        <v>89</v>
      </c>
      <c r="S304" s="9">
        <f t="shared" si="55"/>
        <v>0</v>
      </c>
      <c r="T304" s="9">
        <v>4238</v>
      </c>
      <c r="U304" s="10" t="s">
        <v>586</v>
      </c>
      <c r="V304" s="319">
        <f t="shared" si="59"/>
        <v>4.7074179664345267E-2</v>
      </c>
      <c r="W304" s="319">
        <f t="shared" si="60"/>
        <v>2.5934717720769982E-3</v>
      </c>
      <c r="X304" s="11" t="str">
        <f t="shared" si="56"/>
        <v>FLOW</v>
      </c>
      <c r="Y304" s="5" t="str">
        <f t="shared" si="57"/>
        <v>-</v>
      </c>
      <c r="Z304" s="5" t="s">
        <v>586</v>
      </c>
      <c r="AA304" s="5" t="s">
        <v>586</v>
      </c>
      <c r="AB304" s="12"/>
      <c r="AC304" s="5"/>
      <c r="AD304" s="5"/>
      <c r="AE304" s="13"/>
      <c r="AF304" s="14"/>
      <c r="AG304" s="15"/>
      <c r="AH304" s="5" t="s">
        <v>1456</v>
      </c>
      <c r="AI304" s="15"/>
      <c r="AK304" s="15"/>
      <c r="AL304" s="17">
        <v>7897</v>
      </c>
      <c r="AM304" s="8">
        <v>46245</v>
      </c>
      <c r="AN304" s="18">
        <v>27</v>
      </c>
      <c r="AO304" s="6">
        <v>37</v>
      </c>
      <c r="AP304" s="6" t="str">
        <f t="shared" si="58"/>
        <v>FLOW</v>
      </c>
      <c r="AQ304" s="6"/>
      <c r="AR304" s="6"/>
      <c r="AS304" s="6"/>
      <c r="AT304" s="6"/>
      <c r="AU304" s="5" t="s">
        <v>586</v>
      </c>
      <c r="AV304" s="332"/>
      <c r="AW304" s="12"/>
      <c r="AX304" s="19"/>
      <c r="AY304" s="5"/>
      <c r="AZ304" s="5" t="s">
        <v>1325</v>
      </c>
      <c r="BA304" s="15" t="s">
        <v>586</v>
      </c>
      <c r="BB304" s="15"/>
      <c r="BC304" s="15"/>
      <c r="BD304" s="5"/>
      <c r="BE304" s="5"/>
      <c r="BF304" s="5"/>
      <c r="BG304" s="3"/>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v>1</v>
      </c>
      <c r="CK304" s="5"/>
      <c r="CL304" s="5"/>
      <c r="CM304" s="5"/>
      <c r="CN304" s="5"/>
      <c r="CO304" s="5"/>
      <c r="CP304" s="5"/>
      <c r="CQ304" s="5"/>
      <c r="CR304" s="5"/>
      <c r="CS304" s="5"/>
      <c r="CT304" s="5"/>
      <c r="CU304" s="5"/>
      <c r="CV304" s="5"/>
      <c r="CW304" s="5"/>
      <c r="CX304" s="5"/>
      <c r="CY304" s="5"/>
      <c r="CZ304" s="5"/>
      <c r="DA304" s="5"/>
      <c r="DB304" s="5"/>
      <c r="DC304" s="5"/>
      <c r="DD304" s="5"/>
      <c r="DE304" s="5"/>
      <c r="DF304" s="5"/>
      <c r="DG304" s="5"/>
      <c r="DH304" s="5"/>
      <c r="DI304" s="5"/>
      <c r="DJ304" s="5"/>
      <c r="DK304" s="5"/>
      <c r="DL304" s="5"/>
      <c r="DM304" s="5"/>
      <c r="DN304" s="5"/>
      <c r="DO304" s="5"/>
      <c r="DP304" s="5"/>
      <c r="DQ304" s="5"/>
      <c r="DR304" s="5"/>
      <c r="DS304" s="5"/>
      <c r="DT304" s="5"/>
      <c r="DU304" s="5"/>
      <c r="DV304" s="5"/>
      <c r="DW304" s="5"/>
      <c r="DX304" s="5"/>
      <c r="DY304" s="5"/>
      <c r="DZ304" s="5"/>
      <c r="EA304" s="5"/>
      <c r="EB304" s="5"/>
      <c r="EC304" s="5"/>
      <c r="ED304" s="5"/>
      <c r="EE304" s="5"/>
      <c r="EF304" s="5"/>
      <c r="EG304" s="5"/>
      <c r="EH304" s="5"/>
      <c r="EI304" s="5"/>
      <c r="EJ304" s="5"/>
      <c r="EK304" s="5"/>
      <c r="EL304" s="5"/>
      <c r="EM304" s="5"/>
      <c r="EN304" s="5"/>
      <c r="EO304" s="5"/>
      <c r="EP304" s="5"/>
      <c r="EQ304" s="5"/>
      <c r="ER304" s="20">
        <f t="shared" si="61"/>
        <v>1</v>
      </c>
      <c r="ES304" s="5">
        <f t="shared" si="62"/>
        <v>1</v>
      </c>
      <c r="ET304" s="5" t="s">
        <v>576</v>
      </c>
      <c r="EU304" s="15" t="s">
        <v>1776</v>
      </c>
      <c r="EV304" s="15" t="s">
        <v>567</v>
      </c>
      <c r="EW304" s="15"/>
      <c r="EX304" s="3"/>
      <c r="EY304" s="22"/>
      <c r="EZ304" s="21"/>
      <c r="FA304" s="3"/>
      <c r="FB304" s="22"/>
      <c r="FC304" s="15"/>
      <c r="FD304" s="15"/>
      <c r="FE304" s="15">
        <f t="shared" si="63"/>
        <v>3659</v>
      </c>
      <c r="FF304" s="4">
        <f t="shared" si="64"/>
        <v>7357</v>
      </c>
      <c r="FH304" s="4">
        <v>89</v>
      </c>
      <c r="FI304" t="s">
        <v>688</v>
      </c>
    </row>
    <row r="305" spans="1:165" ht="17.25" x14ac:dyDescent="0.25">
      <c r="A305" s="5">
        <v>463823008</v>
      </c>
      <c r="B305" s="12" t="s">
        <v>373</v>
      </c>
      <c r="C305" s="5"/>
      <c r="D305" s="5"/>
      <c r="E305" s="5"/>
      <c r="F305" s="5"/>
      <c r="G305" s="6"/>
      <c r="H305" s="6"/>
      <c r="I305" s="5">
        <v>2883</v>
      </c>
      <c r="J305" s="5">
        <v>8485</v>
      </c>
      <c r="K305" s="295">
        <f t="shared" si="66"/>
        <v>2951</v>
      </c>
      <c r="L305" s="295">
        <f t="shared" si="54"/>
        <v>11368</v>
      </c>
      <c r="M305" s="7">
        <v>3</v>
      </c>
      <c r="N305" s="5" t="s">
        <v>688</v>
      </c>
      <c r="O305" s="5" t="s">
        <v>689</v>
      </c>
      <c r="P305" s="5" t="s">
        <v>30</v>
      </c>
      <c r="Q305" s="8">
        <v>46066</v>
      </c>
      <c r="R305" s="9">
        <v>232</v>
      </c>
      <c r="S305" s="9">
        <f t="shared" si="55"/>
        <v>0</v>
      </c>
      <c r="T305" s="9">
        <v>3600</v>
      </c>
      <c r="U305" s="10" t="s">
        <v>688</v>
      </c>
      <c r="V305" s="319">
        <f t="shared" si="59"/>
        <v>6.9764811290092751E-2</v>
      </c>
      <c r="W305" s="319">
        <f t="shared" si="60"/>
        <v>1.2196031856122043E-2</v>
      </c>
      <c r="X305" s="11" t="str">
        <f t="shared" si="56"/>
        <v>FLOW</v>
      </c>
      <c r="Y305" s="5" t="str">
        <f t="shared" si="57"/>
        <v>-</v>
      </c>
      <c r="Z305" s="5" t="s">
        <v>787</v>
      </c>
      <c r="AA305" s="5" t="s">
        <v>586</v>
      </c>
      <c r="AB305" s="12"/>
      <c r="AC305" s="5"/>
      <c r="AD305" s="5"/>
      <c r="AE305" s="13"/>
      <c r="AF305" s="14" t="s">
        <v>1064</v>
      </c>
      <c r="AG305" s="15" t="s">
        <v>586</v>
      </c>
      <c r="AH305" s="5" t="s">
        <v>372</v>
      </c>
      <c r="AI305" s="15" t="s">
        <v>586</v>
      </c>
      <c r="AJ305" s="16" t="s">
        <v>586</v>
      </c>
      <c r="AK305" s="15" t="s">
        <v>586</v>
      </c>
      <c r="AL305" s="17">
        <v>12317</v>
      </c>
      <c r="AM305" s="8">
        <v>46066</v>
      </c>
      <c r="AN305" s="18">
        <v>88</v>
      </c>
      <c r="AO305" s="6">
        <v>98</v>
      </c>
      <c r="AP305" s="6" t="str">
        <f t="shared" si="58"/>
        <v>FLOW</v>
      </c>
      <c r="AQ305" s="6"/>
      <c r="AR305" s="6"/>
      <c r="AS305" s="6"/>
      <c r="AT305" s="6"/>
      <c r="AU305" s="5" t="s">
        <v>483</v>
      </c>
      <c r="AV305" s="332"/>
      <c r="AW305" s="12"/>
      <c r="AX305" s="19"/>
      <c r="AY305" s="5"/>
      <c r="AZ305" s="5" t="s">
        <v>1011</v>
      </c>
      <c r="BA305" s="15" t="s">
        <v>586</v>
      </c>
      <c r="BB305" s="15"/>
      <c r="BC305" s="15"/>
      <c r="BD305" s="5"/>
      <c r="BE305" s="5"/>
      <c r="BF305" s="5"/>
      <c r="BG305" s="3"/>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5"/>
      <c r="CM305" s="5"/>
      <c r="CN305" s="5"/>
      <c r="CO305" s="5"/>
      <c r="CP305" s="5"/>
      <c r="CQ305" s="5"/>
      <c r="CR305" s="5"/>
      <c r="CS305" s="5"/>
      <c r="CT305" s="5"/>
      <c r="CU305" s="5"/>
      <c r="CV305" s="5"/>
      <c r="CW305" s="5"/>
      <c r="CX305" s="5"/>
      <c r="CY305" s="5"/>
      <c r="CZ305" s="5"/>
      <c r="DA305" s="5"/>
      <c r="DB305" s="5"/>
      <c r="DC305" s="5"/>
      <c r="DD305" s="5"/>
      <c r="DE305" s="5"/>
      <c r="DF305" s="5"/>
      <c r="DG305" s="5"/>
      <c r="DH305" s="5"/>
      <c r="DI305" s="5"/>
      <c r="DJ305" s="5"/>
      <c r="DK305" s="5"/>
      <c r="DL305" s="5"/>
      <c r="DM305" s="5"/>
      <c r="DN305" s="5"/>
      <c r="DO305" s="5"/>
      <c r="DP305" s="5"/>
      <c r="DQ305" s="5"/>
      <c r="DR305" s="5"/>
      <c r="DS305" s="5"/>
      <c r="DT305" s="5"/>
      <c r="DU305" s="5"/>
      <c r="DV305" s="5"/>
      <c r="DW305" s="5"/>
      <c r="DX305" s="5"/>
      <c r="DY305" s="5"/>
      <c r="DZ305" s="5"/>
      <c r="EA305" s="5"/>
      <c r="EB305" s="5"/>
      <c r="EC305" s="5"/>
      <c r="ED305" s="5"/>
      <c r="EE305" s="5"/>
      <c r="EF305" s="5"/>
      <c r="EG305" s="5"/>
      <c r="EH305" s="5"/>
      <c r="EI305" s="5"/>
      <c r="EJ305" s="5"/>
      <c r="EK305" s="5"/>
      <c r="EL305" s="5"/>
      <c r="EM305" s="5"/>
      <c r="EN305" s="5"/>
      <c r="EO305" s="5"/>
      <c r="EP305" s="5"/>
      <c r="EQ305" s="5"/>
      <c r="ER305" s="20">
        <f t="shared" si="61"/>
        <v>0</v>
      </c>
      <c r="ES305" s="5" t="str">
        <f t="shared" si="62"/>
        <v/>
      </c>
      <c r="ET305" s="5" t="s">
        <v>573</v>
      </c>
      <c r="EU305" s="15" t="s">
        <v>1777</v>
      </c>
      <c r="EV305" s="15" t="s">
        <v>567</v>
      </c>
      <c r="EW305" s="15" t="e">
        <v>#N/A</v>
      </c>
      <c r="EX305" s="3" t="e">
        <v>#N/A</v>
      </c>
      <c r="EY305" s="22" t="e">
        <v>#N/A</v>
      </c>
      <c r="EZ305" s="21"/>
      <c r="FA305" s="3"/>
      <c r="FB305" s="22"/>
      <c r="FC305" s="15"/>
      <c r="FD305" s="15"/>
      <c r="FE305" s="15">
        <f t="shared" si="63"/>
        <v>2951</v>
      </c>
      <c r="FF305" s="4">
        <f t="shared" si="64"/>
        <v>11368</v>
      </c>
      <c r="FG305" t="s">
        <v>586</v>
      </c>
      <c r="FH305" s="4">
        <v>232</v>
      </c>
      <c r="FI305" t="s">
        <v>688</v>
      </c>
    </row>
    <row r="306" spans="1:165" ht="17.25" x14ac:dyDescent="0.25">
      <c r="A306" s="5">
        <v>463072757</v>
      </c>
      <c r="B306" s="12" t="s">
        <v>71</v>
      </c>
      <c r="C306" s="5"/>
      <c r="D306" s="5"/>
      <c r="E306" s="5"/>
      <c r="F306" s="5"/>
      <c r="G306" s="6"/>
      <c r="H306" s="6"/>
      <c r="I306" s="5">
        <v>3444</v>
      </c>
      <c r="J306" s="5">
        <v>6714</v>
      </c>
      <c r="K306" s="295">
        <f t="shared" si="66"/>
        <v>3543</v>
      </c>
      <c r="L306" s="295">
        <f t="shared" si="54"/>
        <v>10158</v>
      </c>
      <c r="M306" s="7">
        <v>2</v>
      </c>
      <c r="N306" s="5" t="s">
        <v>688</v>
      </c>
      <c r="O306" s="5" t="s">
        <v>689</v>
      </c>
      <c r="P306" s="5" t="s">
        <v>60</v>
      </c>
      <c r="Q306" s="8">
        <v>45379</v>
      </c>
      <c r="R306" s="9">
        <v>273</v>
      </c>
      <c r="S306" s="9">
        <f t="shared" si="55"/>
        <v>0</v>
      </c>
      <c r="T306" s="9">
        <v>5842</v>
      </c>
      <c r="U306" s="10" t="s">
        <v>884</v>
      </c>
      <c r="V306" s="319">
        <f t="shared" si="59"/>
        <v>0.20936454062548226</v>
      </c>
      <c r="W306" s="319">
        <f t="shared" si="60"/>
        <v>1.0047427137405243E-2</v>
      </c>
      <c r="X306" s="11" t="str">
        <f t="shared" si="56"/>
        <v>FLOW</v>
      </c>
      <c r="Y306" s="5" t="str">
        <f t="shared" si="57"/>
        <v>-</v>
      </c>
      <c r="Z306" s="5" t="s">
        <v>787</v>
      </c>
      <c r="AA306" s="5" t="s">
        <v>586</v>
      </c>
      <c r="AB306" s="12"/>
      <c r="AC306" s="5"/>
      <c r="AD306" s="5"/>
      <c r="AE306" s="13"/>
      <c r="AF306" s="14" t="s">
        <v>586</v>
      </c>
      <c r="AG306" s="15" t="s">
        <v>586</v>
      </c>
      <c r="AH306" s="5" t="s">
        <v>59</v>
      </c>
      <c r="AI306" s="15" t="s">
        <v>586</v>
      </c>
      <c r="AJ306" s="16" t="s">
        <v>586</v>
      </c>
      <c r="AK306" s="15" t="s">
        <v>586</v>
      </c>
      <c r="AL306" s="17">
        <v>12829</v>
      </c>
      <c r="AM306" s="8">
        <v>45379</v>
      </c>
      <c r="AN306" s="18">
        <v>57</v>
      </c>
      <c r="AO306" s="6">
        <v>67</v>
      </c>
      <c r="AP306" s="6" t="str">
        <f t="shared" si="58"/>
        <v>FLOW</v>
      </c>
      <c r="AQ306" s="6"/>
      <c r="AR306" s="6"/>
      <c r="AS306" s="6"/>
      <c r="AT306" s="6"/>
      <c r="AU306" s="5" t="s">
        <v>483</v>
      </c>
      <c r="AV306" s="332"/>
      <c r="AW306" s="12"/>
      <c r="AX306" s="19"/>
      <c r="AY306" s="5"/>
      <c r="AZ306" s="5" t="s">
        <v>1011</v>
      </c>
      <c r="BA306" s="15" t="s">
        <v>586</v>
      </c>
      <c r="BB306" s="15"/>
      <c r="BC306" s="15"/>
      <c r="BD306" s="5"/>
      <c r="BE306" s="5"/>
      <c r="BF306" s="5"/>
      <c r="BG306" s="3"/>
      <c r="BH306" s="5"/>
      <c r="BI306" s="5"/>
      <c r="BJ306" s="5"/>
      <c r="BK306" s="5"/>
      <c r="BL306" s="5"/>
      <c r="BM306" s="5"/>
      <c r="BN306" s="5"/>
      <c r="BO306" s="5"/>
      <c r="BP306" s="5"/>
      <c r="BQ306" s="5"/>
      <c r="BR306" s="5"/>
      <c r="BS306" s="5"/>
      <c r="BT306" s="5"/>
      <c r="BU306" s="5"/>
      <c r="BV306" s="5"/>
      <c r="BW306" s="5"/>
      <c r="BX306" s="5">
        <v>1</v>
      </c>
      <c r="BY306" s="5"/>
      <c r="BZ306" s="5"/>
      <c r="CA306" s="5"/>
      <c r="CB306" s="5"/>
      <c r="CC306" s="5"/>
      <c r="CD306" s="5"/>
      <c r="CE306" s="5"/>
      <c r="CF306" s="5"/>
      <c r="CG306" s="5"/>
      <c r="CH306" s="5"/>
      <c r="CI306" s="5"/>
      <c r="CJ306" s="5"/>
      <c r="CK306" s="5"/>
      <c r="CL306" s="5"/>
      <c r="CM306" s="5"/>
      <c r="CN306" s="5"/>
      <c r="CO306" s="5"/>
      <c r="CP306" s="5"/>
      <c r="CQ306" s="5"/>
      <c r="CR306" s="5"/>
      <c r="CS306" s="5"/>
      <c r="CT306" s="5"/>
      <c r="CU306" s="5"/>
      <c r="CV306" s="5"/>
      <c r="CW306" s="5"/>
      <c r="CX306" s="5"/>
      <c r="CY306" s="5"/>
      <c r="CZ306" s="5"/>
      <c r="DA306" s="5"/>
      <c r="DB306" s="5"/>
      <c r="DC306" s="5"/>
      <c r="DD306" s="5"/>
      <c r="DE306" s="5"/>
      <c r="DF306" s="5"/>
      <c r="DG306" s="5"/>
      <c r="DH306" s="5"/>
      <c r="DI306" s="5"/>
      <c r="DJ306" s="5"/>
      <c r="DK306" s="5"/>
      <c r="DL306" s="5"/>
      <c r="DM306" s="5"/>
      <c r="DN306" s="5"/>
      <c r="DO306" s="5"/>
      <c r="DP306" s="5"/>
      <c r="DQ306" s="5"/>
      <c r="DR306" s="5"/>
      <c r="DS306" s="5"/>
      <c r="DT306" s="5"/>
      <c r="DU306" s="5"/>
      <c r="DV306" s="5"/>
      <c r="DW306" s="5"/>
      <c r="DX306" s="5"/>
      <c r="DY306" s="5"/>
      <c r="DZ306" s="5"/>
      <c r="EA306" s="5"/>
      <c r="EB306" s="5"/>
      <c r="EC306" s="5"/>
      <c r="ED306" s="5"/>
      <c r="EE306" s="5"/>
      <c r="EF306" s="5"/>
      <c r="EG306" s="5"/>
      <c r="EH306" s="5"/>
      <c r="EI306" s="5"/>
      <c r="EJ306" s="5"/>
      <c r="EK306" s="5"/>
      <c r="EL306" s="5"/>
      <c r="EM306" s="5"/>
      <c r="EN306" s="5"/>
      <c r="EO306" s="5"/>
      <c r="EP306" s="5"/>
      <c r="EQ306" s="5"/>
      <c r="ER306" s="20">
        <f t="shared" si="61"/>
        <v>1</v>
      </c>
      <c r="ES306" s="5">
        <f t="shared" si="62"/>
        <v>1</v>
      </c>
      <c r="ET306" s="5" t="s">
        <v>578</v>
      </c>
      <c r="EU306" s="15" t="s">
        <v>1778</v>
      </c>
      <c r="EV306" s="15" t="s">
        <v>567</v>
      </c>
      <c r="EW306" s="15" t="s">
        <v>1073</v>
      </c>
      <c r="EX306" s="3" t="s">
        <v>1214</v>
      </c>
      <c r="EY306" s="22">
        <v>46195</v>
      </c>
      <c r="EZ306" s="21"/>
      <c r="FA306" s="3"/>
      <c r="FB306" s="22"/>
      <c r="FC306" s="15"/>
      <c r="FD306" s="15"/>
      <c r="FE306" s="15">
        <f t="shared" si="63"/>
        <v>3543</v>
      </c>
      <c r="FF306" s="4">
        <f t="shared" si="64"/>
        <v>10158</v>
      </c>
      <c r="FG306" t="s">
        <v>586</v>
      </c>
      <c r="FH306" s="4">
        <v>273</v>
      </c>
      <c r="FI306" t="s">
        <v>688</v>
      </c>
    </row>
    <row r="307" spans="1:165" ht="17.25" x14ac:dyDescent="0.25">
      <c r="A307" s="5">
        <v>465543533</v>
      </c>
      <c r="B307" s="12" t="s">
        <v>380</v>
      </c>
      <c r="C307" s="5" t="s">
        <v>1043</v>
      </c>
      <c r="D307" s="5" t="s">
        <v>1065</v>
      </c>
      <c r="E307" s="5">
        <f>11805+163</f>
        <v>11968</v>
      </c>
      <c r="F307" s="5"/>
      <c r="G307" s="6"/>
      <c r="H307" s="6"/>
      <c r="I307" s="5">
        <v>11753</v>
      </c>
      <c r="J307" s="5">
        <v>11686</v>
      </c>
      <c r="K307" s="295">
        <f t="shared" si="66"/>
        <v>11958</v>
      </c>
      <c r="L307" s="295">
        <f t="shared" si="54"/>
        <v>11471</v>
      </c>
      <c r="M307" s="334">
        <v>1</v>
      </c>
      <c r="N307" s="5" t="s">
        <v>737</v>
      </c>
      <c r="O307" s="5" t="s">
        <v>738</v>
      </c>
      <c r="P307" s="5" t="s">
        <v>150</v>
      </c>
      <c r="Q307" s="8">
        <v>45278</v>
      </c>
      <c r="R307" s="9">
        <v>272</v>
      </c>
      <c r="S307" s="9">
        <f t="shared" si="55"/>
        <v>0</v>
      </c>
      <c r="T307" s="9">
        <v>1800</v>
      </c>
      <c r="U307" s="10" t="s">
        <v>889</v>
      </c>
      <c r="V307" s="319">
        <f t="shared" si="59"/>
        <v>7.6003726159974611E-2</v>
      </c>
      <c r="W307" s="319">
        <f t="shared" si="60"/>
        <v>2.5392413211396329E-3</v>
      </c>
      <c r="X307" s="11" t="str">
        <f t="shared" si="56"/>
        <v>STABLE</v>
      </c>
      <c r="Y307" s="5" t="str">
        <f t="shared" si="57"/>
        <v>PAID</v>
      </c>
      <c r="Z307" s="5" t="s">
        <v>787</v>
      </c>
      <c r="AA307" s="5" t="s">
        <v>586</v>
      </c>
      <c r="AB307" s="12"/>
      <c r="AC307" s="5"/>
      <c r="AD307" s="5"/>
      <c r="AE307" s="13"/>
      <c r="AF307" s="14" t="s">
        <v>586</v>
      </c>
      <c r="AG307" s="15" t="s">
        <v>586</v>
      </c>
      <c r="AH307" s="5" t="s">
        <v>379</v>
      </c>
      <c r="AI307" s="15" t="s">
        <v>586</v>
      </c>
      <c r="AJ307" s="16" t="s">
        <v>586</v>
      </c>
      <c r="AK307" s="15" t="s">
        <v>586</v>
      </c>
      <c r="AL307" s="17">
        <v>13758</v>
      </c>
      <c r="AM307" s="8">
        <v>45278</v>
      </c>
      <c r="AN307" s="18">
        <v>27</v>
      </c>
      <c r="AO307" s="6">
        <v>6</v>
      </c>
      <c r="AP307" s="6" t="str">
        <f t="shared" si="58"/>
        <v>STABLE</v>
      </c>
      <c r="AQ307" s="6"/>
      <c r="AR307" s="6"/>
      <c r="AS307" s="6"/>
      <c r="AT307" s="6"/>
      <c r="AU307" s="5" t="s">
        <v>1060</v>
      </c>
      <c r="AV307" s="332"/>
      <c r="AW307" s="12"/>
      <c r="AX307" s="19"/>
      <c r="AY307" s="5"/>
      <c r="AZ307" s="5" t="s">
        <v>1011</v>
      </c>
      <c r="BA307" s="15" t="s">
        <v>586</v>
      </c>
      <c r="BB307" s="15"/>
      <c r="BC307" s="15"/>
      <c r="BD307" s="5"/>
      <c r="BE307" s="5"/>
      <c r="BF307" s="5"/>
      <c r="BG307" s="3"/>
      <c r="BH307" s="5"/>
      <c r="BI307" s="5"/>
      <c r="BJ307" s="5"/>
      <c r="BK307" s="5"/>
      <c r="BL307" s="5"/>
      <c r="BM307" s="5"/>
      <c r="BN307" s="5"/>
      <c r="BO307" s="5">
        <v>1</v>
      </c>
      <c r="BP307" s="5"/>
      <c r="BQ307" s="5"/>
      <c r="BR307" s="5"/>
      <c r="BS307" s="5"/>
      <c r="BT307" s="5"/>
      <c r="BU307" s="5"/>
      <c r="BV307" s="5"/>
      <c r="BW307" s="5"/>
      <c r="BX307" s="5"/>
      <c r="BY307" s="5"/>
      <c r="BZ307" s="5"/>
      <c r="CA307" s="5"/>
      <c r="CB307" s="5"/>
      <c r="CC307" s="5"/>
      <c r="CD307" s="5"/>
      <c r="CE307" s="5"/>
      <c r="CF307" s="5"/>
      <c r="CG307" s="5"/>
      <c r="CH307" s="5"/>
      <c r="CI307" s="5"/>
      <c r="CJ307" s="5"/>
      <c r="CK307" s="5"/>
      <c r="CL307" s="5"/>
      <c r="CM307" s="5"/>
      <c r="CN307" s="5"/>
      <c r="CO307" s="5"/>
      <c r="CP307" s="5"/>
      <c r="CQ307" s="5"/>
      <c r="CR307" s="5"/>
      <c r="CS307" s="5"/>
      <c r="CT307" s="5"/>
      <c r="CU307" s="5"/>
      <c r="CV307" s="5"/>
      <c r="CW307" s="5"/>
      <c r="CX307" s="5"/>
      <c r="CY307" s="5"/>
      <c r="CZ307" s="5"/>
      <c r="DA307" s="5"/>
      <c r="DB307" s="5"/>
      <c r="DC307" s="5"/>
      <c r="DD307" s="5"/>
      <c r="DE307" s="5"/>
      <c r="DF307" s="5"/>
      <c r="DG307" s="5"/>
      <c r="DH307" s="5"/>
      <c r="DI307" s="5"/>
      <c r="DJ307" s="5"/>
      <c r="DK307" s="5"/>
      <c r="DL307" s="5"/>
      <c r="DM307" s="5"/>
      <c r="DN307" s="5"/>
      <c r="DO307" s="5"/>
      <c r="DP307" s="5"/>
      <c r="DQ307" s="5"/>
      <c r="DR307" s="5"/>
      <c r="DS307" s="5"/>
      <c r="DT307" s="5"/>
      <c r="DU307" s="5"/>
      <c r="DV307" s="5"/>
      <c r="DW307" s="5"/>
      <c r="DX307" s="5"/>
      <c r="DY307" s="5"/>
      <c r="DZ307" s="5"/>
      <c r="EA307" s="5"/>
      <c r="EB307" s="5"/>
      <c r="EC307" s="5"/>
      <c r="ED307" s="5"/>
      <c r="EE307" s="5"/>
      <c r="EF307" s="5"/>
      <c r="EG307" s="5"/>
      <c r="EH307" s="5"/>
      <c r="EI307" s="5"/>
      <c r="EJ307" s="5"/>
      <c r="EK307" s="5"/>
      <c r="EL307" s="5"/>
      <c r="EM307" s="5"/>
      <c r="EN307" s="5"/>
      <c r="EO307" s="5"/>
      <c r="EP307" s="5"/>
      <c r="EQ307" s="5"/>
      <c r="ER307" s="20">
        <f t="shared" si="61"/>
        <v>1</v>
      </c>
      <c r="ES307" s="5">
        <f t="shared" si="62"/>
        <v>1</v>
      </c>
      <c r="ET307" s="5" t="s">
        <v>584</v>
      </c>
      <c r="EU307" s="15" t="s">
        <v>1779</v>
      </c>
      <c r="EV307" s="15" t="s">
        <v>567</v>
      </c>
      <c r="EW307" s="15" t="s">
        <v>1068</v>
      </c>
      <c r="EX307" s="3" t="s">
        <v>1215</v>
      </c>
      <c r="EY307" s="22">
        <v>46178</v>
      </c>
      <c r="EZ307" s="21"/>
      <c r="FA307" s="3"/>
      <c r="FB307" s="22"/>
      <c r="FC307" s="15"/>
      <c r="FD307" s="15"/>
      <c r="FE307" s="15">
        <f t="shared" si="63"/>
        <v>11958</v>
      </c>
      <c r="FF307" s="4">
        <f t="shared" si="64"/>
        <v>23439</v>
      </c>
      <c r="FG307" t="s">
        <v>586</v>
      </c>
      <c r="FH307" s="4">
        <v>272</v>
      </c>
      <c r="FI307" t="s">
        <v>1477</v>
      </c>
    </row>
    <row r="308" spans="1:165" ht="17.25" x14ac:dyDescent="0.25">
      <c r="A308" s="5">
        <v>462947636</v>
      </c>
      <c r="B308" s="12" t="s">
        <v>369</v>
      </c>
      <c r="C308" s="5"/>
      <c r="D308" s="5"/>
      <c r="E308" s="5"/>
      <c r="F308" s="5"/>
      <c r="G308" s="6"/>
      <c r="H308" s="6"/>
      <c r="I308" s="5">
        <v>3644</v>
      </c>
      <c r="J308" s="5">
        <v>6966</v>
      </c>
      <c r="K308" s="295">
        <f t="shared" si="66"/>
        <v>3534</v>
      </c>
      <c r="L308" s="295">
        <f t="shared" si="54"/>
        <v>10610</v>
      </c>
      <c r="M308" s="7">
        <v>2</v>
      </c>
      <c r="N308" s="5" t="s">
        <v>688</v>
      </c>
      <c r="O308" s="5" t="s">
        <v>689</v>
      </c>
      <c r="P308" s="5" t="s">
        <v>44</v>
      </c>
      <c r="Q308" s="8">
        <v>45170</v>
      </c>
      <c r="R308" s="9">
        <v>212</v>
      </c>
      <c r="S308" s="9">
        <f t="shared" si="55"/>
        <v>0</v>
      </c>
      <c r="T308" s="9">
        <v>6300</v>
      </c>
      <c r="U308" s="10" t="s">
        <v>866</v>
      </c>
      <c r="V308" s="319">
        <f t="shared" si="59"/>
        <v>0.42408705567445287</v>
      </c>
      <c r="W308" s="319">
        <f t="shared" si="60"/>
        <v>1.0001152158412368E-2</v>
      </c>
      <c r="X308" s="11" t="str">
        <f t="shared" si="56"/>
        <v>FLOW</v>
      </c>
      <c r="Y308" s="5" t="str">
        <f t="shared" si="57"/>
        <v>-</v>
      </c>
      <c r="Z308" s="5" t="s">
        <v>787</v>
      </c>
      <c r="AA308" s="5" t="s">
        <v>586</v>
      </c>
      <c r="AB308" s="12"/>
      <c r="AC308" s="5"/>
      <c r="AD308" s="5"/>
      <c r="AE308" s="13"/>
      <c r="AF308" s="14" t="s">
        <v>586</v>
      </c>
      <c r="AG308" s="15" t="s">
        <v>586</v>
      </c>
      <c r="AH308" s="5" t="s">
        <v>368</v>
      </c>
      <c r="AI308" s="15" t="s">
        <v>586</v>
      </c>
      <c r="AJ308" s="16" t="s">
        <v>586</v>
      </c>
      <c r="AK308" s="15" t="s">
        <v>586</v>
      </c>
      <c r="AL308" s="17">
        <v>13478</v>
      </c>
      <c r="AM308" s="8">
        <v>45170</v>
      </c>
      <c r="AN308" s="18">
        <v>57</v>
      </c>
      <c r="AO308" s="6">
        <v>67</v>
      </c>
      <c r="AP308" s="6" t="str">
        <f t="shared" si="58"/>
        <v>FLOW</v>
      </c>
      <c r="AQ308" s="6"/>
      <c r="AR308" s="6"/>
      <c r="AS308" s="6"/>
      <c r="AT308" s="6"/>
      <c r="AU308" s="5" t="s">
        <v>1060</v>
      </c>
      <c r="AV308" s="332"/>
      <c r="AW308" s="12"/>
      <c r="AX308" s="19"/>
      <c r="AY308" s="5"/>
      <c r="AZ308" s="5" t="s">
        <v>1011</v>
      </c>
      <c r="BA308" s="15" t="s">
        <v>586</v>
      </c>
      <c r="BB308" s="15"/>
      <c r="BC308" s="15"/>
      <c r="BD308" s="5"/>
      <c r="BE308" s="5"/>
      <c r="BF308" s="5"/>
      <c r="BG308" s="3"/>
      <c r="BH308" s="5"/>
      <c r="BI308" s="5"/>
      <c r="BJ308" s="5"/>
      <c r="BK308" s="5"/>
      <c r="BL308" s="5">
        <v>1</v>
      </c>
      <c r="BM308" s="5"/>
      <c r="BN308" s="5"/>
      <c r="BO308" s="5"/>
      <c r="BP308" s="5"/>
      <c r="BQ308" s="5"/>
      <c r="BR308" s="5"/>
      <c r="BS308" s="5"/>
      <c r="BT308" s="5"/>
      <c r="BU308" s="5"/>
      <c r="BV308" s="5"/>
      <c r="BW308" s="5"/>
      <c r="BX308" s="5"/>
      <c r="BY308" s="5"/>
      <c r="BZ308" s="5"/>
      <c r="CA308" s="5"/>
      <c r="CB308" s="5"/>
      <c r="CC308" s="5"/>
      <c r="CD308" s="5"/>
      <c r="CE308" s="5"/>
      <c r="CF308" s="5"/>
      <c r="CG308" s="5">
        <v>1</v>
      </c>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c r="DV308" s="5"/>
      <c r="DW308" s="5"/>
      <c r="DX308" s="5"/>
      <c r="DY308" s="5"/>
      <c r="DZ308" s="5"/>
      <c r="EA308" s="5"/>
      <c r="EB308" s="5"/>
      <c r="EC308" s="5"/>
      <c r="ED308" s="5"/>
      <c r="EE308" s="5"/>
      <c r="EF308" s="5"/>
      <c r="EG308" s="5"/>
      <c r="EH308" s="5"/>
      <c r="EI308" s="5"/>
      <c r="EJ308" s="5"/>
      <c r="EK308" s="5"/>
      <c r="EL308" s="5"/>
      <c r="EM308" s="5"/>
      <c r="EN308" s="5"/>
      <c r="EO308" s="5"/>
      <c r="EP308" s="5"/>
      <c r="EQ308" s="5"/>
      <c r="ER308" s="20">
        <f t="shared" si="61"/>
        <v>2</v>
      </c>
      <c r="ES308" s="5">
        <f t="shared" si="62"/>
        <v>1</v>
      </c>
      <c r="ET308" s="5" t="s">
        <v>576</v>
      </c>
      <c r="EU308" s="15" t="s">
        <v>1780</v>
      </c>
      <c r="EV308" s="15" t="s">
        <v>567</v>
      </c>
      <c r="EW308" s="15" t="s">
        <v>1073</v>
      </c>
      <c r="EX308" s="3" t="s">
        <v>1216</v>
      </c>
      <c r="EY308" s="22">
        <v>46180</v>
      </c>
      <c r="EZ308" s="21"/>
      <c r="FA308" s="3"/>
      <c r="FB308" s="22"/>
      <c r="FC308" s="15"/>
      <c r="FD308" s="15"/>
      <c r="FE308" s="15">
        <f t="shared" si="63"/>
        <v>3534</v>
      </c>
      <c r="FF308" s="4">
        <f t="shared" si="64"/>
        <v>10610</v>
      </c>
      <c r="FG308" t="s">
        <v>586</v>
      </c>
      <c r="FH308" s="4">
        <v>212</v>
      </c>
      <c r="FI308" t="s">
        <v>688</v>
      </c>
    </row>
    <row r="309" spans="1:165" ht="17.25" x14ac:dyDescent="0.25">
      <c r="A309" s="5">
        <v>466528006</v>
      </c>
      <c r="B309" s="12" t="s">
        <v>899</v>
      </c>
      <c r="C309" s="5"/>
      <c r="D309" s="5"/>
      <c r="E309" s="5"/>
      <c r="F309" s="5"/>
      <c r="G309" s="6"/>
      <c r="H309" s="6"/>
      <c r="I309" s="5">
        <v>2652</v>
      </c>
      <c r="J309" s="5">
        <v>15912</v>
      </c>
      <c r="K309" s="295">
        <f t="shared" si="66"/>
        <v>3291</v>
      </c>
      <c r="L309" s="295">
        <f t="shared" si="54"/>
        <v>18564</v>
      </c>
      <c r="M309" s="7">
        <v>6</v>
      </c>
      <c r="N309" s="5" t="s">
        <v>688</v>
      </c>
      <c r="O309" s="5" t="s">
        <v>689</v>
      </c>
      <c r="P309" s="5" t="s">
        <v>34</v>
      </c>
      <c r="Q309" s="8">
        <v>45063</v>
      </c>
      <c r="R309" s="9">
        <v>639</v>
      </c>
      <c r="S309" s="9">
        <f t="shared" si="55"/>
        <v>0</v>
      </c>
      <c r="T309" s="9">
        <v>3596</v>
      </c>
      <c r="U309" s="10" t="s">
        <v>586</v>
      </c>
      <c r="V309" s="319">
        <f t="shared" si="59"/>
        <v>0.16780177919113459</v>
      </c>
      <c r="W309" s="319">
        <f t="shared" si="60"/>
        <v>1.8929689408799081E-2</v>
      </c>
      <c r="X309" s="11" t="str">
        <f t="shared" si="56"/>
        <v>FLOW</v>
      </c>
      <c r="Y309" s="5" t="str">
        <f t="shared" si="57"/>
        <v>-</v>
      </c>
      <c r="Z309" s="5" t="s">
        <v>586</v>
      </c>
      <c r="AA309" s="5" t="s">
        <v>586</v>
      </c>
      <c r="AB309" s="12"/>
      <c r="AC309" s="5"/>
      <c r="AD309" s="5"/>
      <c r="AE309" s="13"/>
      <c r="AF309" s="14" t="s">
        <v>1064</v>
      </c>
      <c r="AG309" s="15" t="s">
        <v>586</v>
      </c>
      <c r="AH309" s="5" t="s">
        <v>330</v>
      </c>
      <c r="AI309" s="15" t="s">
        <v>586</v>
      </c>
      <c r="AJ309" s="16" t="s">
        <v>586</v>
      </c>
      <c r="AK309" s="15" t="s">
        <v>586</v>
      </c>
      <c r="AL309" s="17">
        <v>20147</v>
      </c>
      <c r="AM309" s="8">
        <v>45063</v>
      </c>
      <c r="AN309" s="18">
        <v>177</v>
      </c>
      <c r="AO309" s="6">
        <v>187</v>
      </c>
      <c r="AP309" s="6" t="str">
        <f t="shared" si="58"/>
        <v>FLOW</v>
      </c>
      <c r="AQ309" s="6"/>
      <c r="AR309" s="6"/>
      <c r="AS309" s="6"/>
      <c r="AT309" s="6"/>
      <c r="AU309" s="5" t="s">
        <v>483</v>
      </c>
      <c r="AV309" s="332"/>
      <c r="AW309" s="12"/>
      <c r="AX309" s="19"/>
      <c r="AY309" s="5"/>
      <c r="AZ309" s="5" t="s">
        <v>1011</v>
      </c>
      <c r="BA309" s="15" t="s">
        <v>586</v>
      </c>
      <c r="BB309" s="15"/>
      <c r="BC309" s="15"/>
      <c r="BD309" s="5"/>
      <c r="BE309" s="5"/>
      <c r="BF309" s="5"/>
      <c r="BG309" s="3"/>
      <c r="BH309" s="5"/>
      <c r="BI309" s="5"/>
      <c r="BJ309" s="5"/>
      <c r="BK309" s="5"/>
      <c r="BL309" s="5"/>
      <c r="BM309" s="5"/>
      <c r="BN309" s="5"/>
      <c r="BO309" s="5">
        <v>1</v>
      </c>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c r="DV309" s="5"/>
      <c r="DW309" s="5"/>
      <c r="DX309" s="5"/>
      <c r="DY309" s="5"/>
      <c r="DZ309" s="5"/>
      <c r="EA309" s="5"/>
      <c r="EB309" s="5"/>
      <c r="EC309" s="5"/>
      <c r="ED309" s="5"/>
      <c r="EE309" s="5"/>
      <c r="EF309" s="5"/>
      <c r="EG309" s="5"/>
      <c r="EH309" s="5"/>
      <c r="EI309" s="5"/>
      <c r="EJ309" s="5"/>
      <c r="EK309" s="5"/>
      <c r="EL309" s="5"/>
      <c r="EM309" s="5"/>
      <c r="EN309" s="5"/>
      <c r="EO309" s="5"/>
      <c r="EP309" s="5"/>
      <c r="EQ309" s="5"/>
      <c r="ER309" s="20">
        <f t="shared" si="61"/>
        <v>1</v>
      </c>
      <c r="ES309" s="5">
        <f t="shared" si="62"/>
        <v>1</v>
      </c>
      <c r="ET309" s="5" t="s">
        <v>574</v>
      </c>
      <c r="EU309" s="15" t="s">
        <v>1781</v>
      </c>
      <c r="EV309" s="15" t="s">
        <v>567</v>
      </c>
      <c r="EW309" s="15" t="s">
        <v>1070</v>
      </c>
      <c r="EX309" s="3" t="s">
        <v>1095</v>
      </c>
      <c r="EY309" s="22">
        <v>46178</v>
      </c>
      <c r="EZ309" s="21"/>
      <c r="FA309" s="3"/>
      <c r="FB309" s="22"/>
      <c r="FC309" s="15"/>
      <c r="FD309" s="15"/>
      <c r="FE309" s="15">
        <f t="shared" si="63"/>
        <v>3291</v>
      </c>
      <c r="FF309" s="4">
        <f t="shared" si="64"/>
        <v>18564</v>
      </c>
      <c r="FG309" t="s">
        <v>586</v>
      </c>
      <c r="FH309" s="4">
        <v>639</v>
      </c>
      <c r="FI309" t="s">
        <v>688</v>
      </c>
    </row>
    <row r="310" spans="1:165" ht="17.25" x14ac:dyDescent="0.25">
      <c r="A310" s="5">
        <v>462383949</v>
      </c>
      <c r="B310" s="12" t="s">
        <v>94</v>
      </c>
      <c r="C310" s="5"/>
      <c r="D310" s="5"/>
      <c r="E310" s="5"/>
      <c r="F310" s="5"/>
      <c r="G310" s="6"/>
      <c r="H310" s="6"/>
      <c r="I310" s="5">
        <v>3281</v>
      </c>
      <c r="J310" s="5">
        <v>16405</v>
      </c>
      <c r="K310" s="295">
        <f t="shared" si="66"/>
        <v>1013</v>
      </c>
      <c r="L310" s="295">
        <f t="shared" si="54"/>
        <v>19686</v>
      </c>
      <c r="M310" s="7">
        <v>6</v>
      </c>
      <c r="N310" s="5" t="s">
        <v>688</v>
      </c>
      <c r="O310" s="5" t="s">
        <v>689</v>
      </c>
      <c r="P310" s="5" t="s">
        <v>20</v>
      </c>
      <c r="Q310" s="8">
        <v>44987</v>
      </c>
      <c r="R310" s="9">
        <v>1013</v>
      </c>
      <c r="S310" s="9">
        <f t="shared" si="55"/>
        <v>0</v>
      </c>
      <c r="T310" s="9">
        <v>0</v>
      </c>
      <c r="U310" s="10" t="s">
        <v>688</v>
      </c>
      <c r="V310" s="319">
        <f t="shared" si="59"/>
        <v>0.31122964315857926</v>
      </c>
      <c r="W310" s="319">
        <f t="shared" si="60"/>
        <v>1.8897763962311524E-2</v>
      </c>
      <c r="X310" s="11" t="str">
        <f t="shared" si="56"/>
        <v>FLOW</v>
      </c>
      <c r="Y310" s="5" t="str">
        <f t="shared" si="57"/>
        <v>-</v>
      </c>
      <c r="Z310" s="5" t="s">
        <v>787</v>
      </c>
      <c r="AA310" s="5" t="s">
        <v>586</v>
      </c>
      <c r="AB310" s="12"/>
      <c r="AC310" s="5"/>
      <c r="AD310" s="5"/>
      <c r="AE310" s="13"/>
      <c r="AF310" s="14" t="s">
        <v>1064</v>
      </c>
      <c r="AG310" s="15" t="s">
        <v>586</v>
      </c>
      <c r="AH310" s="5" t="s">
        <v>93</v>
      </c>
      <c r="AI310" s="15" t="s">
        <v>586</v>
      </c>
      <c r="AJ310" s="16" t="s">
        <v>586</v>
      </c>
      <c r="AK310" s="15" t="s">
        <v>586</v>
      </c>
      <c r="AL310" s="17">
        <v>17418</v>
      </c>
      <c r="AM310" s="8">
        <v>44987</v>
      </c>
      <c r="AN310" s="18">
        <v>178</v>
      </c>
      <c r="AO310" s="6">
        <v>188</v>
      </c>
      <c r="AP310" s="6" t="str">
        <f t="shared" si="58"/>
        <v>FLOW</v>
      </c>
      <c r="AQ310" s="6"/>
      <c r="AR310" s="6"/>
      <c r="AS310" s="6"/>
      <c r="AT310" s="6"/>
      <c r="AU310" s="5" t="s">
        <v>483</v>
      </c>
      <c r="AV310" s="332"/>
      <c r="AW310" s="12"/>
      <c r="AX310" s="19"/>
      <c r="AY310" s="5"/>
      <c r="AZ310" s="5" t="s">
        <v>1011</v>
      </c>
      <c r="BA310" s="15" t="s">
        <v>586</v>
      </c>
      <c r="BB310" s="15"/>
      <c r="BC310" s="15"/>
      <c r="BD310" s="5"/>
      <c r="BE310" s="5"/>
      <c r="BF310" s="5"/>
      <c r="BG310" s="3"/>
      <c r="BH310" s="5"/>
      <c r="BI310" s="5"/>
      <c r="BJ310" s="5"/>
      <c r="BK310" s="5"/>
      <c r="BL310" s="5"/>
      <c r="BM310" s="5"/>
      <c r="BN310" s="5"/>
      <c r="BO310" s="5">
        <v>1</v>
      </c>
      <c r="BP310" s="5"/>
      <c r="BQ310" s="5"/>
      <c r="BR310" s="5"/>
      <c r="BS310" s="5"/>
      <c r="BT310" s="5"/>
      <c r="BU310" s="5"/>
      <c r="BV310" s="5"/>
      <c r="BW310" s="5"/>
      <c r="BX310" s="5"/>
      <c r="BY310" s="5"/>
      <c r="BZ310" s="5"/>
      <c r="CA310" s="5"/>
      <c r="CB310" s="5"/>
      <c r="CC310" s="5"/>
      <c r="CD310" s="5"/>
      <c r="CE310" s="5"/>
      <c r="CF310" s="5"/>
      <c r="CG310" s="5"/>
      <c r="CH310" s="5"/>
      <c r="CI310" s="5"/>
      <c r="CJ310" s="5"/>
      <c r="CK310" s="5"/>
      <c r="CL310" s="5"/>
      <c r="CM310" s="5"/>
      <c r="CN310" s="5"/>
      <c r="CO310" s="5"/>
      <c r="CP310" s="5"/>
      <c r="CQ310" s="5"/>
      <c r="CR310" s="5"/>
      <c r="CS310" s="5"/>
      <c r="CT310" s="5"/>
      <c r="CU310" s="5"/>
      <c r="CV310" s="5"/>
      <c r="CW310" s="5"/>
      <c r="CX310" s="5"/>
      <c r="CY310" s="5"/>
      <c r="CZ310" s="5"/>
      <c r="DA310" s="5"/>
      <c r="DB310" s="5"/>
      <c r="DC310" s="5"/>
      <c r="DD310" s="5"/>
      <c r="DE310" s="5"/>
      <c r="DF310" s="5"/>
      <c r="DG310" s="5"/>
      <c r="DH310" s="5"/>
      <c r="DI310" s="5"/>
      <c r="DJ310" s="5"/>
      <c r="DK310" s="5"/>
      <c r="DL310" s="5"/>
      <c r="DM310" s="5"/>
      <c r="DN310" s="5"/>
      <c r="DO310" s="5"/>
      <c r="DP310" s="5"/>
      <c r="DQ310" s="5"/>
      <c r="DR310" s="5"/>
      <c r="DS310" s="5"/>
      <c r="DT310" s="5"/>
      <c r="DU310" s="5"/>
      <c r="DV310" s="5"/>
      <c r="DW310" s="5"/>
      <c r="DX310" s="5"/>
      <c r="DY310" s="5"/>
      <c r="DZ310" s="5"/>
      <c r="EA310" s="5"/>
      <c r="EB310" s="5"/>
      <c r="EC310" s="5"/>
      <c r="ED310" s="5"/>
      <c r="EE310" s="5"/>
      <c r="EF310" s="5"/>
      <c r="EG310" s="5"/>
      <c r="EH310" s="5"/>
      <c r="EI310" s="5"/>
      <c r="EJ310" s="5"/>
      <c r="EK310" s="5"/>
      <c r="EL310" s="5"/>
      <c r="EM310" s="5"/>
      <c r="EN310" s="5"/>
      <c r="EO310" s="5"/>
      <c r="EP310" s="5"/>
      <c r="EQ310" s="5"/>
      <c r="ER310" s="20">
        <f t="shared" si="61"/>
        <v>1</v>
      </c>
      <c r="ES310" s="5">
        <f t="shared" si="62"/>
        <v>1</v>
      </c>
      <c r="ET310" s="5" t="s">
        <v>571</v>
      </c>
      <c r="EU310" s="15" t="s">
        <v>1782</v>
      </c>
      <c r="EV310" s="15" t="s">
        <v>567</v>
      </c>
      <c r="EW310" s="15" t="s">
        <v>1068</v>
      </c>
      <c r="EX310" s="3" t="s">
        <v>1106</v>
      </c>
      <c r="EY310" s="22">
        <v>46178</v>
      </c>
      <c r="EZ310" s="21"/>
      <c r="FA310" s="3"/>
      <c r="FB310" s="22"/>
      <c r="FC310" s="15"/>
      <c r="FD310" s="15"/>
      <c r="FE310" s="15">
        <f t="shared" si="63"/>
        <v>1013</v>
      </c>
      <c r="FF310" s="4">
        <f t="shared" si="64"/>
        <v>19686</v>
      </c>
      <c r="FG310" t="s">
        <v>586</v>
      </c>
      <c r="FH310" s="4">
        <v>1013</v>
      </c>
      <c r="FI310" t="s">
        <v>688</v>
      </c>
    </row>
    <row r="311" spans="1:165" ht="17.25" x14ac:dyDescent="0.25">
      <c r="A311" s="5">
        <v>466279858</v>
      </c>
      <c r="B311" s="12" t="s">
        <v>930</v>
      </c>
      <c r="C311" s="5" t="s">
        <v>1045</v>
      </c>
      <c r="D311" s="5" t="s">
        <v>1325</v>
      </c>
      <c r="E311" s="5">
        <v>6230</v>
      </c>
      <c r="F311" s="5"/>
      <c r="G311" s="6"/>
      <c r="H311" s="6"/>
      <c r="I311" s="5">
        <v>6072</v>
      </c>
      <c r="J311" s="5">
        <v>6072</v>
      </c>
      <c r="K311" s="295">
        <f t="shared" si="66"/>
        <v>6224</v>
      </c>
      <c r="L311" s="295">
        <f t="shared" si="54"/>
        <v>5914</v>
      </c>
      <c r="M311" s="334">
        <v>1</v>
      </c>
      <c r="N311" s="5" t="s">
        <v>737</v>
      </c>
      <c r="O311" s="5" t="s">
        <v>738</v>
      </c>
      <c r="P311" s="5" t="s">
        <v>156</v>
      </c>
      <c r="Q311" s="8">
        <v>44985</v>
      </c>
      <c r="R311" s="9">
        <v>152</v>
      </c>
      <c r="S311" s="9">
        <f t="shared" si="55"/>
        <v>0</v>
      </c>
      <c r="T311" s="9">
        <v>717</v>
      </c>
      <c r="U311" s="10" t="s">
        <v>586</v>
      </c>
      <c r="V311" s="319">
        <f t="shared" si="59"/>
        <v>2.6038835205019203E-2</v>
      </c>
      <c r="W311" s="319">
        <f t="shared" si="60"/>
        <v>2.5228095505867394E-3</v>
      </c>
      <c r="X311" s="11" t="str">
        <f t="shared" si="56"/>
        <v>STABLE</v>
      </c>
      <c r="Y311" s="5" t="str">
        <f t="shared" si="57"/>
        <v>PAID</v>
      </c>
      <c r="Z311" s="5" t="s">
        <v>586</v>
      </c>
      <c r="AA311" s="5" t="s">
        <v>586</v>
      </c>
      <c r="AB311" s="12"/>
      <c r="AC311" s="5"/>
      <c r="AD311" s="5"/>
      <c r="AE311" s="13"/>
      <c r="AF311" s="14" t="s">
        <v>586</v>
      </c>
      <c r="AG311" s="15" t="s">
        <v>586</v>
      </c>
      <c r="AH311" s="5" t="s">
        <v>451</v>
      </c>
      <c r="AI311" s="15" t="s">
        <v>586</v>
      </c>
      <c r="AJ311" s="16" t="s">
        <v>586</v>
      </c>
      <c r="AK311" s="15" t="s">
        <v>586</v>
      </c>
      <c r="AL311" s="17">
        <v>6941</v>
      </c>
      <c r="AM311" s="8">
        <v>44985</v>
      </c>
      <c r="AN311" s="18">
        <v>27</v>
      </c>
      <c r="AO311" s="6">
        <v>37</v>
      </c>
      <c r="AP311" s="6" t="str">
        <f t="shared" si="58"/>
        <v>FLOW</v>
      </c>
      <c r="AQ311" s="6"/>
      <c r="AR311" s="6"/>
      <c r="AS311" s="6"/>
      <c r="AT311" s="6"/>
      <c r="AU311" s="5" t="s">
        <v>1060</v>
      </c>
      <c r="AV311" s="332"/>
      <c r="AW311" s="12"/>
      <c r="AX311" s="19"/>
      <c r="AY311" s="5"/>
      <c r="AZ311" s="5" t="s">
        <v>1011</v>
      </c>
      <c r="BA311" s="15" t="s">
        <v>586</v>
      </c>
      <c r="BB311" s="15"/>
      <c r="BC311" s="15"/>
      <c r="BD311" s="5"/>
      <c r="BE311" s="5"/>
      <c r="BF311" s="5"/>
      <c r="BG311" s="3"/>
      <c r="BH311" s="5"/>
      <c r="BI311" s="5"/>
      <c r="BJ311" s="5"/>
      <c r="BK311" s="5"/>
      <c r="BL311" s="5"/>
      <c r="BM311" s="5"/>
      <c r="BN311" s="5"/>
      <c r="BO311" s="5"/>
      <c r="BP311" s="5"/>
      <c r="BQ311" s="5"/>
      <c r="BR311" s="5"/>
      <c r="BS311" s="5"/>
      <c r="BT311" s="5"/>
      <c r="BU311" s="5"/>
      <c r="BV311" s="5"/>
      <c r="BW311" s="5"/>
      <c r="BX311" s="5"/>
      <c r="BY311" s="5"/>
      <c r="BZ311" s="5"/>
      <c r="CA311" s="5"/>
      <c r="CB311" s="5"/>
      <c r="CC311" s="5"/>
      <c r="CD311" s="5">
        <v>3</v>
      </c>
      <c r="CE311" s="5"/>
      <c r="CF311" s="5"/>
      <c r="CG311" s="5"/>
      <c r="CH311" s="5"/>
      <c r="CI311" s="5"/>
      <c r="CJ311" s="5"/>
      <c r="CK311" s="5"/>
      <c r="CL311" s="5"/>
      <c r="CM311" s="5"/>
      <c r="CN311" s="5"/>
      <c r="CO311" s="5"/>
      <c r="CP311" s="5"/>
      <c r="CQ311" s="5"/>
      <c r="CR311" s="5"/>
      <c r="CS311" s="5"/>
      <c r="CT311" s="5"/>
      <c r="CU311" s="5"/>
      <c r="CV311" s="5"/>
      <c r="CW311" s="5"/>
      <c r="CX311" s="5"/>
      <c r="CY311" s="5"/>
      <c r="CZ311" s="5"/>
      <c r="DA311" s="5"/>
      <c r="DB311" s="5"/>
      <c r="DC311" s="5"/>
      <c r="DD311" s="5"/>
      <c r="DE311" s="5"/>
      <c r="DF311" s="5"/>
      <c r="DG311" s="5"/>
      <c r="DH311" s="5"/>
      <c r="DI311" s="5"/>
      <c r="DJ311" s="5"/>
      <c r="DK311" s="5"/>
      <c r="DL311" s="5"/>
      <c r="DM311" s="5"/>
      <c r="DN311" s="5"/>
      <c r="DO311" s="5"/>
      <c r="DP311" s="5"/>
      <c r="DQ311" s="5"/>
      <c r="DR311" s="5"/>
      <c r="DS311" s="5"/>
      <c r="DT311" s="5"/>
      <c r="DU311" s="5"/>
      <c r="DV311" s="5"/>
      <c r="DW311" s="5"/>
      <c r="DX311" s="5"/>
      <c r="DY311" s="5"/>
      <c r="DZ311" s="5"/>
      <c r="EA311" s="5"/>
      <c r="EB311" s="5"/>
      <c r="EC311" s="5"/>
      <c r="ED311" s="5"/>
      <c r="EE311" s="5"/>
      <c r="EF311" s="5"/>
      <c r="EG311" s="5"/>
      <c r="EH311" s="5"/>
      <c r="EI311" s="5"/>
      <c r="EJ311" s="5"/>
      <c r="EK311" s="5"/>
      <c r="EL311" s="5"/>
      <c r="EM311" s="5"/>
      <c r="EN311" s="5"/>
      <c r="EO311" s="5"/>
      <c r="EP311" s="5"/>
      <c r="EQ311" s="5"/>
      <c r="ER311" s="20">
        <f t="shared" si="61"/>
        <v>3</v>
      </c>
      <c r="ES311" s="5">
        <f t="shared" si="62"/>
        <v>1</v>
      </c>
      <c r="ET311" s="5" t="s">
        <v>582</v>
      </c>
      <c r="EU311" s="15" t="s">
        <v>1783</v>
      </c>
      <c r="EV311" s="15" t="s">
        <v>567</v>
      </c>
      <c r="EW311" s="15" t="e">
        <v>#N/A</v>
      </c>
      <c r="EX311" s="3" t="e">
        <v>#N/A</v>
      </c>
      <c r="EY311" s="22" t="e">
        <v>#N/A</v>
      </c>
      <c r="EZ311" s="21"/>
      <c r="FA311" s="3"/>
      <c r="FB311" s="22"/>
      <c r="FC311" s="15"/>
      <c r="FD311" s="15"/>
      <c r="FE311" s="15">
        <f t="shared" si="63"/>
        <v>6224</v>
      </c>
      <c r="FF311" s="4">
        <f t="shared" si="64"/>
        <v>12144</v>
      </c>
      <c r="FG311" t="s">
        <v>586</v>
      </c>
      <c r="FH311" s="4">
        <v>152</v>
      </c>
      <c r="FI311" t="s">
        <v>688</v>
      </c>
    </row>
    <row r="312" spans="1:165" ht="17.25" x14ac:dyDescent="0.25">
      <c r="A312" s="5">
        <v>465527769</v>
      </c>
      <c r="B312" s="12" t="s">
        <v>541</v>
      </c>
      <c r="C312" s="5"/>
      <c r="D312" s="5"/>
      <c r="E312" s="5"/>
      <c r="F312" s="5"/>
      <c r="G312" s="6"/>
      <c r="H312" s="6"/>
      <c r="I312" s="5">
        <v>4912</v>
      </c>
      <c r="J312" s="5">
        <v>4908</v>
      </c>
      <c r="K312" s="295">
        <f t="shared" si="66"/>
        <v>4995</v>
      </c>
      <c r="L312" s="295">
        <f t="shared" si="54"/>
        <v>9820</v>
      </c>
      <c r="M312" s="334">
        <v>1</v>
      </c>
      <c r="N312" s="5" t="s">
        <v>688</v>
      </c>
      <c r="O312" s="5" t="s">
        <v>689</v>
      </c>
      <c r="P312" s="5" t="s">
        <v>96</v>
      </c>
      <c r="Q312" s="8">
        <v>44677</v>
      </c>
      <c r="R312" s="9">
        <v>87</v>
      </c>
      <c r="S312" s="9">
        <f t="shared" si="55"/>
        <v>0</v>
      </c>
      <c r="T312" s="9">
        <v>3937</v>
      </c>
      <c r="U312" s="10" t="s">
        <v>893</v>
      </c>
      <c r="V312" s="319">
        <f t="shared" si="59"/>
        <v>6.2096256884279832E-2</v>
      </c>
      <c r="W312" s="319">
        <f t="shared" si="60"/>
        <v>2.5055365631113428E-3</v>
      </c>
      <c r="X312" s="11" t="str">
        <f t="shared" si="56"/>
        <v>FLOW</v>
      </c>
      <c r="Y312" s="5" t="str">
        <f t="shared" si="57"/>
        <v>-</v>
      </c>
      <c r="Z312" s="5" t="s">
        <v>773</v>
      </c>
      <c r="AA312" s="5" t="s">
        <v>586</v>
      </c>
      <c r="AB312" s="12"/>
      <c r="AC312" s="5"/>
      <c r="AD312" s="5"/>
      <c r="AE312" s="13"/>
      <c r="AF312" s="14" t="s">
        <v>586</v>
      </c>
      <c r="AG312" s="15" t="s">
        <v>586</v>
      </c>
      <c r="AH312" s="5" t="s">
        <v>557</v>
      </c>
      <c r="AI312" s="15" t="s">
        <v>586</v>
      </c>
      <c r="AJ312" s="16" t="s">
        <v>586</v>
      </c>
      <c r="AK312" s="15" t="s">
        <v>586</v>
      </c>
      <c r="AL312" s="17">
        <v>8932</v>
      </c>
      <c r="AM312" s="8">
        <v>44677</v>
      </c>
      <c r="AN312" s="18">
        <v>27</v>
      </c>
      <c r="AO312" s="6">
        <v>37</v>
      </c>
      <c r="AP312" s="6" t="str">
        <f t="shared" si="58"/>
        <v>FLOW</v>
      </c>
      <c r="AQ312" s="6"/>
      <c r="AR312" s="6"/>
      <c r="AS312" s="6"/>
      <c r="AT312" s="6"/>
      <c r="AU312" s="5" t="s">
        <v>1060</v>
      </c>
      <c r="AV312" s="332"/>
      <c r="AW312" s="12"/>
      <c r="AX312" s="19"/>
      <c r="AY312" s="5"/>
      <c r="AZ312" s="5" t="s">
        <v>1011</v>
      </c>
      <c r="BA312" s="15" t="s">
        <v>586</v>
      </c>
      <c r="BB312" s="15"/>
      <c r="BC312" s="15"/>
      <c r="BD312" s="5"/>
      <c r="BE312" s="5"/>
      <c r="BF312" s="5">
        <v>1</v>
      </c>
      <c r="BG312" s="3"/>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5"/>
      <c r="CM312" s="5"/>
      <c r="CN312" s="5"/>
      <c r="CO312" s="5"/>
      <c r="CP312" s="5"/>
      <c r="CQ312" s="5"/>
      <c r="CR312" s="5"/>
      <c r="CS312" s="5"/>
      <c r="CT312" s="5"/>
      <c r="CU312" s="5"/>
      <c r="CV312" s="5"/>
      <c r="CW312" s="5"/>
      <c r="CX312" s="5"/>
      <c r="CY312" s="5"/>
      <c r="CZ312" s="5"/>
      <c r="DA312" s="5"/>
      <c r="DB312" s="5"/>
      <c r="DC312" s="5"/>
      <c r="DD312" s="5"/>
      <c r="DE312" s="5"/>
      <c r="DF312" s="5"/>
      <c r="DG312" s="5"/>
      <c r="DH312" s="5"/>
      <c r="DI312" s="5"/>
      <c r="DJ312" s="5"/>
      <c r="DK312" s="5"/>
      <c r="DL312" s="5"/>
      <c r="DM312" s="5"/>
      <c r="DN312" s="5"/>
      <c r="DO312" s="5"/>
      <c r="DP312" s="5"/>
      <c r="DQ312" s="5"/>
      <c r="DR312" s="5"/>
      <c r="DS312" s="5"/>
      <c r="DT312" s="5"/>
      <c r="DU312" s="5"/>
      <c r="DV312" s="5"/>
      <c r="DW312" s="5"/>
      <c r="DX312" s="5"/>
      <c r="DY312" s="5"/>
      <c r="DZ312" s="5"/>
      <c r="EA312" s="5"/>
      <c r="EB312" s="5"/>
      <c r="EC312" s="5"/>
      <c r="ED312" s="5"/>
      <c r="EE312" s="5"/>
      <c r="EF312" s="5"/>
      <c r="EG312" s="5"/>
      <c r="EH312" s="5"/>
      <c r="EI312" s="5"/>
      <c r="EJ312" s="5"/>
      <c r="EK312" s="5"/>
      <c r="EL312" s="5"/>
      <c r="EM312" s="5"/>
      <c r="EN312" s="5"/>
      <c r="EO312" s="5"/>
      <c r="EP312" s="5"/>
      <c r="EQ312" s="5"/>
      <c r="ER312" s="20">
        <f t="shared" si="61"/>
        <v>1</v>
      </c>
      <c r="ES312" s="5">
        <f t="shared" si="62"/>
        <v>1</v>
      </c>
      <c r="ET312" s="5" t="s">
        <v>580</v>
      </c>
      <c r="EU312" s="15" t="s">
        <v>1784</v>
      </c>
      <c r="EV312" s="15" t="s">
        <v>567</v>
      </c>
      <c r="EW312" s="15" t="s">
        <v>1075</v>
      </c>
      <c r="EX312" s="3" t="s">
        <v>1217</v>
      </c>
      <c r="EY312" s="22">
        <v>46175</v>
      </c>
      <c r="EZ312" s="21"/>
      <c r="FA312" s="3"/>
      <c r="FB312" s="22"/>
      <c r="FC312" s="15"/>
      <c r="FD312" s="15"/>
      <c r="FE312" s="15">
        <f t="shared" si="63"/>
        <v>4995</v>
      </c>
      <c r="FF312" s="4">
        <f t="shared" si="64"/>
        <v>9820</v>
      </c>
      <c r="FG312" t="s">
        <v>586</v>
      </c>
      <c r="FH312" s="4">
        <v>87</v>
      </c>
      <c r="FI312" t="s">
        <v>688</v>
      </c>
    </row>
    <row r="313" spans="1:165" ht="17.25" x14ac:dyDescent="0.25">
      <c r="A313" s="5">
        <v>464902544</v>
      </c>
      <c r="B313" s="12" t="s">
        <v>161</v>
      </c>
      <c r="C313" s="5"/>
      <c r="D313" s="5"/>
      <c r="E313" s="5"/>
      <c r="F313" s="5"/>
      <c r="G313" s="6"/>
      <c r="H313" s="6"/>
      <c r="I313" s="5">
        <v>4931</v>
      </c>
      <c r="J313" s="5">
        <v>13444</v>
      </c>
      <c r="K313" s="295">
        <f t="shared" si="66"/>
        <v>4130</v>
      </c>
      <c r="L313" s="295">
        <f t="shared" si="54"/>
        <v>18375</v>
      </c>
      <c r="M313" s="7">
        <v>3</v>
      </c>
      <c r="N313" s="5" t="s">
        <v>688</v>
      </c>
      <c r="O313" s="5" t="s">
        <v>689</v>
      </c>
      <c r="P313" s="5" t="s">
        <v>156</v>
      </c>
      <c r="Q313" s="8">
        <v>44480</v>
      </c>
      <c r="R313" s="9">
        <v>548</v>
      </c>
      <c r="S313" s="9">
        <f t="shared" si="55"/>
        <v>0</v>
      </c>
      <c r="T313" s="9">
        <v>6300</v>
      </c>
      <c r="U313" s="10" t="s">
        <v>868</v>
      </c>
      <c r="V313" s="319">
        <f t="shared" si="59"/>
        <v>8.4670122215268109E-2</v>
      </c>
      <c r="W313" s="319">
        <f t="shared" si="60"/>
        <v>1.1776136346987116E-2</v>
      </c>
      <c r="X313" s="11" t="str">
        <f t="shared" si="56"/>
        <v>FLOW</v>
      </c>
      <c r="Y313" s="5" t="str">
        <f t="shared" si="57"/>
        <v>-</v>
      </c>
      <c r="Z313" s="5" t="s">
        <v>738</v>
      </c>
      <c r="AA313" s="5" t="s">
        <v>586</v>
      </c>
      <c r="AB313" s="12"/>
      <c r="AC313" s="5"/>
      <c r="AD313" s="5"/>
      <c r="AE313" s="13"/>
      <c r="AF313" s="14" t="s">
        <v>1064</v>
      </c>
      <c r="AG313" s="15" t="s">
        <v>586</v>
      </c>
      <c r="AH313" s="5" t="s">
        <v>159</v>
      </c>
      <c r="AI313" s="15" t="s">
        <v>586</v>
      </c>
      <c r="AJ313" s="16" t="s">
        <v>586</v>
      </c>
      <c r="AK313" s="15" t="s">
        <v>586</v>
      </c>
      <c r="AL313" s="17">
        <v>20292</v>
      </c>
      <c r="AM313" s="8">
        <v>44480</v>
      </c>
      <c r="AN313" s="18">
        <v>88</v>
      </c>
      <c r="AO313" s="6">
        <v>98</v>
      </c>
      <c r="AP313" s="6" t="str">
        <f t="shared" si="58"/>
        <v>FLOW</v>
      </c>
      <c r="AQ313" s="6"/>
      <c r="AR313" s="6"/>
      <c r="AS313" s="6"/>
      <c r="AT313" s="6"/>
      <c r="AU313" s="5" t="s">
        <v>483</v>
      </c>
      <c r="AV313" s="332"/>
      <c r="AW313" s="12"/>
      <c r="AX313" s="19"/>
      <c r="AY313" s="5"/>
      <c r="AZ313" s="5" t="s">
        <v>1011</v>
      </c>
      <c r="BA313" s="15" t="s">
        <v>586</v>
      </c>
      <c r="BB313" s="15"/>
      <c r="BC313" s="15"/>
      <c r="BD313" s="5"/>
      <c r="BE313" s="5"/>
      <c r="BF313" s="5"/>
      <c r="BG313" s="3"/>
      <c r="BH313" s="5"/>
      <c r="BI313" s="5"/>
      <c r="BJ313" s="5"/>
      <c r="BK313" s="5"/>
      <c r="BL313" s="5"/>
      <c r="BM313" s="5"/>
      <c r="BN313" s="5"/>
      <c r="BO313" s="5"/>
      <c r="BP313" s="5"/>
      <c r="BQ313" s="5"/>
      <c r="BR313" s="5"/>
      <c r="BS313" s="5"/>
      <c r="BT313" s="5"/>
      <c r="BU313" s="5"/>
      <c r="BV313" s="5"/>
      <c r="BW313" s="5"/>
      <c r="BX313" s="5">
        <v>1</v>
      </c>
      <c r="BY313" s="5"/>
      <c r="BZ313" s="5"/>
      <c r="CA313" s="5"/>
      <c r="CB313" s="5"/>
      <c r="CC313" s="5"/>
      <c r="CD313" s="5"/>
      <c r="CE313" s="5"/>
      <c r="CF313" s="5"/>
      <c r="CG313" s="5"/>
      <c r="CH313" s="5"/>
      <c r="CI313" s="5"/>
      <c r="CJ313" s="5"/>
      <c r="CK313" s="5"/>
      <c r="CL313" s="5"/>
      <c r="CM313" s="5"/>
      <c r="CN313" s="5"/>
      <c r="CO313" s="5"/>
      <c r="CP313" s="5"/>
      <c r="CQ313" s="5"/>
      <c r="CR313" s="5"/>
      <c r="CS313" s="5"/>
      <c r="CT313" s="5"/>
      <c r="CU313" s="5"/>
      <c r="CV313" s="5"/>
      <c r="CW313" s="5"/>
      <c r="CX313" s="5"/>
      <c r="CY313" s="5"/>
      <c r="CZ313" s="5"/>
      <c r="DA313" s="5"/>
      <c r="DB313" s="5"/>
      <c r="DC313" s="5"/>
      <c r="DD313" s="5"/>
      <c r="DE313" s="5"/>
      <c r="DF313" s="5"/>
      <c r="DG313" s="5"/>
      <c r="DH313" s="5"/>
      <c r="DI313" s="5"/>
      <c r="DJ313" s="5"/>
      <c r="DK313" s="5"/>
      <c r="DL313" s="5"/>
      <c r="DM313" s="5"/>
      <c r="DN313" s="5"/>
      <c r="DO313" s="5"/>
      <c r="DP313" s="5"/>
      <c r="DQ313" s="5"/>
      <c r="DR313" s="5"/>
      <c r="DS313" s="5"/>
      <c r="DT313" s="5"/>
      <c r="DU313" s="5"/>
      <c r="DV313" s="5"/>
      <c r="DW313" s="5"/>
      <c r="DX313" s="5"/>
      <c r="DY313" s="5"/>
      <c r="DZ313" s="5"/>
      <c r="EA313" s="5"/>
      <c r="EB313" s="5"/>
      <c r="EC313" s="5"/>
      <c r="ED313" s="5"/>
      <c r="EE313" s="5"/>
      <c r="EF313" s="5"/>
      <c r="EG313" s="5"/>
      <c r="EH313" s="5"/>
      <c r="EI313" s="5"/>
      <c r="EJ313" s="5"/>
      <c r="EK313" s="5"/>
      <c r="EL313" s="5"/>
      <c r="EM313" s="5"/>
      <c r="EN313" s="5"/>
      <c r="EO313" s="5"/>
      <c r="EP313" s="5"/>
      <c r="EQ313" s="5"/>
      <c r="ER313" s="20">
        <f t="shared" si="61"/>
        <v>1</v>
      </c>
      <c r="ES313" s="5">
        <f t="shared" si="62"/>
        <v>1</v>
      </c>
      <c r="ET313" s="5" t="s">
        <v>582</v>
      </c>
      <c r="EU313" s="15" t="s">
        <v>1785</v>
      </c>
      <c r="EV313" s="15" t="s">
        <v>567</v>
      </c>
      <c r="EW313" s="15" t="s">
        <v>1075</v>
      </c>
      <c r="EX313" s="3" t="s">
        <v>1076</v>
      </c>
      <c r="EY313" s="22">
        <v>46181</v>
      </c>
      <c r="EZ313" s="21"/>
      <c r="FA313" s="3"/>
      <c r="FB313" s="22"/>
      <c r="FC313" s="15"/>
      <c r="FD313" s="15"/>
      <c r="FE313" s="15">
        <f t="shared" si="63"/>
        <v>4130</v>
      </c>
      <c r="FF313" s="4">
        <f t="shared" si="64"/>
        <v>18375</v>
      </c>
      <c r="FG313" t="s">
        <v>586</v>
      </c>
      <c r="FH313" s="4">
        <v>548</v>
      </c>
      <c r="FI313" t="s">
        <v>688</v>
      </c>
    </row>
    <row r="314" spans="1:165" ht="17.25" x14ac:dyDescent="0.25">
      <c r="A314" s="5">
        <v>462935207</v>
      </c>
      <c r="B314" s="12" t="s">
        <v>1423</v>
      </c>
      <c r="C314" s="5"/>
      <c r="D314" s="5"/>
      <c r="E314" s="5"/>
      <c r="F314" s="5"/>
      <c r="G314" s="6"/>
      <c r="H314" s="6"/>
      <c r="I314" s="5">
        <v>3820</v>
      </c>
      <c r="J314" s="5">
        <v>3820</v>
      </c>
      <c r="K314" s="295">
        <f t="shared" si="66"/>
        <v>3844</v>
      </c>
      <c r="L314" s="295">
        <f t="shared" si="54"/>
        <v>7640</v>
      </c>
      <c r="M314" s="334">
        <v>1</v>
      </c>
      <c r="N314" s="5" t="s">
        <v>688</v>
      </c>
      <c r="O314" s="5" t="s">
        <v>689</v>
      </c>
      <c r="P314" s="5" t="s">
        <v>106</v>
      </c>
      <c r="Q314" s="8">
        <v>44321</v>
      </c>
      <c r="R314" s="9">
        <v>24</v>
      </c>
      <c r="S314" s="9">
        <f t="shared" si="55"/>
        <v>0</v>
      </c>
      <c r="T314" s="9">
        <v>450</v>
      </c>
      <c r="U314" s="10" t="s">
        <v>586</v>
      </c>
      <c r="V314" s="319">
        <f t="shared" si="59"/>
        <v>4.8676284247886115E-2</v>
      </c>
      <c r="W314" s="319">
        <f t="shared" si="60"/>
        <v>2.4855716814839363E-3</v>
      </c>
      <c r="X314" s="11" t="str">
        <f t="shared" si="56"/>
        <v>FLOW</v>
      </c>
      <c r="Y314" s="5" t="str">
        <f t="shared" si="57"/>
        <v>-</v>
      </c>
      <c r="Z314" s="5" t="s">
        <v>586</v>
      </c>
      <c r="AA314" s="5" t="s">
        <v>586</v>
      </c>
      <c r="AB314" s="12"/>
      <c r="AC314" s="5"/>
      <c r="AD314" s="5"/>
      <c r="AE314" s="13"/>
      <c r="AF314" s="14"/>
      <c r="AG314" s="15"/>
      <c r="AH314" s="5" t="s">
        <v>1470</v>
      </c>
      <c r="AI314" s="15"/>
      <c r="AK314" s="15"/>
      <c r="AL314" s="17">
        <v>4294</v>
      </c>
      <c r="AM314" s="8">
        <v>44321</v>
      </c>
      <c r="AN314" s="18">
        <v>27</v>
      </c>
      <c r="AO314" s="6">
        <v>37</v>
      </c>
      <c r="AP314" s="6" t="str">
        <f t="shared" si="58"/>
        <v>FLOW</v>
      </c>
      <c r="AQ314" s="6"/>
      <c r="AR314" s="6"/>
      <c r="AS314" s="6"/>
      <c r="AT314" s="6"/>
      <c r="AU314" s="5" t="s">
        <v>586</v>
      </c>
      <c r="AV314" s="332"/>
      <c r="AW314" s="12"/>
      <c r="AX314" s="19"/>
      <c r="AY314" s="5"/>
      <c r="AZ314" s="5" t="s">
        <v>1325</v>
      </c>
      <c r="BA314" s="15" t="s">
        <v>586</v>
      </c>
      <c r="BB314" s="15"/>
      <c r="BC314" s="15"/>
      <c r="BD314" s="5"/>
      <c r="BE314" s="5"/>
      <c r="BF314" s="5"/>
      <c r="BG314" s="3"/>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5"/>
      <c r="CM314" s="5"/>
      <c r="CN314" s="5"/>
      <c r="CO314" s="5"/>
      <c r="CP314" s="5"/>
      <c r="CQ314" s="5"/>
      <c r="CR314" s="5"/>
      <c r="CS314" s="5"/>
      <c r="CT314" s="5"/>
      <c r="CU314" s="5"/>
      <c r="CV314" s="5"/>
      <c r="CW314" s="5"/>
      <c r="CX314" s="5"/>
      <c r="CY314" s="5"/>
      <c r="CZ314" s="5"/>
      <c r="DA314" s="5"/>
      <c r="DB314" s="5"/>
      <c r="DC314" s="5"/>
      <c r="DD314" s="5"/>
      <c r="DE314" s="5"/>
      <c r="DF314" s="5"/>
      <c r="DG314" s="5"/>
      <c r="DH314" s="5"/>
      <c r="DI314" s="5"/>
      <c r="DJ314" s="5"/>
      <c r="DK314" s="5"/>
      <c r="DL314" s="5"/>
      <c r="DM314" s="5"/>
      <c r="DN314" s="5"/>
      <c r="DO314" s="5"/>
      <c r="DP314" s="5"/>
      <c r="DQ314" s="5"/>
      <c r="DR314" s="5"/>
      <c r="DS314" s="5"/>
      <c r="DT314" s="5"/>
      <c r="DU314" s="5"/>
      <c r="DV314" s="5"/>
      <c r="DW314" s="5"/>
      <c r="DX314" s="5"/>
      <c r="DY314" s="5"/>
      <c r="DZ314" s="5"/>
      <c r="EA314" s="5"/>
      <c r="EB314" s="5"/>
      <c r="EC314" s="5"/>
      <c r="ED314" s="5"/>
      <c r="EE314" s="5"/>
      <c r="EF314" s="5"/>
      <c r="EG314" s="5"/>
      <c r="EH314" s="5"/>
      <c r="EI314" s="5"/>
      <c r="EJ314" s="5"/>
      <c r="EK314" s="5"/>
      <c r="EL314" s="5"/>
      <c r="EM314" s="5"/>
      <c r="EN314" s="5"/>
      <c r="EO314" s="5"/>
      <c r="EP314" s="5"/>
      <c r="EQ314" s="5"/>
      <c r="ER314" s="20">
        <f t="shared" si="61"/>
        <v>0</v>
      </c>
      <c r="ES314" s="5" t="str">
        <f t="shared" si="62"/>
        <v/>
      </c>
      <c r="ET314" s="5" t="s">
        <v>568</v>
      </c>
      <c r="EU314" s="15" t="s">
        <v>1786</v>
      </c>
      <c r="EV314" s="15" t="s">
        <v>567</v>
      </c>
      <c r="EW314" s="15"/>
      <c r="EX314" s="3"/>
      <c r="EY314" s="22"/>
      <c r="EZ314" s="21"/>
      <c r="FA314" s="3"/>
      <c r="FB314" s="22"/>
      <c r="FC314" s="15"/>
      <c r="FD314" s="15"/>
      <c r="FE314" s="15">
        <f t="shared" si="63"/>
        <v>3844</v>
      </c>
      <c r="FF314" s="4">
        <f t="shared" si="64"/>
        <v>7640</v>
      </c>
      <c r="FH314" s="4">
        <v>24</v>
      </c>
      <c r="FI314" t="s">
        <v>688</v>
      </c>
    </row>
    <row r="315" spans="1:165" ht="17.25" x14ac:dyDescent="0.25">
      <c r="A315" s="5">
        <v>463069843</v>
      </c>
      <c r="B315" s="12" t="s">
        <v>476</v>
      </c>
      <c r="C315" s="5"/>
      <c r="D315" s="5"/>
      <c r="E315" s="5"/>
      <c r="F315" s="5"/>
      <c r="G315" s="6"/>
      <c r="H315" s="6"/>
      <c r="I315" s="5">
        <v>3528</v>
      </c>
      <c r="J315" s="5">
        <v>3405</v>
      </c>
      <c r="K315" s="295">
        <f t="shared" si="66"/>
        <v>3503</v>
      </c>
      <c r="L315" s="295">
        <f t="shared" si="54"/>
        <v>6933</v>
      </c>
      <c r="M315" s="334">
        <v>1</v>
      </c>
      <c r="N315" s="5" t="s">
        <v>688</v>
      </c>
      <c r="O315" s="5" t="s">
        <v>689</v>
      </c>
      <c r="P315" s="5" t="s">
        <v>156</v>
      </c>
      <c r="Q315" s="8">
        <v>44051</v>
      </c>
      <c r="R315" s="9">
        <v>98</v>
      </c>
      <c r="S315" s="9">
        <f t="shared" si="55"/>
        <v>0</v>
      </c>
      <c r="T315" s="9">
        <v>0</v>
      </c>
      <c r="U315" s="10" t="s">
        <v>891</v>
      </c>
      <c r="V315" s="319">
        <f t="shared" si="59"/>
        <v>2.5498204504085829E-2</v>
      </c>
      <c r="W315" s="319">
        <f t="shared" si="60"/>
        <v>2.4704297768788812E-3</v>
      </c>
      <c r="X315" s="11" t="str">
        <f t="shared" si="56"/>
        <v>FLOW</v>
      </c>
      <c r="Y315" s="5" t="str">
        <f t="shared" si="57"/>
        <v>-</v>
      </c>
      <c r="Z315" s="5" t="s">
        <v>787</v>
      </c>
      <c r="AA315" s="5" t="s">
        <v>586</v>
      </c>
      <c r="AB315" s="12"/>
      <c r="AC315" s="5"/>
      <c r="AD315" s="5"/>
      <c r="AE315" s="13"/>
      <c r="AF315" s="14" t="s">
        <v>586</v>
      </c>
      <c r="AG315" s="15" t="s">
        <v>586</v>
      </c>
      <c r="AH315" s="5" t="s">
        <v>465</v>
      </c>
      <c r="AI315" s="15" t="s">
        <v>586</v>
      </c>
      <c r="AJ315" s="16" t="s">
        <v>586</v>
      </c>
      <c r="AK315" s="15" t="s">
        <v>586</v>
      </c>
      <c r="AL315" s="17">
        <v>3503</v>
      </c>
      <c r="AM315" s="8">
        <v>44051</v>
      </c>
      <c r="AN315" s="18">
        <v>27</v>
      </c>
      <c r="AO315" s="6">
        <v>37</v>
      </c>
      <c r="AP315" s="6" t="str">
        <f t="shared" si="58"/>
        <v>FLOW</v>
      </c>
      <c r="AQ315" s="6"/>
      <c r="AR315" s="6"/>
      <c r="AS315" s="6"/>
      <c r="AT315" s="6"/>
      <c r="AU315" s="5" t="s">
        <v>1060</v>
      </c>
      <c r="AV315" s="332"/>
      <c r="AW315" s="12"/>
      <c r="AX315" s="19"/>
      <c r="AY315" s="5"/>
      <c r="AZ315" s="5" t="s">
        <v>1011</v>
      </c>
      <c r="BA315" s="15" t="s">
        <v>586</v>
      </c>
      <c r="BB315" s="15"/>
      <c r="BC315" s="15"/>
      <c r="BD315" s="5"/>
      <c r="BE315" s="5"/>
      <c r="BF315" s="5"/>
      <c r="BG315" s="3"/>
      <c r="BH315" s="5"/>
      <c r="BI315" s="5"/>
      <c r="BJ315" s="5"/>
      <c r="BK315" s="5"/>
      <c r="BL315" s="5">
        <v>1</v>
      </c>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5"/>
      <c r="CM315" s="5"/>
      <c r="CN315" s="5"/>
      <c r="CO315" s="5"/>
      <c r="CP315" s="5"/>
      <c r="CQ315" s="5"/>
      <c r="CR315" s="5"/>
      <c r="CS315" s="5"/>
      <c r="CT315" s="5"/>
      <c r="CU315" s="5"/>
      <c r="CV315" s="5"/>
      <c r="CW315" s="5"/>
      <c r="CX315" s="5"/>
      <c r="CY315" s="5"/>
      <c r="CZ315" s="5"/>
      <c r="DA315" s="5"/>
      <c r="DB315" s="5"/>
      <c r="DC315" s="5"/>
      <c r="DD315" s="5"/>
      <c r="DE315" s="5"/>
      <c r="DF315" s="5"/>
      <c r="DG315" s="5"/>
      <c r="DH315" s="5"/>
      <c r="DI315" s="5"/>
      <c r="DJ315" s="5"/>
      <c r="DK315" s="5"/>
      <c r="DL315" s="5"/>
      <c r="DM315" s="5"/>
      <c r="DN315" s="5"/>
      <c r="DO315" s="5"/>
      <c r="DP315" s="5"/>
      <c r="DQ315" s="5"/>
      <c r="DR315" s="5"/>
      <c r="DS315" s="5"/>
      <c r="DT315" s="5"/>
      <c r="DU315" s="5"/>
      <c r="DV315" s="5"/>
      <c r="DW315" s="5"/>
      <c r="DX315" s="5"/>
      <c r="DY315" s="5"/>
      <c r="DZ315" s="5"/>
      <c r="EA315" s="5"/>
      <c r="EB315" s="5"/>
      <c r="EC315" s="5"/>
      <c r="ED315" s="5"/>
      <c r="EE315" s="5"/>
      <c r="EF315" s="5"/>
      <c r="EG315" s="5"/>
      <c r="EH315" s="5"/>
      <c r="EI315" s="5"/>
      <c r="EJ315" s="5"/>
      <c r="EK315" s="5"/>
      <c r="EL315" s="5"/>
      <c r="EM315" s="5"/>
      <c r="EN315" s="5"/>
      <c r="EO315" s="5"/>
      <c r="EP315" s="5"/>
      <c r="EQ315" s="5"/>
      <c r="ER315" s="20">
        <f t="shared" si="61"/>
        <v>1</v>
      </c>
      <c r="ES315" s="5">
        <f t="shared" si="62"/>
        <v>1</v>
      </c>
      <c r="ET315" s="5" t="s">
        <v>582</v>
      </c>
      <c r="EU315" s="15" t="s">
        <v>1787</v>
      </c>
      <c r="EV315" s="15" t="s">
        <v>567</v>
      </c>
      <c r="EW315" s="15" t="s">
        <v>1070</v>
      </c>
      <c r="EX315" s="3" t="s">
        <v>1076</v>
      </c>
      <c r="EY315" s="22">
        <v>46177</v>
      </c>
      <c r="EZ315" s="21"/>
      <c r="FA315" s="3"/>
      <c r="FB315" s="22"/>
      <c r="FC315" s="15"/>
      <c r="FD315" s="15"/>
      <c r="FE315" s="15">
        <f t="shared" si="63"/>
        <v>3503</v>
      </c>
      <c r="FF315" s="4">
        <f t="shared" si="64"/>
        <v>6933</v>
      </c>
      <c r="FG315" t="s">
        <v>586</v>
      </c>
      <c r="FH315" s="4">
        <v>98</v>
      </c>
      <c r="FI315" t="s">
        <v>688</v>
      </c>
    </row>
    <row r="316" spans="1:165" ht="17.25" x14ac:dyDescent="0.25">
      <c r="A316" s="5">
        <v>462307995</v>
      </c>
      <c r="B316" s="12" t="s">
        <v>1420</v>
      </c>
      <c r="C316" s="5" t="s">
        <v>1043</v>
      </c>
      <c r="D316" s="5" t="s">
        <v>2150</v>
      </c>
      <c r="E316" s="5">
        <v>900</v>
      </c>
      <c r="F316" s="5"/>
      <c r="G316" s="6"/>
      <c r="H316" s="6">
        <f>K316-E316</f>
        <v>2871.99</v>
      </c>
      <c r="I316" s="5">
        <v>3777</v>
      </c>
      <c r="J316" s="5">
        <v>7213.99</v>
      </c>
      <c r="K316" s="295">
        <f t="shared" si="66"/>
        <v>3771.99</v>
      </c>
      <c r="L316" s="295">
        <f t="shared" si="54"/>
        <v>10090.99</v>
      </c>
      <c r="M316" s="7">
        <v>2</v>
      </c>
      <c r="N316" s="5" t="s">
        <v>688</v>
      </c>
      <c r="O316" s="5" t="s">
        <v>689</v>
      </c>
      <c r="P316" s="5" t="s">
        <v>30</v>
      </c>
      <c r="Q316" s="8">
        <v>43824</v>
      </c>
      <c r="R316" s="9">
        <v>335</v>
      </c>
      <c r="S316" s="9">
        <f t="shared" si="55"/>
        <v>0</v>
      </c>
      <c r="T316" s="9">
        <v>6300</v>
      </c>
      <c r="U316" s="10" t="s">
        <v>586</v>
      </c>
      <c r="V316" s="319">
        <f t="shared" si="59"/>
        <v>4.9018467929261331E-2</v>
      </c>
      <c r="W316" s="319">
        <f t="shared" si="60"/>
        <v>9.7031324372429395E-3</v>
      </c>
      <c r="X316" s="11" t="str">
        <f t="shared" si="56"/>
        <v>FLOW</v>
      </c>
      <c r="Y316" s="5" t="str">
        <f t="shared" si="57"/>
        <v>-</v>
      </c>
      <c r="Z316" s="5" t="s">
        <v>586</v>
      </c>
      <c r="AA316" s="5" t="s">
        <v>586</v>
      </c>
      <c r="AB316" s="12"/>
      <c r="AC316" s="5"/>
      <c r="AD316" s="5"/>
      <c r="AE316" s="13"/>
      <c r="AF316" s="14"/>
      <c r="AG316" s="15"/>
      <c r="AH316" s="5" t="s">
        <v>391</v>
      </c>
      <c r="AI316" s="15"/>
      <c r="AK316" s="15"/>
      <c r="AL316" s="17">
        <v>13848.99</v>
      </c>
      <c r="AM316" s="8">
        <v>43824</v>
      </c>
      <c r="AN316" s="18">
        <v>57</v>
      </c>
      <c r="AO316" s="6">
        <v>67</v>
      </c>
      <c r="AP316" s="6" t="str">
        <f t="shared" si="58"/>
        <v>FLOW</v>
      </c>
      <c r="AQ316" s="6"/>
      <c r="AR316" s="6"/>
      <c r="AS316" s="6"/>
      <c r="AT316" s="6"/>
      <c r="AU316" s="5" t="s">
        <v>586</v>
      </c>
      <c r="AV316" s="332"/>
      <c r="AW316" s="12"/>
      <c r="AX316" s="19"/>
      <c r="AY316" s="5"/>
      <c r="AZ316" s="5" t="s">
        <v>1325</v>
      </c>
      <c r="BA316" s="15" t="s">
        <v>586</v>
      </c>
      <c r="BB316" s="15"/>
      <c r="BC316" s="15"/>
      <c r="BD316" s="5"/>
      <c r="BE316" s="5"/>
      <c r="BF316" s="5"/>
      <c r="BG316" s="3"/>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v>1</v>
      </c>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c r="DV316" s="5"/>
      <c r="DW316" s="5"/>
      <c r="DX316" s="5"/>
      <c r="DY316" s="5"/>
      <c r="DZ316" s="5"/>
      <c r="EA316" s="5"/>
      <c r="EB316" s="5"/>
      <c r="EC316" s="5"/>
      <c r="ED316" s="5"/>
      <c r="EE316" s="5"/>
      <c r="EF316" s="5"/>
      <c r="EG316" s="5"/>
      <c r="EH316" s="5"/>
      <c r="EI316" s="5"/>
      <c r="EJ316" s="5"/>
      <c r="EK316" s="5"/>
      <c r="EL316" s="5"/>
      <c r="EM316" s="5"/>
      <c r="EN316" s="5"/>
      <c r="EO316" s="5"/>
      <c r="EP316" s="5"/>
      <c r="EQ316" s="5"/>
      <c r="ER316" s="20">
        <f t="shared" si="61"/>
        <v>1</v>
      </c>
      <c r="ES316" s="5">
        <f t="shared" si="62"/>
        <v>1</v>
      </c>
      <c r="ET316" s="5" t="s">
        <v>573</v>
      </c>
      <c r="EU316" s="15" t="s">
        <v>1788</v>
      </c>
      <c r="EV316" s="15" t="s">
        <v>567</v>
      </c>
      <c r="EW316" s="15"/>
      <c r="EX316" s="3"/>
      <c r="EY316" s="22"/>
      <c r="EZ316" s="21"/>
      <c r="FA316" s="3"/>
      <c r="FB316" s="22"/>
      <c r="FC316" s="15"/>
      <c r="FD316" s="15"/>
      <c r="FE316" s="15">
        <f t="shared" si="63"/>
        <v>3771.99</v>
      </c>
      <c r="FF316" s="4">
        <f t="shared" si="64"/>
        <v>10990.99</v>
      </c>
      <c r="FH316" s="4">
        <v>335</v>
      </c>
      <c r="FI316" t="s">
        <v>688</v>
      </c>
    </row>
    <row r="317" spans="1:165" ht="17.25" x14ac:dyDescent="0.25">
      <c r="A317" s="5">
        <v>462472454</v>
      </c>
      <c r="B317" s="12" t="s">
        <v>813</v>
      </c>
      <c r="C317" s="5" t="s">
        <v>1043</v>
      </c>
      <c r="D317" s="5" t="s">
        <v>1059</v>
      </c>
      <c r="E317" s="5">
        <f>4062+4233</f>
        <v>8295</v>
      </c>
      <c r="F317" s="5"/>
      <c r="G317" s="6"/>
      <c r="H317" s="6"/>
      <c r="I317" s="5">
        <v>4059</v>
      </c>
      <c r="J317" s="5">
        <v>4045</v>
      </c>
      <c r="K317" s="295">
        <f t="shared" si="66"/>
        <v>4113</v>
      </c>
      <c r="L317" s="295">
        <f t="shared" ref="L317:L377" si="67">FF317-E317</f>
        <v>-191</v>
      </c>
      <c r="M317" s="334">
        <v>1</v>
      </c>
      <c r="N317" s="5" t="s">
        <v>739</v>
      </c>
      <c r="O317" s="5" t="s">
        <v>738</v>
      </c>
      <c r="P317" s="5" t="s">
        <v>156</v>
      </c>
      <c r="Q317" s="8">
        <v>43822</v>
      </c>
      <c r="R317" s="9">
        <v>68</v>
      </c>
      <c r="S317" s="9">
        <f t="shared" ref="S317:S377" si="68">IF(H317="CBC COLL",T317,)</f>
        <v>0</v>
      </c>
      <c r="T317" s="9">
        <v>5524</v>
      </c>
      <c r="U317" s="10" t="s">
        <v>889</v>
      </c>
      <c r="V317" s="319">
        <f t="shared" si="59"/>
        <v>2.5365651580623576E-2</v>
      </c>
      <c r="W317" s="319">
        <f t="shared" si="60"/>
        <v>2.4575871985286673E-3</v>
      </c>
      <c r="X317" s="11" t="str">
        <f t="shared" ref="X317:X377" si="69">N317</f>
        <v>RB</v>
      </c>
      <c r="Y317" s="5" t="str">
        <f t="shared" ref="Y317:Y377" si="70">IF(OR(N317="STABLE", N317="RB" ),"PAID",AA317)</f>
        <v>PAID</v>
      </c>
      <c r="Z317" s="5" t="s">
        <v>785</v>
      </c>
      <c r="AA317" s="5" t="s">
        <v>586</v>
      </c>
      <c r="AB317" s="12"/>
      <c r="AC317" s="5"/>
      <c r="AD317" s="5"/>
      <c r="AE317" s="13"/>
      <c r="AF317" s="14" t="s">
        <v>586</v>
      </c>
      <c r="AG317" s="15" t="s">
        <v>586</v>
      </c>
      <c r="AH317" s="5" t="s">
        <v>155</v>
      </c>
      <c r="AI317" s="15" t="s">
        <v>586</v>
      </c>
      <c r="AJ317" s="16" t="s">
        <v>586</v>
      </c>
      <c r="AK317" s="15" t="s">
        <v>586</v>
      </c>
      <c r="AL317" s="17">
        <v>9637</v>
      </c>
      <c r="AM317" s="8">
        <v>43822</v>
      </c>
      <c r="AN317" s="18">
        <v>27</v>
      </c>
      <c r="AO317" s="6">
        <v>0</v>
      </c>
      <c r="AP317" s="6" t="str">
        <f t="shared" ref="AP317:AP377" si="71">IF(AO317=0,"RB",IF(AO317&lt;AN317,"STABLE",IF(AO317&gt;AN317,"FLOW","SAME")))</f>
        <v>RB</v>
      </c>
      <c r="AQ317" s="6"/>
      <c r="AR317" s="6"/>
      <c r="AS317" s="6"/>
      <c r="AT317" s="6"/>
      <c r="AU317" s="5" t="s">
        <v>483</v>
      </c>
      <c r="AV317" s="332"/>
      <c r="AW317" s="12"/>
      <c r="AX317" s="19"/>
      <c r="AY317" s="5"/>
      <c r="AZ317" s="5" t="s">
        <v>1011</v>
      </c>
      <c r="BA317" s="15" t="s">
        <v>586</v>
      </c>
      <c r="BB317" s="15"/>
      <c r="BC317" s="15"/>
      <c r="BD317" s="5"/>
      <c r="BE317" s="5"/>
      <c r="BF317" s="5"/>
      <c r="BG317" s="3"/>
      <c r="BH317" s="5"/>
      <c r="BI317" s="5"/>
      <c r="BJ317" s="5"/>
      <c r="BK317" s="5"/>
      <c r="BL317" s="5"/>
      <c r="BM317" s="5"/>
      <c r="BN317" s="5"/>
      <c r="BO317" s="5"/>
      <c r="BP317" s="5"/>
      <c r="BQ317" s="5"/>
      <c r="BR317" s="5"/>
      <c r="BS317" s="5"/>
      <c r="BT317" s="5"/>
      <c r="BU317" s="5"/>
      <c r="BV317" s="5"/>
      <c r="BW317" s="5"/>
      <c r="BX317" s="5">
        <v>1</v>
      </c>
      <c r="BY317" s="5"/>
      <c r="BZ317" s="5"/>
      <c r="CA317" s="5"/>
      <c r="CB317" s="5"/>
      <c r="CC317" s="5"/>
      <c r="CD317" s="5"/>
      <c r="CE317" s="5"/>
      <c r="CF317" s="5"/>
      <c r="CG317" s="5"/>
      <c r="CH317" s="5"/>
      <c r="CI317" s="5"/>
      <c r="CJ317" s="5"/>
      <c r="CK317" s="5"/>
      <c r="CL317" s="5"/>
      <c r="CM317" s="5"/>
      <c r="CN317" s="5"/>
      <c r="CO317" s="5"/>
      <c r="CP317" s="5"/>
      <c r="CQ317" s="5"/>
      <c r="CR317" s="5"/>
      <c r="CS317" s="5"/>
      <c r="CT317" s="5"/>
      <c r="CU317" s="5"/>
      <c r="CV317" s="5"/>
      <c r="CW317" s="5"/>
      <c r="CX317" s="5"/>
      <c r="CY317" s="5"/>
      <c r="CZ317" s="5"/>
      <c r="DA317" s="5"/>
      <c r="DB317" s="5"/>
      <c r="DC317" s="5"/>
      <c r="DD317" s="5"/>
      <c r="DE317" s="5"/>
      <c r="DF317" s="5"/>
      <c r="DG317" s="5"/>
      <c r="DH317" s="5"/>
      <c r="DI317" s="5"/>
      <c r="DJ317" s="5"/>
      <c r="DK317" s="5"/>
      <c r="DL317" s="5"/>
      <c r="DM317" s="5"/>
      <c r="DN317" s="5"/>
      <c r="DO317" s="5"/>
      <c r="DP317" s="5"/>
      <c r="DQ317" s="5"/>
      <c r="DR317" s="5"/>
      <c r="DS317" s="5"/>
      <c r="DT317" s="5"/>
      <c r="DU317" s="5"/>
      <c r="DV317" s="5"/>
      <c r="DW317" s="5"/>
      <c r="DX317" s="5"/>
      <c r="DY317" s="5"/>
      <c r="DZ317" s="5"/>
      <c r="EA317" s="5"/>
      <c r="EB317" s="5"/>
      <c r="EC317" s="5"/>
      <c r="ED317" s="5"/>
      <c r="EE317" s="5"/>
      <c r="EF317" s="5"/>
      <c r="EG317" s="5"/>
      <c r="EH317" s="5"/>
      <c r="EI317" s="5"/>
      <c r="EJ317" s="5"/>
      <c r="EK317" s="5"/>
      <c r="EL317" s="5"/>
      <c r="EM317" s="5"/>
      <c r="EN317" s="5"/>
      <c r="EO317" s="5"/>
      <c r="EP317" s="5"/>
      <c r="EQ317" s="5"/>
      <c r="ER317" s="20">
        <f t="shared" si="61"/>
        <v>1</v>
      </c>
      <c r="ES317" s="5">
        <f t="shared" si="62"/>
        <v>1</v>
      </c>
      <c r="ET317" s="5" t="s">
        <v>582</v>
      </c>
      <c r="EU317" s="15" t="s">
        <v>1789</v>
      </c>
      <c r="EV317" s="15" t="s">
        <v>567</v>
      </c>
      <c r="EW317" s="15" t="s">
        <v>1073</v>
      </c>
      <c r="EX317" s="3" t="s">
        <v>1082</v>
      </c>
      <c r="EY317" s="22">
        <v>46181</v>
      </c>
      <c r="EZ317" s="21"/>
      <c r="FA317" s="3"/>
      <c r="FB317" s="22"/>
      <c r="FC317" s="15"/>
      <c r="FD317" s="15"/>
      <c r="FE317" s="15">
        <f t="shared" si="63"/>
        <v>4113</v>
      </c>
      <c r="FF317" s="4">
        <f t="shared" si="64"/>
        <v>8104</v>
      </c>
      <c r="FG317" t="s">
        <v>586</v>
      </c>
      <c r="FH317" s="4">
        <v>68</v>
      </c>
      <c r="FI317" t="s">
        <v>1479</v>
      </c>
    </row>
    <row r="318" spans="1:165" ht="17.25" x14ac:dyDescent="0.25">
      <c r="A318" s="5">
        <v>462836533</v>
      </c>
      <c r="B318" s="12" t="s">
        <v>109</v>
      </c>
      <c r="C318" s="5"/>
      <c r="D318" s="5"/>
      <c r="E318" s="5"/>
      <c r="F318" s="5"/>
      <c r="G318" s="6"/>
      <c r="H318" s="6"/>
      <c r="I318" s="5">
        <v>2807</v>
      </c>
      <c r="J318" s="5">
        <v>16842</v>
      </c>
      <c r="K318" s="295">
        <f t="shared" si="66"/>
        <v>3563</v>
      </c>
      <c r="L318" s="295">
        <f t="shared" si="67"/>
        <v>19649</v>
      </c>
      <c r="M318" s="7">
        <v>6</v>
      </c>
      <c r="N318" s="5" t="s">
        <v>688</v>
      </c>
      <c r="O318" s="5" t="s">
        <v>689</v>
      </c>
      <c r="P318" s="5" t="s">
        <v>20</v>
      </c>
      <c r="Q318" s="8">
        <v>42850</v>
      </c>
      <c r="R318" s="9">
        <v>756</v>
      </c>
      <c r="S318" s="9">
        <f t="shared" si="68"/>
        <v>0</v>
      </c>
      <c r="T318" s="9">
        <v>2700</v>
      </c>
      <c r="U318" s="10" t="s">
        <v>688</v>
      </c>
      <c r="V318" s="319">
        <f t="shared" si="59"/>
        <v>0.29644542221853248</v>
      </c>
      <c r="W318" s="319">
        <f t="shared" si="60"/>
        <v>1.8000070815681168E-2</v>
      </c>
      <c r="X318" s="11" t="str">
        <f t="shared" si="69"/>
        <v>FLOW</v>
      </c>
      <c r="Y318" s="5" t="str">
        <f t="shared" si="70"/>
        <v>-</v>
      </c>
      <c r="Z318" s="5" t="s">
        <v>1322</v>
      </c>
      <c r="AA318" s="5" t="s">
        <v>586</v>
      </c>
      <c r="AB318" s="12"/>
      <c r="AC318" s="5"/>
      <c r="AD318" s="5"/>
      <c r="AE318" s="13"/>
      <c r="AF318" s="14" t="s">
        <v>1064</v>
      </c>
      <c r="AG318" s="15" t="s">
        <v>586</v>
      </c>
      <c r="AH318" s="5" t="s">
        <v>107</v>
      </c>
      <c r="AI318" s="15" t="s">
        <v>586</v>
      </c>
      <c r="AJ318" s="16" t="s">
        <v>586</v>
      </c>
      <c r="AK318" s="15" t="s">
        <v>586</v>
      </c>
      <c r="AL318" s="17">
        <v>20298</v>
      </c>
      <c r="AM318" s="8">
        <v>42850</v>
      </c>
      <c r="AN318" s="18">
        <v>178</v>
      </c>
      <c r="AO318" s="6">
        <v>188</v>
      </c>
      <c r="AP318" s="6" t="str">
        <f t="shared" si="71"/>
        <v>FLOW</v>
      </c>
      <c r="AQ318" s="6"/>
      <c r="AR318" s="6"/>
      <c r="AS318" s="6"/>
      <c r="AT318" s="6"/>
      <c r="AU318" s="5" t="s">
        <v>483</v>
      </c>
      <c r="AV318" s="332"/>
      <c r="AW318" s="12"/>
      <c r="AX318" s="19"/>
      <c r="AY318" s="5"/>
      <c r="AZ318" s="5" t="s">
        <v>1011</v>
      </c>
      <c r="BA318" s="15" t="s">
        <v>586</v>
      </c>
      <c r="BB318" s="15"/>
      <c r="BC318" s="15"/>
      <c r="BD318" s="5"/>
      <c r="BE318" s="5"/>
      <c r="BF318" s="5">
        <v>1</v>
      </c>
      <c r="BG318" s="3"/>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c r="EM318" s="5"/>
      <c r="EN318" s="5"/>
      <c r="EO318" s="5"/>
      <c r="EP318" s="5"/>
      <c r="EQ318" s="5"/>
      <c r="ER318" s="20">
        <f t="shared" si="61"/>
        <v>1</v>
      </c>
      <c r="ES318" s="5">
        <f t="shared" si="62"/>
        <v>1</v>
      </c>
      <c r="ET318" s="5" t="s">
        <v>571</v>
      </c>
      <c r="EU318" s="15" t="s">
        <v>1790</v>
      </c>
      <c r="EV318" s="15" t="s">
        <v>567</v>
      </c>
      <c r="EW318" s="15" t="s">
        <v>1134</v>
      </c>
      <c r="EX318" s="3" t="s">
        <v>1218</v>
      </c>
      <c r="EY318" s="22">
        <v>46175</v>
      </c>
      <c r="EZ318" s="21"/>
      <c r="FA318" s="3"/>
      <c r="FB318" s="22"/>
      <c r="FC318" s="15"/>
      <c r="FD318" s="15"/>
      <c r="FE318" s="15">
        <f t="shared" si="63"/>
        <v>3563</v>
      </c>
      <c r="FF318" s="4">
        <f t="shared" si="64"/>
        <v>19649</v>
      </c>
      <c r="FG318" t="s">
        <v>586</v>
      </c>
      <c r="FH318" s="4">
        <v>756</v>
      </c>
      <c r="FI318" t="s">
        <v>688</v>
      </c>
    </row>
    <row r="319" spans="1:165" ht="17.25" x14ac:dyDescent="0.25">
      <c r="A319" s="5">
        <v>462590490</v>
      </c>
      <c r="B319" s="12" t="s">
        <v>228</v>
      </c>
      <c r="C319" s="5"/>
      <c r="D319" s="5"/>
      <c r="E319" s="5"/>
      <c r="F319" s="5"/>
      <c r="G319" s="6"/>
      <c r="H319" s="6"/>
      <c r="I319" s="5">
        <v>4347</v>
      </c>
      <c r="J319" s="5">
        <v>25773</v>
      </c>
      <c r="K319" s="295">
        <f t="shared" si="66"/>
        <v>5433</v>
      </c>
      <c r="L319" s="295">
        <f t="shared" si="67"/>
        <v>30120</v>
      </c>
      <c r="M319" s="7">
        <v>6</v>
      </c>
      <c r="N319" s="5" t="s">
        <v>688</v>
      </c>
      <c r="O319" s="5" t="s">
        <v>689</v>
      </c>
      <c r="P319" s="5" t="s">
        <v>96</v>
      </c>
      <c r="Q319" s="8">
        <v>42842</v>
      </c>
      <c r="R319" s="9">
        <v>1395</v>
      </c>
      <c r="S319" s="9">
        <f t="shared" si="68"/>
        <v>0</v>
      </c>
      <c r="T319" s="9">
        <v>6300</v>
      </c>
      <c r="U319" s="10" t="s">
        <v>688</v>
      </c>
      <c r="V319" s="319">
        <f t="shared" si="59"/>
        <v>0.2535644141917473</v>
      </c>
      <c r="W319" s="319">
        <f t="shared" si="60"/>
        <v>1.7996710242366692E-2</v>
      </c>
      <c r="X319" s="11" t="str">
        <f t="shared" si="69"/>
        <v>FLOW</v>
      </c>
      <c r="Y319" s="5" t="str">
        <f t="shared" si="70"/>
        <v>-</v>
      </c>
      <c r="Z319" s="5" t="s">
        <v>773</v>
      </c>
      <c r="AA319" s="5" t="s">
        <v>586</v>
      </c>
      <c r="AB319" s="12"/>
      <c r="AC319" s="5"/>
      <c r="AD319" s="5"/>
      <c r="AE319" s="13"/>
      <c r="AF319" s="14" t="s">
        <v>1064</v>
      </c>
      <c r="AG319" s="15" t="s">
        <v>586</v>
      </c>
      <c r="AH319" s="5" t="s">
        <v>229</v>
      </c>
      <c r="AI319" s="15" t="s">
        <v>586</v>
      </c>
      <c r="AJ319" s="16" t="s">
        <v>586</v>
      </c>
      <c r="AK319" s="15" t="s">
        <v>586</v>
      </c>
      <c r="AL319" s="17">
        <v>33468</v>
      </c>
      <c r="AM319" s="8">
        <v>42842</v>
      </c>
      <c r="AN319" s="18">
        <v>178</v>
      </c>
      <c r="AO319" s="6">
        <v>188</v>
      </c>
      <c r="AP319" s="6" t="str">
        <f t="shared" si="71"/>
        <v>FLOW</v>
      </c>
      <c r="AQ319" s="6"/>
      <c r="AR319" s="6"/>
      <c r="AS319" s="6"/>
      <c r="AT319" s="6"/>
      <c r="AU319" s="5" t="s">
        <v>483</v>
      </c>
      <c r="AV319" s="332"/>
      <c r="AW319" s="12"/>
      <c r="AX319" s="19"/>
      <c r="AY319" s="5"/>
      <c r="AZ319" s="5" t="s">
        <v>1011</v>
      </c>
      <c r="BA319" s="15" t="s">
        <v>586</v>
      </c>
      <c r="BB319" s="15"/>
      <c r="BC319" s="15"/>
      <c r="BD319" s="5"/>
      <c r="BE319" s="5"/>
      <c r="BF319" s="5"/>
      <c r="BG319" s="3"/>
      <c r="BH319" s="5"/>
      <c r="BI319" s="5"/>
      <c r="BJ319" s="5"/>
      <c r="BK319" s="5"/>
      <c r="BL319" s="5">
        <v>1</v>
      </c>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c r="EM319" s="5"/>
      <c r="EN319" s="5"/>
      <c r="EO319" s="5"/>
      <c r="EP319" s="5"/>
      <c r="EQ319" s="5"/>
      <c r="ER319" s="20">
        <f t="shared" si="61"/>
        <v>1</v>
      </c>
      <c r="ES319" s="5">
        <f t="shared" si="62"/>
        <v>1</v>
      </c>
      <c r="ET319" s="5" t="s">
        <v>580</v>
      </c>
      <c r="EU319" s="15" t="s">
        <v>1791</v>
      </c>
      <c r="EV319" s="15" t="s">
        <v>567</v>
      </c>
      <c r="EW319" s="15" t="s">
        <v>1075</v>
      </c>
      <c r="EX319" s="3" t="s">
        <v>1217</v>
      </c>
      <c r="EY319" s="22">
        <v>46177</v>
      </c>
      <c r="EZ319" s="21"/>
      <c r="FA319" s="3"/>
      <c r="FB319" s="22"/>
      <c r="FC319" s="15"/>
      <c r="FD319" s="15"/>
      <c r="FE319" s="15">
        <f t="shared" si="63"/>
        <v>5433</v>
      </c>
      <c r="FF319" s="4">
        <f t="shared" si="64"/>
        <v>30120</v>
      </c>
      <c r="FG319" t="s">
        <v>586</v>
      </c>
      <c r="FH319" s="4">
        <v>1395</v>
      </c>
      <c r="FI319" t="s">
        <v>688</v>
      </c>
    </row>
    <row r="320" spans="1:165" ht="17.25" x14ac:dyDescent="0.25">
      <c r="A320" s="5">
        <v>139851810</v>
      </c>
      <c r="B320" s="12" t="s">
        <v>1344</v>
      </c>
      <c r="C320" s="5"/>
      <c r="D320" s="5"/>
      <c r="E320" s="5"/>
      <c r="F320" s="5"/>
      <c r="G320" s="6"/>
      <c r="H320" s="6"/>
      <c r="I320" s="5">
        <v>3901</v>
      </c>
      <c r="J320" s="5">
        <v>3901</v>
      </c>
      <c r="K320" s="295">
        <f t="shared" si="66"/>
        <v>3903</v>
      </c>
      <c r="L320" s="295">
        <f t="shared" si="67"/>
        <v>7802</v>
      </c>
      <c r="M320" s="334">
        <v>1</v>
      </c>
      <c r="N320" s="5" t="s">
        <v>688</v>
      </c>
      <c r="O320" s="5" t="s">
        <v>689</v>
      </c>
      <c r="P320" s="5" t="s">
        <v>96</v>
      </c>
      <c r="Q320" s="8">
        <v>42826.720000000001</v>
      </c>
      <c r="R320" s="9">
        <v>2</v>
      </c>
      <c r="S320" s="9">
        <f t="shared" si="68"/>
        <v>0</v>
      </c>
      <c r="T320" s="9">
        <v>803</v>
      </c>
      <c r="U320" s="10" t="s">
        <v>586</v>
      </c>
      <c r="V320" s="319">
        <f t="shared" si="59"/>
        <v>5.952456536094914E-2</v>
      </c>
      <c r="W320" s="319">
        <f t="shared" si="60"/>
        <v>2.4017707732867429E-3</v>
      </c>
      <c r="X320" s="11" t="str">
        <f t="shared" si="69"/>
        <v>FLOW</v>
      </c>
      <c r="Y320" s="5" t="str">
        <f t="shared" si="70"/>
        <v>-</v>
      </c>
      <c r="Z320" s="5" t="s">
        <v>586</v>
      </c>
      <c r="AA320" s="5" t="s">
        <v>586</v>
      </c>
      <c r="AB320" s="12"/>
      <c r="AC320" s="5"/>
      <c r="AD320" s="5"/>
      <c r="AE320" s="13"/>
      <c r="AF320" s="14"/>
      <c r="AG320" s="15"/>
      <c r="AH320" s="5" t="s">
        <v>95</v>
      </c>
      <c r="AI320" s="15"/>
      <c r="AK320" s="15"/>
      <c r="AL320" s="17">
        <v>4706</v>
      </c>
      <c r="AM320" s="8">
        <v>42826.720000000001</v>
      </c>
      <c r="AN320" s="18">
        <v>26</v>
      </c>
      <c r="AO320" s="6">
        <v>36</v>
      </c>
      <c r="AP320" s="6" t="str">
        <f t="shared" si="71"/>
        <v>FLOW</v>
      </c>
      <c r="AQ320" s="6"/>
      <c r="AR320" s="6"/>
      <c r="AS320" s="6"/>
      <c r="AT320" s="6"/>
      <c r="AU320" s="5" t="s">
        <v>586</v>
      </c>
      <c r="AV320" s="332"/>
      <c r="AW320" s="12"/>
      <c r="AX320" s="19"/>
      <c r="AY320" s="5"/>
      <c r="AZ320" s="5" t="s">
        <v>1325</v>
      </c>
      <c r="BA320" s="15" t="s">
        <v>586</v>
      </c>
      <c r="BB320" s="15"/>
      <c r="BC320" s="15"/>
      <c r="BD320" s="5"/>
      <c r="BE320" s="5"/>
      <c r="BF320" s="5"/>
      <c r="BG320" s="3"/>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v>1</v>
      </c>
      <c r="CK320" s="5"/>
      <c r="CL320" s="5"/>
      <c r="CM320" s="5"/>
      <c r="CN320" s="5"/>
      <c r="CO320" s="5"/>
      <c r="CP320" s="5"/>
      <c r="CQ320" s="5"/>
      <c r="CR320" s="5"/>
      <c r="CS320" s="5"/>
      <c r="CT320" s="5"/>
      <c r="CU320" s="5"/>
      <c r="CV320" s="5"/>
      <c r="CW320" s="5"/>
      <c r="CX320" s="5"/>
      <c r="CY320" s="5"/>
      <c r="CZ320" s="5"/>
      <c r="DA320" s="5"/>
      <c r="DB320" s="5"/>
      <c r="DC320" s="5"/>
      <c r="DD320" s="5"/>
      <c r="DE320" s="5"/>
      <c r="DF320" s="5"/>
      <c r="DG320" s="5"/>
      <c r="DH320" s="5"/>
      <c r="DI320" s="5"/>
      <c r="DJ320" s="5"/>
      <c r="DK320" s="5"/>
      <c r="DL320" s="5"/>
      <c r="DM320" s="5"/>
      <c r="DN320" s="5"/>
      <c r="DO320" s="5"/>
      <c r="DP320" s="5"/>
      <c r="DQ320" s="5"/>
      <c r="DR320" s="5"/>
      <c r="DS320" s="5"/>
      <c r="DT320" s="5"/>
      <c r="DU320" s="5"/>
      <c r="DV320" s="5"/>
      <c r="DW320" s="5"/>
      <c r="DX320" s="5"/>
      <c r="DY320" s="5"/>
      <c r="DZ320" s="5"/>
      <c r="EA320" s="5"/>
      <c r="EB320" s="5"/>
      <c r="EC320" s="5"/>
      <c r="ED320" s="5"/>
      <c r="EE320" s="5"/>
      <c r="EF320" s="5"/>
      <c r="EG320" s="5"/>
      <c r="EH320" s="5"/>
      <c r="EI320" s="5"/>
      <c r="EJ320" s="5"/>
      <c r="EK320" s="5"/>
      <c r="EL320" s="5"/>
      <c r="EM320" s="5"/>
      <c r="EN320" s="5"/>
      <c r="EO320" s="5"/>
      <c r="EP320" s="5"/>
      <c r="EQ320" s="5"/>
      <c r="ER320" s="20">
        <f t="shared" si="61"/>
        <v>1</v>
      </c>
      <c r="ES320" s="5">
        <f t="shared" si="62"/>
        <v>1</v>
      </c>
      <c r="ET320" s="5" t="s">
        <v>580</v>
      </c>
      <c r="EU320" s="15" t="s">
        <v>1792</v>
      </c>
      <c r="EV320" s="15" t="s">
        <v>567</v>
      </c>
      <c r="EW320" s="15"/>
      <c r="EX320" s="3"/>
      <c r="EY320" s="22"/>
      <c r="EZ320" s="21"/>
      <c r="FA320" s="3"/>
      <c r="FB320" s="22"/>
      <c r="FC320" s="15"/>
      <c r="FD320" s="15"/>
      <c r="FE320" s="15">
        <f t="shared" si="63"/>
        <v>3903</v>
      </c>
      <c r="FF320" s="4">
        <f t="shared" si="64"/>
        <v>7802</v>
      </c>
      <c r="FH320" s="4">
        <v>2</v>
      </c>
      <c r="FI320" t="s">
        <v>688</v>
      </c>
    </row>
    <row r="321" spans="1:165" ht="17.25" x14ac:dyDescent="0.25">
      <c r="A321" s="5">
        <v>463204809</v>
      </c>
      <c r="B321" s="12" t="s">
        <v>931</v>
      </c>
      <c r="C321" s="5"/>
      <c r="D321" s="5"/>
      <c r="E321" s="5"/>
      <c r="F321" s="5"/>
      <c r="G321" s="6"/>
      <c r="H321" s="6"/>
      <c r="I321" s="5">
        <v>3723</v>
      </c>
      <c r="J321" s="5">
        <v>22216</v>
      </c>
      <c r="K321" s="295">
        <f t="shared" si="66"/>
        <v>4654</v>
      </c>
      <c r="L321" s="295">
        <f t="shared" si="67"/>
        <v>25939</v>
      </c>
      <c r="M321" s="7">
        <v>6</v>
      </c>
      <c r="N321" s="5" t="s">
        <v>688</v>
      </c>
      <c r="O321" s="5" t="s">
        <v>689</v>
      </c>
      <c r="P321" s="5" t="s">
        <v>30</v>
      </c>
      <c r="Q321" s="8">
        <v>42710</v>
      </c>
      <c r="R321" s="9">
        <v>1053</v>
      </c>
      <c r="S321" s="9">
        <f t="shared" si="68"/>
        <v>0</v>
      </c>
      <c r="T321" s="9">
        <v>2700</v>
      </c>
      <c r="U321" s="10" t="s">
        <v>586</v>
      </c>
      <c r="V321" s="319">
        <f t="shared" si="59"/>
        <v>8.6837359379797044E-2</v>
      </c>
      <c r="W321" s="319">
        <f t="shared" si="60"/>
        <v>1.7941260782677777E-2</v>
      </c>
      <c r="X321" s="11" t="str">
        <f t="shared" si="69"/>
        <v>FLOW</v>
      </c>
      <c r="Y321" s="5" t="str">
        <f t="shared" si="70"/>
        <v>-</v>
      </c>
      <c r="Z321" s="5" t="s">
        <v>586</v>
      </c>
      <c r="AA321" s="5" t="s">
        <v>586</v>
      </c>
      <c r="AB321" s="12"/>
      <c r="AC321" s="5"/>
      <c r="AD321" s="5"/>
      <c r="AE321" s="13"/>
      <c r="AF321" s="14" t="s">
        <v>1064</v>
      </c>
      <c r="AG321" s="15" t="s">
        <v>586</v>
      </c>
      <c r="AH321" s="5" t="s">
        <v>215</v>
      </c>
      <c r="AI321" s="15" t="s">
        <v>586</v>
      </c>
      <c r="AJ321" s="16" t="s">
        <v>586</v>
      </c>
      <c r="AK321" s="15" t="s">
        <v>586</v>
      </c>
      <c r="AL321" s="17">
        <v>25969</v>
      </c>
      <c r="AM321" s="8">
        <v>42710</v>
      </c>
      <c r="AN321" s="18">
        <v>178</v>
      </c>
      <c r="AO321" s="6">
        <v>188</v>
      </c>
      <c r="AP321" s="6" t="str">
        <f t="shared" si="71"/>
        <v>FLOW</v>
      </c>
      <c r="AQ321" s="6"/>
      <c r="AR321" s="6"/>
      <c r="AS321" s="6"/>
      <c r="AT321" s="6"/>
      <c r="AU321" s="5" t="s">
        <v>483</v>
      </c>
      <c r="AV321" s="332"/>
      <c r="AW321" s="12"/>
      <c r="AX321" s="19"/>
      <c r="AY321" s="5"/>
      <c r="AZ321" s="5" t="s">
        <v>1011</v>
      </c>
      <c r="BA321" s="15" t="s">
        <v>586</v>
      </c>
      <c r="BB321" s="15"/>
      <c r="BC321" s="15"/>
      <c r="BD321" s="5"/>
      <c r="BE321" s="5"/>
      <c r="BF321" s="5"/>
      <c r="BG321" s="3"/>
      <c r="BH321" s="5"/>
      <c r="BI321" s="5"/>
      <c r="BJ321" s="5"/>
      <c r="BK321" s="5"/>
      <c r="BL321" s="5">
        <v>1</v>
      </c>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5"/>
      <c r="CM321" s="5"/>
      <c r="CN321" s="5"/>
      <c r="CO321" s="5"/>
      <c r="CP321" s="5"/>
      <c r="CQ321" s="5"/>
      <c r="CR321" s="5"/>
      <c r="CS321" s="5"/>
      <c r="CT321" s="5"/>
      <c r="CU321" s="5"/>
      <c r="CV321" s="5"/>
      <c r="CW321" s="5"/>
      <c r="CX321" s="5"/>
      <c r="CY321" s="5"/>
      <c r="CZ321" s="5"/>
      <c r="DA321" s="5"/>
      <c r="DB321" s="5"/>
      <c r="DC321" s="5"/>
      <c r="DD321" s="5"/>
      <c r="DE321" s="5"/>
      <c r="DF321" s="5"/>
      <c r="DG321" s="5"/>
      <c r="DH321" s="5"/>
      <c r="DI321" s="5"/>
      <c r="DJ321" s="5"/>
      <c r="DK321" s="5"/>
      <c r="DL321" s="5"/>
      <c r="DM321" s="5"/>
      <c r="DN321" s="5"/>
      <c r="DO321" s="5"/>
      <c r="DP321" s="5"/>
      <c r="DQ321" s="5"/>
      <c r="DR321" s="5"/>
      <c r="DS321" s="5"/>
      <c r="DT321" s="5"/>
      <c r="DU321" s="5"/>
      <c r="DV321" s="5"/>
      <c r="DW321" s="5"/>
      <c r="DX321" s="5"/>
      <c r="DY321" s="5"/>
      <c r="DZ321" s="5"/>
      <c r="EA321" s="5"/>
      <c r="EB321" s="5"/>
      <c r="EC321" s="5"/>
      <c r="ED321" s="5"/>
      <c r="EE321" s="5"/>
      <c r="EF321" s="5"/>
      <c r="EG321" s="5"/>
      <c r="EH321" s="5"/>
      <c r="EI321" s="5"/>
      <c r="EJ321" s="5"/>
      <c r="EK321" s="5"/>
      <c r="EL321" s="5"/>
      <c r="EM321" s="5"/>
      <c r="EN321" s="5"/>
      <c r="EO321" s="5"/>
      <c r="EP321" s="5"/>
      <c r="EQ321" s="5"/>
      <c r="ER321" s="20">
        <f t="shared" si="61"/>
        <v>1</v>
      </c>
      <c r="ES321" s="5">
        <f t="shared" si="62"/>
        <v>1</v>
      </c>
      <c r="ET321" s="5" t="s">
        <v>573</v>
      </c>
      <c r="EU321" s="15" t="s">
        <v>1793</v>
      </c>
      <c r="EV321" s="15" t="s">
        <v>567</v>
      </c>
      <c r="EW321" s="15" t="s">
        <v>1075</v>
      </c>
      <c r="EX321" s="3" t="s">
        <v>1205</v>
      </c>
      <c r="EY321" s="22">
        <v>46177</v>
      </c>
      <c r="EZ321" s="21"/>
      <c r="FA321" s="3"/>
      <c r="FB321" s="22"/>
      <c r="FC321" s="15"/>
      <c r="FD321" s="15"/>
      <c r="FE321" s="15">
        <f t="shared" si="63"/>
        <v>4654</v>
      </c>
      <c r="FF321" s="4">
        <f t="shared" si="64"/>
        <v>25939</v>
      </c>
      <c r="FG321" t="s">
        <v>586</v>
      </c>
      <c r="FH321" s="4">
        <v>1053</v>
      </c>
      <c r="FI321" t="s">
        <v>688</v>
      </c>
    </row>
    <row r="322" spans="1:165" ht="17.25" x14ac:dyDescent="0.25">
      <c r="A322" s="5">
        <v>461404386</v>
      </c>
      <c r="B322" s="12" t="s">
        <v>395</v>
      </c>
      <c r="C322" s="5"/>
      <c r="D322" s="5"/>
      <c r="E322" s="5"/>
      <c r="F322" s="5"/>
      <c r="G322" s="6"/>
      <c r="H322" s="6"/>
      <c r="I322" s="5">
        <v>3667</v>
      </c>
      <c r="J322" s="5">
        <v>18330</v>
      </c>
      <c r="K322" s="295">
        <f t="shared" si="66"/>
        <v>4313</v>
      </c>
      <c r="L322" s="295">
        <f t="shared" si="67"/>
        <v>21997</v>
      </c>
      <c r="M322" s="7">
        <v>5</v>
      </c>
      <c r="N322" s="5" t="s">
        <v>688</v>
      </c>
      <c r="O322" s="5" t="s">
        <v>689</v>
      </c>
      <c r="P322" s="5" t="s">
        <v>30</v>
      </c>
      <c r="Q322" s="8">
        <v>42600.59</v>
      </c>
      <c r="R322" s="9">
        <v>651</v>
      </c>
      <c r="S322" s="9">
        <f t="shared" si="68"/>
        <v>0</v>
      </c>
      <c r="T322" s="9">
        <v>2250</v>
      </c>
      <c r="U322" s="10" t="s">
        <v>688</v>
      </c>
      <c r="V322" s="319">
        <f t="shared" ref="V322:V385" si="72">Q322/SUMIFS($Q:$Q,$M:$M,M322,$P:$P,P322)</f>
        <v>0.12384675124526766</v>
      </c>
      <c r="W322" s="319">
        <f t="shared" ref="W322:W385" si="73">Q322/SUMIFS($Q:$Q,$M:$M,M322)</f>
        <v>2.0736496412621205E-2</v>
      </c>
      <c r="X322" s="11" t="str">
        <f t="shared" si="69"/>
        <v>FLOW</v>
      </c>
      <c r="Y322" s="5" t="str">
        <f t="shared" si="70"/>
        <v>-</v>
      </c>
      <c r="Z322" s="5" t="s">
        <v>773</v>
      </c>
      <c r="AA322" s="5" t="s">
        <v>586</v>
      </c>
      <c r="AB322" s="12"/>
      <c r="AC322" s="5"/>
      <c r="AD322" s="5"/>
      <c r="AE322" s="13"/>
      <c r="AF322" s="14" t="s">
        <v>1064</v>
      </c>
      <c r="AG322" s="15" t="s">
        <v>586</v>
      </c>
      <c r="AH322" s="5" t="s">
        <v>391</v>
      </c>
      <c r="AI322" s="15" t="s">
        <v>586</v>
      </c>
      <c r="AJ322" s="16" t="s">
        <v>586</v>
      </c>
      <c r="AK322" s="15" t="s">
        <v>586</v>
      </c>
      <c r="AL322" s="17">
        <v>21231</v>
      </c>
      <c r="AM322" s="8">
        <v>42600.59</v>
      </c>
      <c r="AN322" s="18">
        <v>147</v>
      </c>
      <c r="AO322" s="6">
        <v>157</v>
      </c>
      <c r="AP322" s="6" t="str">
        <f t="shared" si="71"/>
        <v>FLOW</v>
      </c>
      <c r="AQ322" s="6"/>
      <c r="AR322" s="6"/>
      <c r="AS322" s="6"/>
      <c r="AT322" s="6"/>
      <c r="AU322" s="5" t="s">
        <v>483</v>
      </c>
      <c r="AV322" s="332"/>
      <c r="AW322" s="12"/>
      <c r="AX322" s="19"/>
      <c r="AY322" s="5"/>
      <c r="AZ322" s="5" t="s">
        <v>1011</v>
      </c>
      <c r="BA322" s="15" t="s">
        <v>586</v>
      </c>
      <c r="BB322" s="15"/>
      <c r="BC322" s="15"/>
      <c r="BD322" s="5"/>
      <c r="BE322" s="5"/>
      <c r="BF322" s="5"/>
      <c r="BG322" s="3"/>
      <c r="BH322" s="5"/>
      <c r="BI322" s="5"/>
      <c r="BJ322" s="5"/>
      <c r="BK322" s="5"/>
      <c r="BL322" s="5"/>
      <c r="BM322" s="5"/>
      <c r="BN322" s="5"/>
      <c r="BO322" s="5">
        <v>1</v>
      </c>
      <c r="BP322" s="5"/>
      <c r="BQ322" s="5"/>
      <c r="BR322" s="5"/>
      <c r="BS322" s="5"/>
      <c r="BT322" s="5"/>
      <c r="BU322" s="5"/>
      <c r="BV322" s="5"/>
      <c r="BW322" s="5"/>
      <c r="BX322" s="5"/>
      <c r="BY322" s="5"/>
      <c r="BZ322" s="5"/>
      <c r="CA322" s="5"/>
      <c r="CB322" s="5"/>
      <c r="CC322" s="5"/>
      <c r="CD322" s="5"/>
      <c r="CE322" s="5"/>
      <c r="CF322" s="5"/>
      <c r="CG322" s="5"/>
      <c r="CH322" s="5"/>
      <c r="CI322" s="5"/>
      <c r="CJ322" s="5"/>
      <c r="CK322" s="5"/>
      <c r="CL322" s="5"/>
      <c r="CM322" s="5"/>
      <c r="CN322" s="5"/>
      <c r="CO322" s="5"/>
      <c r="CP322" s="5"/>
      <c r="CQ322" s="5"/>
      <c r="CR322" s="5"/>
      <c r="CS322" s="5"/>
      <c r="CT322" s="5"/>
      <c r="CU322" s="5"/>
      <c r="CV322" s="5"/>
      <c r="CW322" s="5"/>
      <c r="CX322" s="5"/>
      <c r="CY322" s="5"/>
      <c r="CZ322" s="5"/>
      <c r="DA322" s="5"/>
      <c r="DB322" s="5"/>
      <c r="DC322" s="5"/>
      <c r="DD322" s="5"/>
      <c r="DE322" s="5"/>
      <c r="DF322" s="5"/>
      <c r="DG322" s="5"/>
      <c r="DH322" s="5"/>
      <c r="DI322" s="5"/>
      <c r="DJ322" s="5"/>
      <c r="DK322" s="5"/>
      <c r="DL322" s="5"/>
      <c r="DM322" s="5"/>
      <c r="DN322" s="5"/>
      <c r="DO322" s="5"/>
      <c r="DP322" s="5"/>
      <c r="DQ322" s="5"/>
      <c r="DR322" s="5"/>
      <c r="DS322" s="5"/>
      <c r="DT322" s="5"/>
      <c r="DU322" s="5"/>
      <c r="DV322" s="5"/>
      <c r="DW322" s="5"/>
      <c r="DX322" s="5"/>
      <c r="DY322" s="5"/>
      <c r="DZ322" s="5"/>
      <c r="EA322" s="5"/>
      <c r="EB322" s="5"/>
      <c r="EC322" s="5"/>
      <c r="ED322" s="5"/>
      <c r="EE322" s="5"/>
      <c r="EF322" s="5"/>
      <c r="EG322" s="5"/>
      <c r="EH322" s="5"/>
      <c r="EI322" s="5"/>
      <c r="EJ322" s="5"/>
      <c r="EK322" s="5"/>
      <c r="EL322" s="5"/>
      <c r="EM322" s="5"/>
      <c r="EN322" s="5"/>
      <c r="EO322" s="5"/>
      <c r="EP322" s="5"/>
      <c r="EQ322" s="5"/>
      <c r="ER322" s="20">
        <f t="shared" si="61"/>
        <v>1</v>
      </c>
      <c r="ES322" s="5">
        <f t="shared" si="62"/>
        <v>1</v>
      </c>
      <c r="ET322" s="5" t="s">
        <v>573</v>
      </c>
      <c r="EU322" s="15" t="s">
        <v>1794</v>
      </c>
      <c r="EV322" s="15" t="s">
        <v>567</v>
      </c>
      <c r="EW322" s="15" t="s">
        <v>1070</v>
      </c>
      <c r="EX322" s="3" t="s">
        <v>1078</v>
      </c>
      <c r="EY322" s="22">
        <v>46178</v>
      </c>
      <c r="EZ322" s="21"/>
      <c r="FA322" s="3"/>
      <c r="FB322" s="22"/>
      <c r="FC322" s="15"/>
      <c r="FD322" s="15"/>
      <c r="FE322" s="15">
        <f t="shared" si="63"/>
        <v>4313</v>
      </c>
      <c r="FF322" s="4">
        <f t="shared" si="64"/>
        <v>21997</v>
      </c>
      <c r="FG322" t="s">
        <v>586</v>
      </c>
      <c r="FH322" s="4">
        <v>651</v>
      </c>
      <c r="FI322" t="s">
        <v>688</v>
      </c>
    </row>
    <row r="323" spans="1:165" ht="17.25" x14ac:dyDescent="0.25">
      <c r="A323" s="5">
        <v>462821869</v>
      </c>
      <c r="B323" s="12" t="s">
        <v>1377</v>
      </c>
      <c r="C323" s="5"/>
      <c r="D323" s="5"/>
      <c r="E323" s="5"/>
      <c r="F323" s="5"/>
      <c r="G323" s="6"/>
      <c r="H323" s="6"/>
      <c r="I323" s="5">
        <v>3696</v>
      </c>
      <c r="J323" s="5">
        <v>2748</v>
      </c>
      <c r="K323" s="295">
        <f t="shared" si="66"/>
        <v>2819</v>
      </c>
      <c r="L323" s="295">
        <f t="shared" si="67"/>
        <v>6444</v>
      </c>
      <c r="M323" s="334">
        <v>1</v>
      </c>
      <c r="N323" s="5" t="s">
        <v>688</v>
      </c>
      <c r="O323" s="5" t="s">
        <v>689</v>
      </c>
      <c r="P323" s="5" t="s">
        <v>106</v>
      </c>
      <c r="Q323" s="8">
        <v>42390</v>
      </c>
      <c r="R323" s="9">
        <v>71</v>
      </c>
      <c r="S323" s="9">
        <f t="shared" si="68"/>
        <v>0</v>
      </c>
      <c r="T323" s="9">
        <v>6172</v>
      </c>
      <c r="U323" s="10" t="s">
        <v>586</v>
      </c>
      <c r="V323" s="319">
        <f t="shared" si="72"/>
        <v>4.6555530995868601E-2</v>
      </c>
      <c r="W323" s="319">
        <f t="shared" si="73"/>
        <v>2.3772790229937067E-3</v>
      </c>
      <c r="X323" s="11" t="str">
        <f t="shared" si="69"/>
        <v>FLOW</v>
      </c>
      <c r="Y323" s="5" t="str">
        <f t="shared" si="70"/>
        <v>-</v>
      </c>
      <c r="Z323" s="5" t="s">
        <v>586</v>
      </c>
      <c r="AA323" s="5" t="s">
        <v>586</v>
      </c>
      <c r="AB323" s="12"/>
      <c r="AC323" s="5"/>
      <c r="AD323" s="5"/>
      <c r="AE323" s="13"/>
      <c r="AF323" s="14"/>
      <c r="AG323" s="15"/>
      <c r="AH323" s="5" t="s">
        <v>217</v>
      </c>
      <c r="AI323" s="15"/>
      <c r="AK323" s="15"/>
      <c r="AL323" s="17">
        <v>8991</v>
      </c>
      <c r="AM323" s="8">
        <v>42390</v>
      </c>
      <c r="AN323" s="18">
        <v>27</v>
      </c>
      <c r="AO323" s="6">
        <v>37</v>
      </c>
      <c r="AP323" s="6" t="str">
        <f t="shared" si="71"/>
        <v>FLOW</v>
      </c>
      <c r="AQ323" s="6"/>
      <c r="AR323" s="6"/>
      <c r="AS323" s="6"/>
      <c r="AT323" s="6"/>
      <c r="AU323" s="5" t="s">
        <v>586</v>
      </c>
      <c r="AV323" s="332"/>
      <c r="AW323" s="12"/>
      <c r="AX323" s="19"/>
      <c r="AY323" s="5"/>
      <c r="AZ323" s="5" t="s">
        <v>1325</v>
      </c>
      <c r="BA323" s="15" t="s">
        <v>586</v>
      </c>
      <c r="BB323" s="15"/>
      <c r="BC323" s="15"/>
      <c r="BD323" s="5"/>
      <c r="BE323" s="5"/>
      <c r="BF323" s="5"/>
      <c r="BG323" s="3"/>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c r="DV323" s="5"/>
      <c r="DW323" s="5"/>
      <c r="DX323" s="5"/>
      <c r="DY323" s="5"/>
      <c r="DZ323" s="5"/>
      <c r="EA323" s="5"/>
      <c r="EB323" s="5"/>
      <c r="EC323" s="5"/>
      <c r="ED323" s="5"/>
      <c r="EE323" s="5"/>
      <c r="EF323" s="5"/>
      <c r="EG323" s="5"/>
      <c r="EH323" s="5"/>
      <c r="EI323" s="5"/>
      <c r="EJ323" s="5"/>
      <c r="EK323" s="5"/>
      <c r="EL323" s="5"/>
      <c r="EM323" s="5"/>
      <c r="EN323" s="5"/>
      <c r="EO323" s="5"/>
      <c r="EP323" s="5"/>
      <c r="EQ323" s="5"/>
      <c r="ER323" s="20">
        <f t="shared" ref="ER323:ER386" si="74">BC323+BF323+BI323+BL323+BO323+BR323+BU323+BX323+CA323+CD323+CG323+CJ323+CM323+CP323+CS323+CV323+CY323+DB323+DE323+DH323+DK323+DN323+DQ323+DT323+DW323+DZ323+EC323+EF323+EI323+EL323+EO323</f>
        <v>0</v>
      </c>
      <c r="ES323" s="5" t="str">
        <f t="shared" ref="ES323:ES386" si="75">IF(ER323&gt;0,1,"")</f>
        <v/>
      </c>
      <c r="ET323" s="5" t="s">
        <v>568</v>
      </c>
      <c r="EU323" s="15" t="s">
        <v>1795</v>
      </c>
      <c r="EV323" s="15" t="s">
        <v>567</v>
      </c>
      <c r="EW323" s="15"/>
      <c r="EX323" s="3"/>
      <c r="EY323" s="22"/>
      <c r="EZ323" s="21"/>
      <c r="FA323" s="3"/>
      <c r="FB323" s="22"/>
      <c r="FC323" s="15"/>
      <c r="FD323" s="15"/>
      <c r="FE323" s="15">
        <f t="shared" ref="FE323:FE386" si="76">IF((J323+R323)&lt;=I323+R323,(J323+R323),((I323-(I323*(M323+1)-(I323+J323)))+R323))</f>
        <v>2819</v>
      </c>
      <c r="FF323" s="4">
        <f t="shared" ref="FF323:FF386" si="77">I323+J323+FD323</f>
        <v>6444</v>
      </c>
      <c r="FH323" s="4">
        <v>71</v>
      </c>
      <c r="FI323" t="s">
        <v>688</v>
      </c>
    </row>
    <row r="324" spans="1:165" ht="17.25" x14ac:dyDescent="0.25">
      <c r="A324" s="5">
        <v>462852715</v>
      </c>
      <c r="B324" s="12" t="s">
        <v>810</v>
      </c>
      <c r="C324" s="5"/>
      <c r="D324" s="5"/>
      <c r="E324" s="5"/>
      <c r="F324" s="5"/>
      <c r="G324" s="6"/>
      <c r="H324" s="6"/>
      <c r="I324" s="5">
        <v>3392</v>
      </c>
      <c r="J324" s="5">
        <v>6779</v>
      </c>
      <c r="K324" s="295">
        <f t="shared" si="66"/>
        <v>3511</v>
      </c>
      <c r="L324" s="295">
        <f t="shared" si="67"/>
        <v>10171</v>
      </c>
      <c r="M324" s="7">
        <v>2</v>
      </c>
      <c r="N324" s="5" t="s">
        <v>688</v>
      </c>
      <c r="O324" s="5" t="s">
        <v>689</v>
      </c>
      <c r="P324" s="5" t="s">
        <v>146</v>
      </c>
      <c r="Q324" s="8">
        <v>42049</v>
      </c>
      <c r="R324" s="9">
        <v>124</v>
      </c>
      <c r="S324" s="9">
        <f t="shared" si="68"/>
        <v>0</v>
      </c>
      <c r="T324" s="9">
        <v>6287</v>
      </c>
      <c r="U324" s="10" t="s">
        <v>688</v>
      </c>
      <c r="V324" s="319">
        <f t="shared" si="72"/>
        <v>9.9166210483388875E-2</v>
      </c>
      <c r="W324" s="319">
        <f t="shared" si="73"/>
        <v>9.3101272328776109E-3</v>
      </c>
      <c r="X324" s="11" t="str">
        <f t="shared" si="69"/>
        <v>FLOW</v>
      </c>
      <c r="Y324" s="5" t="str">
        <f t="shared" si="70"/>
        <v>-</v>
      </c>
      <c r="Z324" s="5" t="s">
        <v>773</v>
      </c>
      <c r="AA324" s="5" t="s">
        <v>586</v>
      </c>
      <c r="AB324" s="12"/>
      <c r="AC324" s="5"/>
      <c r="AD324" s="5"/>
      <c r="AE324" s="13"/>
      <c r="AF324" s="14" t="s">
        <v>586</v>
      </c>
      <c r="AG324" s="15" t="s">
        <v>586</v>
      </c>
      <c r="AH324" s="5" t="s">
        <v>145</v>
      </c>
      <c r="AI324" s="15" t="s">
        <v>586</v>
      </c>
      <c r="AJ324" s="16" t="s">
        <v>586</v>
      </c>
      <c r="AK324" s="15" t="s">
        <v>586</v>
      </c>
      <c r="AL324" s="17">
        <v>13190</v>
      </c>
      <c r="AM324" s="8">
        <v>42049</v>
      </c>
      <c r="AN324" s="18">
        <v>57</v>
      </c>
      <c r="AO324" s="6">
        <v>67</v>
      </c>
      <c r="AP324" s="6" t="str">
        <f t="shared" si="71"/>
        <v>FLOW</v>
      </c>
      <c r="AQ324" s="6"/>
      <c r="AR324" s="6"/>
      <c r="AS324" s="6"/>
      <c r="AT324" s="6"/>
      <c r="AU324" s="5" t="s">
        <v>1060</v>
      </c>
      <c r="AV324" s="332"/>
      <c r="AW324" s="12"/>
      <c r="AX324" s="19"/>
      <c r="AY324" s="5"/>
      <c r="AZ324" s="5" t="s">
        <v>1011</v>
      </c>
      <c r="BA324" s="15" t="s">
        <v>586</v>
      </c>
      <c r="BB324" s="15"/>
      <c r="BC324" s="15"/>
      <c r="BD324" s="5"/>
      <c r="BE324" s="5"/>
      <c r="BF324" s="5"/>
      <c r="BG324" s="3"/>
      <c r="BH324" s="5"/>
      <c r="BI324" s="5"/>
      <c r="BJ324" s="5"/>
      <c r="BK324" s="5"/>
      <c r="BL324" s="5"/>
      <c r="BM324" s="5"/>
      <c r="BN324" s="5"/>
      <c r="BO324" s="5">
        <v>1</v>
      </c>
      <c r="BP324" s="5"/>
      <c r="BQ324" s="5"/>
      <c r="BR324" s="5"/>
      <c r="BS324" s="5"/>
      <c r="BT324" s="5"/>
      <c r="BU324" s="5"/>
      <c r="BV324" s="5"/>
      <c r="BW324" s="5"/>
      <c r="BX324" s="5"/>
      <c r="BY324" s="5"/>
      <c r="BZ324" s="5"/>
      <c r="CA324" s="5"/>
      <c r="CB324" s="5"/>
      <c r="CC324" s="5"/>
      <c r="CD324" s="5"/>
      <c r="CE324" s="5"/>
      <c r="CF324" s="5"/>
      <c r="CG324" s="5"/>
      <c r="CH324" s="5"/>
      <c r="CI324" s="5"/>
      <c r="CJ324" s="5"/>
      <c r="CK324" s="5"/>
      <c r="CL324" s="5"/>
      <c r="CM324" s="5"/>
      <c r="CN324" s="5"/>
      <c r="CO324" s="5"/>
      <c r="CP324" s="5"/>
      <c r="CQ324" s="5"/>
      <c r="CR324" s="5"/>
      <c r="CS324" s="5"/>
      <c r="CT324" s="5"/>
      <c r="CU324" s="5"/>
      <c r="CV324" s="5"/>
      <c r="CW324" s="5"/>
      <c r="CX324" s="5"/>
      <c r="CY324" s="5"/>
      <c r="CZ324" s="5"/>
      <c r="DA324" s="5"/>
      <c r="DB324" s="5"/>
      <c r="DC324" s="5"/>
      <c r="DD324" s="5"/>
      <c r="DE324" s="5"/>
      <c r="DF324" s="5"/>
      <c r="DG324" s="5"/>
      <c r="DH324" s="5"/>
      <c r="DI324" s="5"/>
      <c r="DJ324" s="5"/>
      <c r="DK324" s="5"/>
      <c r="DL324" s="5"/>
      <c r="DM324" s="5"/>
      <c r="DN324" s="5"/>
      <c r="DO324" s="5"/>
      <c r="DP324" s="5"/>
      <c r="DQ324" s="5"/>
      <c r="DR324" s="5"/>
      <c r="DS324" s="5"/>
      <c r="DT324" s="5"/>
      <c r="DU324" s="5"/>
      <c r="DV324" s="5"/>
      <c r="DW324" s="5"/>
      <c r="DX324" s="5"/>
      <c r="DY324" s="5"/>
      <c r="DZ324" s="5"/>
      <c r="EA324" s="5"/>
      <c r="EB324" s="5"/>
      <c r="EC324" s="5"/>
      <c r="ED324" s="5"/>
      <c r="EE324" s="5"/>
      <c r="EF324" s="5"/>
      <c r="EG324" s="5"/>
      <c r="EH324" s="5"/>
      <c r="EI324" s="5"/>
      <c r="EJ324" s="5"/>
      <c r="EK324" s="5"/>
      <c r="EL324" s="5"/>
      <c r="EM324" s="5"/>
      <c r="EN324" s="5"/>
      <c r="EO324" s="5"/>
      <c r="EP324" s="5"/>
      <c r="EQ324" s="5"/>
      <c r="ER324" s="20">
        <f t="shared" si="74"/>
        <v>1</v>
      </c>
      <c r="ES324" s="5">
        <f t="shared" si="75"/>
        <v>1</v>
      </c>
      <c r="ET324" s="5" t="s">
        <v>581</v>
      </c>
      <c r="EU324" s="15" t="s">
        <v>1796</v>
      </c>
      <c r="EV324" s="15" t="s">
        <v>567</v>
      </c>
      <c r="EW324" s="15" t="s">
        <v>1096</v>
      </c>
      <c r="EX324" s="3" t="s">
        <v>1141</v>
      </c>
      <c r="EY324" s="22">
        <v>46178</v>
      </c>
      <c r="EZ324" s="21"/>
      <c r="FA324" s="3"/>
      <c r="FB324" s="22"/>
      <c r="FC324" s="15"/>
      <c r="FD324" s="15"/>
      <c r="FE324" s="15">
        <f t="shared" si="76"/>
        <v>3511</v>
      </c>
      <c r="FF324" s="4">
        <f t="shared" si="77"/>
        <v>10171</v>
      </c>
      <c r="FG324" t="s">
        <v>586</v>
      </c>
      <c r="FH324" s="4">
        <v>124</v>
      </c>
      <c r="FI324" t="s">
        <v>688</v>
      </c>
    </row>
    <row r="325" spans="1:165" ht="17.25" x14ac:dyDescent="0.25">
      <c r="A325" s="5">
        <v>459192730</v>
      </c>
      <c r="B325" s="12" t="s">
        <v>289</v>
      </c>
      <c r="C325" s="5"/>
      <c r="D325" s="5"/>
      <c r="E325" s="5"/>
      <c r="F325" s="5"/>
      <c r="G325" s="6"/>
      <c r="H325" s="6"/>
      <c r="I325" s="5">
        <v>8859</v>
      </c>
      <c r="J325" s="5">
        <v>16375</v>
      </c>
      <c r="K325" s="295">
        <f t="shared" si="66"/>
        <v>7874</v>
      </c>
      <c r="L325" s="295">
        <f t="shared" si="67"/>
        <v>25234</v>
      </c>
      <c r="M325" s="7">
        <v>2</v>
      </c>
      <c r="N325" s="5" t="s">
        <v>688</v>
      </c>
      <c r="O325" s="5" t="s">
        <v>689</v>
      </c>
      <c r="P325" s="5" t="s">
        <v>96</v>
      </c>
      <c r="Q325" s="8">
        <v>41942</v>
      </c>
      <c r="R325" s="9">
        <v>358</v>
      </c>
      <c r="S325" s="9">
        <f t="shared" si="68"/>
        <v>0</v>
      </c>
      <c r="T325" s="9">
        <v>2250</v>
      </c>
      <c r="U325" s="10" t="s">
        <v>737</v>
      </c>
      <c r="V325" s="319">
        <f t="shared" si="72"/>
        <v>0.89073417291396773</v>
      </c>
      <c r="W325" s="319">
        <f t="shared" si="73"/>
        <v>9.28643621492432E-3</v>
      </c>
      <c r="X325" s="11" t="str">
        <f t="shared" si="69"/>
        <v>FLOW</v>
      </c>
      <c r="Y325" s="5" t="str">
        <f t="shared" si="70"/>
        <v>-</v>
      </c>
      <c r="Z325" s="5" t="s">
        <v>773</v>
      </c>
      <c r="AA325" s="5" t="s">
        <v>586</v>
      </c>
      <c r="AB325" s="12"/>
      <c r="AC325" s="5"/>
      <c r="AD325" s="5"/>
      <c r="AE325" s="13"/>
      <c r="AF325" s="14" t="s">
        <v>586</v>
      </c>
      <c r="AG325" s="15" t="s">
        <v>586</v>
      </c>
      <c r="AH325" s="5" t="s">
        <v>290</v>
      </c>
      <c r="AI325" s="15" t="s">
        <v>586</v>
      </c>
      <c r="AJ325" s="16" t="s">
        <v>586</v>
      </c>
      <c r="AK325" s="15" t="s">
        <v>586</v>
      </c>
      <c r="AL325" s="17">
        <v>18983</v>
      </c>
      <c r="AM325" s="8">
        <v>41942</v>
      </c>
      <c r="AN325" s="18">
        <v>57</v>
      </c>
      <c r="AO325" s="6">
        <v>67</v>
      </c>
      <c r="AP325" s="6" t="str">
        <f t="shared" si="71"/>
        <v>FLOW</v>
      </c>
      <c r="AQ325" s="6"/>
      <c r="AR325" s="6"/>
      <c r="AS325" s="6"/>
      <c r="AT325" s="6"/>
      <c r="AU325" s="5" t="s">
        <v>1060</v>
      </c>
      <c r="AV325" s="332"/>
      <c r="AW325" s="12"/>
      <c r="AX325" s="19"/>
      <c r="AY325" s="5"/>
      <c r="AZ325" s="5" t="s">
        <v>1011</v>
      </c>
      <c r="BA325" s="15" t="s">
        <v>586</v>
      </c>
      <c r="BB325" s="15"/>
      <c r="BC325" s="15"/>
      <c r="BD325" s="5"/>
      <c r="BE325" s="5"/>
      <c r="BF325" s="5"/>
      <c r="BG325" s="3"/>
      <c r="BH325" s="5"/>
      <c r="BI325" s="5"/>
      <c r="BJ325" s="5"/>
      <c r="BK325" s="5"/>
      <c r="BL325" s="5">
        <v>1</v>
      </c>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5"/>
      <c r="CM325" s="5"/>
      <c r="CN325" s="5"/>
      <c r="CO325" s="5"/>
      <c r="CP325" s="5"/>
      <c r="CQ325" s="5"/>
      <c r="CR325" s="5"/>
      <c r="CS325" s="5"/>
      <c r="CT325" s="5"/>
      <c r="CU325" s="5"/>
      <c r="CV325" s="5"/>
      <c r="CW325" s="5"/>
      <c r="CX325" s="5"/>
      <c r="CY325" s="5"/>
      <c r="CZ325" s="5"/>
      <c r="DA325" s="5"/>
      <c r="DB325" s="5"/>
      <c r="DC325" s="5"/>
      <c r="DD325" s="5"/>
      <c r="DE325" s="5"/>
      <c r="DF325" s="5"/>
      <c r="DG325" s="5"/>
      <c r="DH325" s="5"/>
      <c r="DI325" s="5"/>
      <c r="DJ325" s="5"/>
      <c r="DK325" s="5"/>
      <c r="DL325" s="5"/>
      <c r="DM325" s="5"/>
      <c r="DN325" s="5"/>
      <c r="DO325" s="5"/>
      <c r="DP325" s="5"/>
      <c r="DQ325" s="5"/>
      <c r="DR325" s="5"/>
      <c r="DS325" s="5"/>
      <c r="DT325" s="5"/>
      <c r="DU325" s="5"/>
      <c r="DV325" s="5"/>
      <c r="DW325" s="5"/>
      <c r="DX325" s="5"/>
      <c r="DY325" s="5"/>
      <c r="DZ325" s="5"/>
      <c r="EA325" s="5"/>
      <c r="EB325" s="5"/>
      <c r="EC325" s="5"/>
      <c r="ED325" s="5"/>
      <c r="EE325" s="5"/>
      <c r="EF325" s="5"/>
      <c r="EG325" s="5"/>
      <c r="EH325" s="5"/>
      <c r="EI325" s="5"/>
      <c r="EJ325" s="5"/>
      <c r="EK325" s="5"/>
      <c r="EL325" s="5"/>
      <c r="EM325" s="5"/>
      <c r="EN325" s="5"/>
      <c r="EO325" s="5"/>
      <c r="EP325" s="5"/>
      <c r="EQ325" s="5"/>
      <c r="ER325" s="20">
        <f t="shared" si="74"/>
        <v>1</v>
      </c>
      <c r="ES325" s="5">
        <f t="shared" si="75"/>
        <v>1</v>
      </c>
      <c r="ET325" s="5" t="s">
        <v>580</v>
      </c>
      <c r="EU325" s="15" t="s">
        <v>1797</v>
      </c>
      <c r="EV325" s="15" t="s">
        <v>567</v>
      </c>
      <c r="EW325" s="15" t="s">
        <v>1075</v>
      </c>
      <c r="EX325" s="3" t="s">
        <v>1219</v>
      </c>
      <c r="EY325" s="22">
        <v>46177</v>
      </c>
      <c r="EZ325" s="21"/>
      <c r="FA325" s="3"/>
      <c r="FB325" s="22"/>
      <c r="FC325" s="15"/>
      <c r="FD325" s="15"/>
      <c r="FE325" s="15">
        <f t="shared" si="76"/>
        <v>7874</v>
      </c>
      <c r="FF325" s="4">
        <f t="shared" si="77"/>
        <v>25234</v>
      </c>
      <c r="FG325" t="s">
        <v>586</v>
      </c>
      <c r="FH325" s="4">
        <v>358</v>
      </c>
      <c r="FI325" t="s">
        <v>688</v>
      </c>
    </row>
    <row r="326" spans="1:165" ht="17.25" x14ac:dyDescent="0.25">
      <c r="A326" s="5">
        <v>462919078</v>
      </c>
      <c r="B326" s="12" t="s">
        <v>518</v>
      </c>
      <c r="C326" s="5"/>
      <c r="D326" s="5"/>
      <c r="E326" s="5"/>
      <c r="F326" s="5"/>
      <c r="G326" s="6"/>
      <c r="H326" s="6"/>
      <c r="I326" s="5">
        <v>2908</v>
      </c>
      <c r="J326" s="5">
        <v>14540</v>
      </c>
      <c r="K326" s="295">
        <f t="shared" si="66"/>
        <v>961</v>
      </c>
      <c r="L326" s="295">
        <f t="shared" si="67"/>
        <v>17448</v>
      </c>
      <c r="M326" s="7">
        <v>6</v>
      </c>
      <c r="N326" s="5" t="s">
        <v>688</v>
      </c>
      <c r="O326" s="5" t="s">
        <v>689</v>
      </c>
      <c r="P326" s="5" t="s">
        <v>44</v>
      </c>
      <c r="Q326" s="8">
        <v>41846</v>
      </c>
      <c r="R326" s="9">
        <v>961</v>
      </c>
      <c r="S326" s="9">
        <f t="shared" si="68"/>
        <v>0</v>
      </c>
      <c r="T326" s="9">
        <v>2700</v>
      </c>
      <c r="U326" s="10" t="s">
        <v>688</v>
      </c>
      <c r="V326" s="319">
        <f t="shared" si="72"/>
        <v>0.37567106562528052</v>
      </c>
      <c r="W326" s="319">
        <f t="shared" si="73"/>
        <v>1.7578318864713983E-2</v>
      </c>
      <c r="X326" s="11" t="str">
        <f t="shared" si="69"/>
        <v>FLOW</v>
      </c>
      <c r="Y326" s="5" t="str">
        <f t="shared" si="70"/>
        <v>-</v>
      </c>
      <c r="Z326" s="5" t="s">
        <v>773</v>
      </c>
      <c r="AA326" s="5" t="s">
        <v>586</v>
      </c>
      <c r="AB326" s="12"/>
      <c r="AC326" s="5"/>
      <c r="AD326" s="5"/>
      <c r="AE326" s="13"/>
      <c r="AF326" s="14" t="s">
        <v>1064</v>
      </c>
      <c r="AG326" s="15" t="s">
        <v>586</v>
      </c>
      <c r="AH326" s="5" t="s">
        <v>48</v>
      </c>
      <c r="AI326" s="15" t="s">
        <v>586</v>
      </c>
      <c r="AJ326" s="16" t="s">
        <v>586</v>
      </c>
      <c r="AK326" s="15" t="s">
        <v>586</v>
      </c>
      <c r="AL326" s="17">
        <v>18201</v>
      </c>
      <c r="AM326" s="8">
        <v>41846</v>
      </c>
      <c r="AN326" s="18">
        <v>178</v>
      </c>
      <c r="AO326" s="6">
        <v>188</v>
      </c>
      <c r="AP326" s="6" t="str">
        <f t="shared" si="71"/>
        <v>FLOW</v>
      </c>
      <c r="AQ326" s="6"/>
      <c r="AR326" s="6"/>
      <c r="AS326" s="6"/>
      <c r="AT326" s="6"/>
      <c r="AU326" s="5" t="s">
        <v>483</v>
      </c>
      <c r="AV326" s="332"/>
      <c r="AW326" s="12"/>
      <c r="AX326" s="19"/>
      <c r="AY326" s="5"/>
      <c r="AZ326" s="5" t="s">
        <v>1011</v>
      </c>
      <c r="BA326" s="15" t="s">
        <v>586</v>
      </c>
      <c r="BB326" s="15"/>
      <c r="BC326" s="15"/>
      <c r="BD326" s="5"/>
      <c r="BE326" s="5"/>
      <c r="BF326" s="5"/>
      <c r="BG326" s="3"/>
      <c r="BH326" s="5"/>
      <c r="BI326" s="5"/>
      <c r="BJ326" s="5"/>
      <c r="BK326" s="5"/>
      <c r="BL326" s="5">
        <v>1</v>
      </c>
      <c r="BM326" s="5"/>
      <c r="BN326" s="5"/>
      <c r="BO326" s="5"/>
      <c r="BP326" s="5"/>
      <c r="BQ326" s="5"/>
      <c r="BR326" s="5">
        <v>1</v>
      </c>
      <c r="BS326" s="5"/>
      <c r="BT326" s="5"/>
      <c r="BU326" s="5"/>
      <c r="BV326" s="5"/>
      <c r="BW326" s="5"/>
      <c r="BX326" s="5">
        <v>1</v>
      </c>
      <c r="BY326" s="5"/>
      <c r="BZ326" s="5"/>
      <c r="CA326" s="5"/>
      <c r="CB326" s="5"/>
      <c r="CC326" s="5"/>
      <c r="CD326" s="5">
        <v>1</v>
      </c>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c r="EM326" s="5"/>
      <c r="EN326" s="5"/>
      <c r="EO326" s="5"/>
      <c r="EP326" s="5"/>
      <c r="EQ326" s="5"/>
      <c r="ER326" s="20">
        <f t="shared" si="74"/>
        <v>4</v>
      </c>
      <c r="ES326" s="5">
        <f t="shared" si="75"/>
        <v>1</v>
      </c>
      <c r="ET326" s="5" t="s">
        <v>576</v>
      </c>
      <c r="EU326" s="15" t="s">
        <v>1798</v>
      </c>
      <c r="EV326" s="15" t="s">
        <v>567</v>
      </c>
      <c r="EW326" s="15" t="s">
        <v>1096</v>
      </c>
      <c r="EX326" s="3" t="s">
        <v>1220</v>
      </c>
      <c r="EY326" s="22">
        <v>46181</v>
      </c>
      <c r="EZ326" s="21"/>
      <c r="FA326" s="3"/>
      <c r="FB326" s="22"/>
      <c r="FC326" s="15"/>
      <c r="FD326" s="15"/>
      <c r="FE326" s="15">
        <f t="shared" si="76"/>
        <v>961</v>
      </c>
      <c r="FF326" s="4">
        <f t="shared" si="77"/>
        <v>17448</v>
      </c>
      <c r="FG326" t="s">
        <v>586</v>
      </c>
      <c r="FH326" s="4">
        <v>961</v>
      </c>
      <c r="FI326" t="s">
        <v>688</v>
      </c>
    </row>
    <row r="327" spans="1:165" ht="17.25" x14ac:dyDescent="0.25">
      <c r="A327" s="5">
        <v>462856016</v>
      </c>
      <c r="B327" s="12" t="s">
        <v>35</v>
      </c>
      <c r="C327" s="5" t="s">
        <v>1045</v>
      </c>
      <c r="D327" s="5" t="s">
        <v>2150</v>
      </c>
      <c r="E327" s="5">
        <v>3500</v>
      </c>
      <c r="F327" s="5"/>
      <c r="G327" s="6"/>
      <c r="H327" s="6"/>
      <c r="I327" s="5">
        <v>3235</v>
      </c>
      <c r="J327" s="5">
        <v>9394</v>
      </c>
      <c r="K327" s="295">
        <f t="shared" ref="K327:K337" si="78">IF((J327+R327)&lt;=I327+R327,(J327+R327),((I327-(I327*(M327+1)-(I327+J327)))+R327))</f>
        <v>3457</v>
      </c>
      <c r="L327" s="295">
        <f t="shared" si="67"/>
        <v>9129</v>
      </c>
      <c r="M327" s="7">
        <v>3</v>
      </c>
      <c r="N327" s="5" t="s">
        <v>737</v>
      </c>
      <c r="O327" s="5" t="s">
        <v>738</v>
      </c>
      <c r="P327" s="5" t="s">
        <v>15</v>
      </c>
      <c r="Q327" s="8">
        <v>41825</v>
      </c>
      <c r="R327" s="9">
        <v>533</v>
      </c>
      <c r="S327" s="9">
        <f t="shared" si="68"/>
        <v>0</v>
      </c>
      <c r="T327" s="9">
        <v>6300</v>
      </c>
      <c r="U327" s="10" t="s">
        <v>891</v>
      </c>
      <c r="V327" s="319">
        <f t="shared" si="72"/>
        <v>0.12962908724851144</v>
      </c>
      <c r="W327" s="319">
        <f t="shared" si="73"/>
        <v>1.1073221733649642E-2</v>
      </c>
      <c r="X327" s="11" t="str">
        <f t="shared" si="69"/>
        <v>STABLE</v>
      </c>
      <c r="Y327" s="5" t="str">
        <f t="shared" si="70"/>
        <v>PAID</v>
      </c>
      <c r="Z327" s="5" t="s">
        <v>787</v>
      </c>
      <c r="AA327" s="5" t="s">
        <v>586</v>
      </c>
      <c r="AB327" s="12"/>
      <c r="AC327" s="5"/>
      <c r="AD327" s="5"/>
      <c r="AE327" s="13"/>
      <c r="AF327" s="14" t="s">
        <v>1064</v>
      </c>
      <c r="AG327" s="15" t="s">
        <v>586</v>
      </c>
      <c r="AH327" s="5" t="s">
        <v>33</v>
      </c>
      <c r="AI327" s="15" t="s">
        <v>586</v>
      </c>
      <c r="AJ327" s="16" t="s">
        <v>586</v>
      </c>
      <c r="AK327" s="15" t="s">
        <v>586</v>
      </c>
      <c r="AL327" s="17">
        <v>16227</v>
      </c>
      <c r="AM327" s="8">
        <v>41825</v>
      </c>
      <c r="AN327" s="18">
        <v>88</v>
      </c>
      <c r="AO327" s="6">
        <v>98</v>
      </c>
      <c r="AP327" s="6" t="str">
        <f t="shared" si="71"/>
        <v>FLOW</v>
      </c>
      <c r="AQ327" s="6"/>
      <c r="AR327" s="6"/>
      <c r="AS327" s="6"/>
      <c r="AT327" s="6"/>
      <c r="AU327" s="5" t="s">
        <v>483</v>
      </c>
      <c r="AV327" s="332"/>
      <c r="AW327" s="12"/>
      <c r="AX327" s="19"/>
      <c r="AY327" s="5"/>
      <c r="AZ327" s="5" t="s">
        <v>1011</v>
      </c>
      <c r="BA327" s="15" t="s">
        <v>586</v>
      </c>
      <c r="BB327" s="15"/>
      <c r="BC327" s="15"/>
      <c r="BD327" s="5"/>
      <c r="BE327" s="5"/>
      <c r="BF327" s="5"/>
      <c r="BG327" s="3"/>
      <c r="BH327" s="5"/>
      <c r="BI327" s="5"/>
      <c r="BJ327" s="5"/>
      <c r="BK327" s="5"/>
      <c r="BL327" s="5">
        <v>1</v>
      </c>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v>2</v>
      </c>
      <c r="CK327" s="5"/>
      <c r="CL327" s="5"/>
      <c r="CM327" s="5"/>
      <c r="CN327" s="5"/>
      <c r="CO327" s="5"/>
      <c r="CP327" s="5"/>
      <c r="CQ327" s="5"/>
      <c r="CR327" s="5"/>
      <c r="CS327" s="5"/>
      <c r="CT327" s="5"/>
      <c r="CU327" s="5"/>
      <c r="CV327" s="5"/>
      <c r="CW327" s="5"/>
      <c r="CX327" s="5"/>
      <c r="CY327" s="5"/>
      <c r="CZ327" s="5"/>
      <c r="DA327" s="5"/>
      <c r="DB327" s="5"/>
      <c r="DC327" s="5"/>
      <c r="DD327" s="5"/>
      <c r="DE327" s="5"/>
      <c r="DF327" s="5"/>
      <c r="DG327" s="5"/>
      <c r="DH327" s="5"/>
      <c r="DI327" s="5"/>
      <c r="DJ327" s="5"/>
      <c r="DK327" s="5"/>
      <c r="DL327" s="5"/>
      <c r="DM327" s="5"/>
      <c r="DN327" s="5"/>
      <c r="DO327" s="5"/>
      <c r="DP327" s="5"/>
      <c r="DQ327" s="5"/>
      <c r="DR327" s="5"/>
      <c r="DS327" s="5"/>
      <c r="DT327" s="5"/>
      <c r="DU327" s="5"/>
      <c r="DV327" s="5"/>
      <c r="DW327" s="5"/>
      <c r="DX327" s="5"/>
      <c r="DY327" s="5"/>
      <c r="DZ327" s="5"/>
      <c r="EA327" s="5"/>
      <c r="EB327" s="5"/>
      <c r="EC327" s="5"/>
      <c r="ED327" s="5"/>
      <c r="EE327" s="5"/>
      <c r="EF327" s="5"/>
      <c r="EG327" s="5"/>
      <c r="EH327" s="5"/>
      <c r="EI327" s="5"/>
      <c r="EJ327" s="5"/>
      <c r="EK327" s="5"/>
      <c r="EL327" s="5"/>
      <c r="EM327" s="5"/>
      <c r="EN327" s="5"/>
      <c r="EO327" s="5"/>
      <c r="EP327" s="5"/>
      <c r="EQ327" s="5"/>
      <c r="ER327" s="20">
        <f t="shared" si="74"/>
        <v>3</v>
      </c>
      <c r="ES327" s="5">
        <f t="shared" si="75"/>
        <v>1</v>
      </c>
      <c r="ET327" s="5" t="s">
        <v>569</v>
      </c>
      <c r="EU327" s="15" t="s">
        <v>1799</v>
      </c>
      <c r="EV327" s="15" t="s">
        <v>567</v>
      </c>
      <c r="EW327" s="15" t="s">
        <v>1073</v>
      </c>
      <c r="EX327" s="3" t="s">
        <v>1221</v>
      </c>
      <c r="EY327" s="22">
        <v>46189</v>
      </c>
      <c r="EZ327" s="21"/>
      <c r="FA327" s="3"/>
      <c r="FB327" s="22"/>
      <c r="FC327" s="15"/>
      <c r="FD327" s="15"/>
      <c r="FE327" s="15">
        <f t="shared" si="76"/>
        <v>3457</v>
      </c>
      <c r="FF327" s="4">
        <f t="shared" si="77"/>
        <v>12629</v>
      </c>
      <c r="FG327" t="s">
        <v>586</v>
      </c>
      <c r="FH327" s="4">
        <v>533</v>
      </c>
      <c r="FI327" t="s">
        <v>688</v>
      </c>
    </row>
    <row r="328" spans="1:165" ht="17.25" x14ac:dyDescent="0.25">
      <c r="A328" s="5">
        <v>136615657</v>
      </c>
      <c r="B328" s="12" t="s">
        <v>1335</v>
      </c>
      <c r="C328" s="5"/>
      <c r="D328" s="5"/>
      <c r="E328" s="5"/>
      <c r="F328" s="5"/>
      <c r="G328" s="6"/>
      <c r="H328" s="6"/>
      <c r="I328" s="5">
        <v>2461</v>
      </c>
      <c r="J328" s="5">
        <v>2430</v>
      </c>
      <c r="K328" s="295">
        <f t="shared" si="78"/>
        <v>2471</v>
      </c>
      <c r="L328" s="295">
        <f t="shared" si="67"/>
        <v>4891</v>
      </c>
      <c r="M328" s="334">
        <v>1</v>
      </c>
      <c r="N328" s="5" t="s">
        <v>688</v>
      </c>
      <c r="O328" s="5" t="s">
        <v>689</v>
      </c>
      <c r="P328" s="5" t="s">
        <v>44</v>
      </c>
      <c r="Q328" s="8">
        <v>41650.959999999999</v>
      </c>
      <c r="R328" s="9">
        <v>41</v>
      </c>
      <c r="S328" s="9">
        <f t="shared" si="68"/>
        <v>0</v>
      </c>
      <c r="T328" s="9">
        <v>900</v>
      </c>
      <c r="U328" s="10" t="s">
        <v>586</v>
      </c>
      <c r="V328" s="319">
        <f t="shared" si="72"/>
        <v>4.2397767850199115E-2</v>
      </c>
      <c r="W328" s="319">
        <f t="shared" si="73"/>
        <v>2.3358328260332612E-3</v>
      </c>
      <c r="X328" s="11" t="str">
        <f t="shared" si="69"/>
        <v>FLOW</v>
      </c>
      <c r="Y328" s="5" t="str">
        <f t="shared" si="70"/>
        <v>-</v>
      </c>
      <c r="Z328" s="5" t="s">
        <v>586</v>
      </c>
      <c r="AA328" s="5" t="s">
        <v>586</v>
      </c>
      <c r="AB328" s="12"/>
      <c r="AC328" s="5"/>
      <c r="AD328" s="5"/>
      <c r="AE328" s="13"/>
      <c r="AF328" s="14"/>
      <c r="AG328" s="15"/>
      <c r="AH328" s="5" t="s">
        <v>1449</v>
      </c>
      <c r="AI328" s="15"/>
      <c r="AK328" s="15"/>
      <c r="AL328" s="17">
        <v>3371</v>
      </c>
      <c r="AM328" s="8">
        <v>41650.959999999999</v>
      </c>
      <c r="AN328" s="18">
        <v>26</v>
      </c>
      <c r="AO328" s="6">
        <v>36</v>
      </c>
      <c r="AP328" s="6" t="str">
        <f t="shared" si="71"/>
        <v>FLOW</v>
      </c>
      <c r="AQ328" s="6"/>
      <c r="AR328" s="6"/>
      <c r="AS328" s="6"/>
      <c r="AT328" s="6"/>
      <c r="AU328" s="5" t="s">
        <v>586</v>
      </c>
      <c r="AV328" s="332"/>
      <c r="AW328" s="12"/>
      <c r="AX328" s="19"/>
      <c r="AY328" s="5"/>
      <c r="AZ328" s="5" t="s">
        <v>1325</v>
      </c>
      <c r="BA328" s="15" t="s">
        <v>586</v>
      </c>
      <c r="BB328" s="15"/>
      <c r="BC328" s="15"/>
      <c r="BD328" s="5"/>
      <c r="BE328" s="5"/>
      <c r="BF328" s="5"/>
      <c r="BG328" s="3"/>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v>1</v>
      </c>
      <c r="CH328" s="5"/>
      <c r="CI328" s="5"/>
      <c r="CJ328" s="5"/>
      <c r="CK328" s="5"/>
      <c r="CL328" s="5"/>
      <c r="CM328" s="5"/>
      <c r="CN328" s="5"/>
      <c r="CO328" s="5"/>
      <c r="CP328" s="5"/>
      <c r="CQ328" s="5"/>
      <c r="CR328" s="5"/>
      <c r="CS328" s="5"/>
      <c r="CT328" s="5"/>
      <c r="CU328" s="5"/>
      <c r="CV328" s="5"/>
      <c r="CW328" s="5"/>
      <c r="CX328" s="5"/>
      <c r="CY328" s="5"/>
      <c r="CZ328" s="5"/>
      <c r="DA328" s="5"/>
      <c r="DB328" s="5"/>
      <c r="DC328" s="5"/>
      <c r="DD328" s="5"/>
      <c r="DE328" s="5"/>
      <c r="DF328" s="5"/>
      <c r="DG328" s="5"/>
      <c r="DH328" s="5"/>
      <c r="DI328" s="5"/>
      <c r="DJ328" s="5"/>
      <c r="DK328" s="5"/>
      <c r="DL328" s="5"/>
      <c r="DM328" s="5"/>
      <c r="DN328" s="5"/>
      <c r="DO328" s="5"/>
      <c r="DP328" s="5"/>
      <c r="DQ328" s="5"/>
      <c r="DR328" s="5"/>
      <c r="DS328" s="5"/>
      <c r="DT328" s="5"/>
      <c r="DU328" s="5"/>
      <c r="DV328" s="5"/>
      <c r="DW328" s="5"/>
      <c r="DX328" s="5"/>
      <c r="DY328" s="5"/>
      <c r="DZ328" s="5"/>
      <c r="EA328" s="5"/>
      <c r="EB328" s="5"/>
      <c r="EC328" s="5"/>
      <c r="ED328" s="5"/>
      <c r="EE328" s="5"/>
      <c r="EF328" s="5"/>
      <c r="EG328" s="5"/>
      <c r="EH328" s="5"/>
      <c r="EI328" s="5"/>
      <c r="EJ328" s="5"/>
      <c r="EK328" s="5"/>
      <c r="EL328" s="5"/>
      <c r="EM328" s="5"/>
      <c r="EN328" s="5"/>
      <c r="EO328" s="5"/>
      <c r="EP328" s="5"/>
      <c r="EQ328" s="5"/>
      <c r="ER328" s="20">
        <f t="shared" si="74"/>
        <v>1</v>
      </c>
      <c r="ES328" s="5">
        <f t="shared" si="75"/>
        <v>1</v>
      </c>
      <c r="ET328" s="5" t="s">
        <v>576</v>
      </c>
      <c r="EU328" s="15" t="s">
        <v>1800</v>
      </c>
      <c r="EV328" s="15" t="s">
        <v>567</v>
      </c>
      <c r="EW328" s="15"/>
      <c r="EX328" s="3"/>
      <c r="EY328" s="22"/>
      <c r="EZ328" s="21"/>
      <c r="FA328" s="3"/>
      <c r="FB328" s="22"/>
      <c r="FC328" s="15"/>
      <c r="FD328" s="15"/>
      <c r="FE328" s="15">
        <f t="shared" si="76"/>
        <v>2471</v>
      </c>
      <c r="FF328" s="4">
        <f t="shared" si="77"/>
        <v>4891</v>
      </c>
      <c r="FH328" s="4">
        <v>41</v>
      </c>
      <c r="FI328" t="s">
        <v>688</v>
      </c>
    </row>
    <row r="329" spans="1:165" ht="17.25" x14ac:dyDescent="0.25">
      <c r="A329" s="5">
        <v>460835887</v>
      </c>
      <c r="B329" s="12" t="s">
        <v>164</v>
      </c>
      <c r="C329" s="5"/>
      <c r="D329" s="5"/>
      <c r="E329" s="5"/>
      <c r="F329" s="5"/>
      <c r="G329" s="6"/>
      <c r="H329" s="6"/>
      <c r="I329" s="5">
        <v>3573</v>
      </c>
      <c r="J329" s="5">
        <v>20520</v>
      </c>
      <c r="K329" s="295">
        <f t="shared" si="78"/>
        <v>3851</v>
      </c>
      <c r="L329" s="295">
        <f t="shared" si="67"/>
        <v>24093</v>
      </c>
      <c r="M329" s="7">
        <v>6</v>
      </c>
      <c r="N329" s="5" t="s">
        <v>688</v>
      </c>
      <c r="O329" s="5" t="s">
        <v>689</v>
      </c>
      <c r="P329" s="5" t="s">
        <v>30</v>
      </c>
      <c r="Q329" s="8">
        <v>41319</v>
      </c>
      <c r="R329" s="9">
        <v>1196</v>
      </c>
      <c r="S329" s="9">
        <f t="shared" si="68"/>
        <v>0</v>
      </c>
      <c r="T329" s="9">
        <v>6300</v>
      </c>
      <c r="U329" s="10" t="s">
        <v>688</v>
      </c>
      <c r="V329" s="319">
        <f t="shared" si="72"/>
        <v>8.4009198131909019E-2</v>
      </c>
      <c r="W329" s="319">
        <f t="shared" si="73"/>
        <v>1.7356941097622643E-2</v>
      </c>
      <c r="X329" s="11" t="str">
        <f t="shared" si="69"/>
        <v>FLOW</v>
      </c>
      <c r="Y329" s="5" t="str">
        <f t="shared" si="70"/>
        <v>-</v>
      </c>
      <c r="Z329" s="5" t="s">
        <v>773</v>
      </c>
      <c r="AA329" s="5" t="s">
        <v>586</v>
      </c>
      <c r="AB329" s="12"/>
      <c r="AC329" s="5"/>
      <c r="AD329" s="5"/>
      <c r="AE329" s="13"/>
      <c r="AF329" s="14" t="s">
        <v>1064</v>
      </c>
      <c r="AG329" s="15" t="s">
        <v>586</v>
      </c>
      <c r="AH329" s="5" t="s">
        <v>163</v>
      </c>
      <c r="AI329" s="15" t="s">
        <v>586</v>
      </c>
      <c r="AJ329" s="16" t="s">
        <v>586</v>
      </c>
      <c r="AK329" s="15" t="s">
        <v>586</v>
      </c>
      <c r="AL329" s="17">
        <v>28016</v>
      </c>
      <c r="AM329" s="8">
        <v>41319</v>
      </c>
      <c r="AN329" s="18">
        <v>178</v>
      </c>
      <c r="AO329" s="6">
        <v>188</v>
      </c>
      <c r="AP329" s="6" t="str">
        <f t="shared" si="71"/>
        <v>FLOW</v>
      </c>
      <c r="AQ329" s="6"/>
      <c r="AR329" s="6"/>
      <c r="AS329" s="6"/>
      <c r="AT329" s="6"/>
      <c r="AU329" s="5" t="s">
        <v>483</v>
      </c>
      <c r="AV329" s="332"/>
      <c r="AW329" s="12"/>
      <c r="AX329" s="19"/>
      <c r="AY329" s="5"/>
      <c r="AZ329" s="5" t="s">
        <v>1011</v>
      </c>
      <c r="BA329" s="15" t="s">
        <v>586</v>
      </c>
      <c r="BB329" s="15"/>
      <c r="BC329" s="15"/>
      <c r="BD329" s="5"/>
      <c r="BE329" s="5"/>
      <c r="BF329" s="5"/>
      <c r="BG329" s="3"/>
      <c r="BH329" s="5"/>
      <c r="BI329" s="5"/>
      <c r="BJ329" s="5"/>
      <c r="BK329" s="5"/>
      <c r="BL329" s="5"/>
      <c r="BM329" s="5"/>
      <c r="BN329" s="5"/>
      <c r="BO329" s="5"/>
      <c r="BP329" s="5"/>
      <c r="BQ329" s="5"/>
      <c r="BR329" s="5">
        <v>1</v>
      </c>
      <c r="BS329" s="5"/>
      <c r="BT329" s="5"/>
      <c r="BU329" s="5"/>
      <c r="BV329" s="5"/>
      <c r="BW329" s="5"/>
      <c r="BX329" s="5"/>
      <c r="BY329" s="5"/>
      <c r="BZ329" s="5"/>
      <c r="CA329" s="5"/>
      <c r="CB329" s="5"/>
      <c r="CC329" s="5"/>
      <c r="CD329" s="5"/>
      <c r="CE329" s="5"/>
      <c r="CF329" s="5"/>
      <c r="CG329" s="5"/>
      <c r="CH329" s="5"/>
      <c r="CI329" s="5"/>
      <c r="CJ329" s="5"/>
      <c r="CK329" s="5"/>
      <c r="CL329" s="5"/>
      <c r="CM329" s="5"/>
      <c r="CN329" s="5"/>
      <c r="CO329" s="5"/>
      <c r="CP329" s="5"/>
      <c r="CQ329" s="5"/>
      <c r="CR329" s="5"/>
      <c r="CS329" s="5"/>
      <c r="CT329" s="5"/>
      <c r="CU329" s="5"/>
      <c r="CV329" s="5"/>
      <c r="CW329" s="5"/>
      <c r="CX329" s="5"/>
      <c r="CY329" s="5"/>
      <c r="CZ329" s="5"/>
      <c r="DA329" s="5"/>
      <c r="DB329" s="5"/>
      <c r="DC329" s="5"/>
      <c r="DD329" s="5"/>
      <c r="DE329" s="5"/>
      <c r="DF329" s="5"/>
      <c r="DG329" s="5"/>
      <c r="DH329" s="5"/>
      <c r="DI329" s="5"/>
      <c r="DJ329" s="5"/>
      <c r="DK329" s="5"/>
      <c r="DL329" s="5"/>
      <c r="DM329" s="5"/>
      <c r="DN329" s="5"/>
      <c r="DO329" s="5"/>
      <c r="DP329" s="5"/>
      <c r="DQ329" s="5"/>
      <c r="DR329" s="5"/>
      <c r="DS329" s="5"/>
      <c r="DT329" s="5"/>
      <c r="DU329" s="5"/>
      <c r="DV329" s="5"/>
      <c r="DW329" s="5"/>
      <c r="DX329" s="5"/>
      <c r="DY329" s="5"/>
      <c r="DZ329" s="5"/>
      <c r="EA329" s="5"/>
      <c r="EB329" s="5"/>
      <c r="EC329" s="5"/>
      <c r="ED329" s="5"/>
      <c r="EE329" s="5"/>
      <c r="EF329" s="5"/>
      <c r="EG329" s="5"/>
      <c r="EH329" s="5"/>
      <c r="EI329" s="5"/>
      <c r="EJ329" s="5"/>
      <c r="EK329" s="5"/>
      <c r="EL329" s="5"/>
      <c r="EM329" s="5"/>
      <c r="EN329" s="5"/>
      <c r="EO329" s="5"/>
      <c r="EP329" s="5"/>
      <c r="EQ329" s="5"/>
      <c r="ER329" s="20">
        <f t="shared" si="74"/>
        <v>1</v>
      </c>
      <c r="ES329" s="5">
        <f t="shared" si="75"/>
        <v>1</v>
      </c>
      <c r="ET329" s="5" t="s">
        <v>573</v>
      </c>
      <c r="EU329" s="15" t="s">
        <v>1801</v>
      </c>
      <c r="EV329" s="15" t="s">
        <v>567</v>
      </c>
      <c r="EW329" s="15" t="s">
        <v>1075</v>
      </c>
      <c r="EX329" s="3" t="s">
        <v>1205</v>
      </c>
      <c r="EY329" s="22">
        <v>46179</v>
      </c>
      <c r="EZ329" s="21"/>
      <c r="FA329" s="3"/>
      <c r="FB329" s="22"/>
      <c r="FC329" s="15"/>
      <c r="FD329" s="15"/>
      <c r="FE329" s="15">
        <f t="shared" si="76"/>
        <v>3851</v>
      </c>
      <c r="FF329" s="4">
        <f t="shared" si="77"/>
        <v>24093</v>
      </c>
      <c r="FG329" t="s">
        <v>586</v>
      </c>
      <c r="FH329" s="4">
        <v>1196</v>
      </c>
      <c r="FI329" t="s">
        <v>688</v>
      </c>
    </row>
    <row r="330" spans="1:165" ht="17.25" x14ac:dyDescent="0.25">
      <c r="A330" s="5">
        <v>465282350</v>
      </c>
      <c r="B330" s="12" t="s">
        <v>807</v>
      </c>
      <c r="C330" s="5"/>
      <c r="D330" s="5"/>
      <c r="E330" s="5"/>
      <c r="F330" s="5"/>
      <c r="G330" s="6"/>
      <c r="H330" s="6"/>
      <c r="I330" s="5">
        <v>4043</v>
      </c>
      <c r="J330" s="5">
        <v>8086</v>
      </c>
      <c r="K330" s="295">
        <f t="shared" si="78"/>
        <v>4097</v>
      </c>
      <c r="L330" s="295">
        <f t="shared" si="67"/>
        <v>12129</v>
      </c>
      <c r="M330" s="7">
        <v>2</v>
      </c>
      <c r="N330" s="5" t="s">
        <v>688</v>
      </c>
      <c r="O330" s="5" t="s">
        <v>689</v>
      </c>
      <c r="P330" s="5" t="s">
        <v>17</v>
      </c>
      <c r="Q330" s="8">
        <v>41113</v>
      </c>
      <c r="R330" s="9">
        <v>54</v>
      </c>
      <c r="S330" s="9">
        <f t="shared" si="68"/>
        <v>0</v>
      </c>
      <c r="T330" s="9">
        <v>1350</v>
      </c>
      <c r="U330" s="10" t="s">
        <v>688</v>
      </c>
      <c r="V330" s="319">
        <f t="shared" si="72"/>
        <v>7.2887854448948713E-2</v>
      </c>
      <c r="W330" s="319">
        <f t="shared" si="73"/>
        <v>9.1028861786320043E-3</v>
      </c>
      <c r="X330" s="11" t="str">
        <f t="shared" si="69"/>
        <v>FLOW</v>
      </c>
      <c r="Y330" s="5" t="str">
        <f t="shared" si="70"/>
        <v>-</v>
      </c>
      <c r="Z330" s="5" t="s">
        <v>773</v>
      </c>
      <c r="AA330" s="5" t="s">
        <v>586</v>
      </c>
      <c r="AB330" s="12"/>
      <c r="AC330" s="5"/>
      <c r="AD330" s="5"/>
      <c r="AE330" s="13"/>
      <c r="AF330" s="14" t="s">
        <v>586</v>
      </c>
      <c r="AG330" s="15" t="s">
        <v>586</v>
      </c>
      <c r="AH330" s="5" t="s">
        <v>808</v>
      </c>
      <c r="AI330" s="15" t="s">
        <v>586</v>
      </c>
      <c r="AJ330" s="16" t="s">
        <v>586</v>
      </c>
      <c r="AK330" s="15" t="s">
        <v>586</v>
      </c>
      <c r="AL330" s="17">
        <v>9490</v>
      </c>
      <c r="AM330" s="8">
        <v>41113</v>
      </c>
      <c r="AN330" s="18">
        <v>56</v>
      </c>
      <c r="AO330" s="6">
        <v>66</v>
      </c>
      <c r="AP330" s="6" t="str">
        <f t="shared" si="71"/>
        <v>FLOW</v>
      </c>
      <c r="AQ330" s="6"/>
      <c r="AR330" s="6"/>
      <c r="AS330" s="6"/>
      <c r="AT330" s="6"/>
      <c r="AU330" s="5" t="s">
        <v>1060</v>
      </c>
      <c r="AV330" s="332"/>
      <c r="AW330" s="12"/>
      <c r="AX330" s="19"/>
      <c r="AY330" s="5"/>
      <c r="AZ330" s="5" t="s">
        <v>1011</v>
      </c>
      <c r="BA330" s="15" t="s">
        <v>586</v>
      </c>
      <c r="BB330" s="15"/>
      <c r="BC330" s="15"/>
      <c r="BD330" s="5"/>
      <c r="BE330" s="5"/>
      <c r="BF330" s="5"/>
      <c r="BG330" s="3"/>
      <c r="BH330" s="5"/>
      <c r="BI330" s="5"/>
      <c r="BJ330" s="5"/>
      <c r="BK330" s="5"/>
      <c r="BL330" s="5">
        <v>1</v>
      </c>
      <c r="BM330" s="5"/>
      <c r="BN330" s="5"/>
      <c r="BO330" s="5"/>
      <c r="BP330" s="5"/>
      <c r="BQ330" s="5"/>
      <c r="BR330" s="5"/>
      <c r="BS330" s="5"/>
      <c r="BT330" s="5"/>
      <c r="BU330" s="5"/>
      <c r="BV330" s="5"/>
      <c r="BW330" s="5"/>
      <c r="BX330" s="5"/>
      <c r="BY330" s="5"/>
      <c r="BZ330" s="5"/>
      <c r="CA330" s="5">
        <v>1</v>
      </c>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c r="DV330" s="5"/>
      <c r="DW330" s="5"/>
      <c r="DX330" s="5"/>
      <c r="DY330" s="5"/>
      <c r="DZ330" s="5"/>
      <c r="EA330" s="5"/>
      <c r="EB330" s="5"/>
      <c r="EC330" s="5"/>
      <c r="ED330" s="5"/>
      <c r="EE330" s="5"/>
      <c r="EF330" s="5"/>
      <c r="EG330" s="5"/>
      <c r="EH330" s="5"/>
      <c r="EI330" s="5"/>
      <c r="EJ330" s="5"/>
      <c r="EK330" s="5"/>
      <c r="EL330" s="5"/>
      <c r="EM330" s="5"/>
      <c r="EN330" s="5"/>
      <c r="EO330" s="5"/>
      <c r="EP330" s="5"/>
      <c r="EQ330" s="5"/>
      <c r="ER330" s="20">
        <f t="shared" si="74"/>
        <v>2</v>
      </c>
      <c r="ES330" s="5">
        <f t="shared" si="75"/>
        <v>1</v>
      </c>
      <c r="ET330" s="5" t="s">
        <v>570</v>
      </c>
      <c r="EU330" s="15" t="s">
        <v>1802</v>
      </c>
      <c r="EV330" s="15" t="s">
        <v>567</v>
      </c>
      <c r="EW330" s="15" t="s">
        <v>1075</v>
      </c>
      <c r="EX330" s="3" t="s">
        <v>1107</v>
      </c>
      <c r="EY330" s="22">
        <v>46182</v>
      </c>
      <c r="EZ330" s="21"/>
      <c r="FA330" s="3"/>
      <c r="FB330" s="22"/>
      <c r="FC330" s="15"/>
      <c r="FD330" s="15"/>
      <c r="FE330" s="15">
        <f t="shared" si="76"/>
        <v>4097</v>
      </c>
      <c r="FF330" s="4">
        <f t="shared" si="77"/>
        <v>12129</v>
      </c>
      <c r="FG330" t="s">
        <v>586</v>
      </c>
      <c r="FH330" s="4">
        <v>54</v>
      </c>
      <c r="FI330" t="s">
        <v>688</v>
      </c>
    </row>
    <row r="331" spans="1:165" ht="17.25" x14ac:dyDescent="0.25">
      <c r="A331" s="5">
        <v>135050716</v>
      </c>
      <c r="B331" s="12" t="s">
        <v>445</v>
      </c>
      <c r="C331" s="5"/>
      <c r="D331" s="5"/>
      <c r="E331" s="5"/>
      <c r="F331" s="5"/>
      <c r="G331" s="6"/>
      <c r="H331" s="6"/>
      <c r="I331" s="5">
        <v>6140</v>
      </c>
      <c r="J331" s="5">
        <v>5436</v>
      </c>
      <c r="K331" s="295">
        <f t="shared" si="78"/>
        <v>5547</v>
      </c>
      <c r="L331" s="295">
        <f t="shared" si="67"/>
        <v>11576</v>
      </c>
      <c r="M331" s="334">
        <v>1</v>
      </c>
      <c r="N331" s="5" t="s">
        <v>688</v>
      </c>
      <c r="O331" s="5" t="s">
        <v>689</v>
      </c>
      <c r="P331" s="5" t="s">
        <v>156</v>
      </c>
      <c r="Q331" s="8">
        <v>40640.980000000003</v>
      </c>
      <c r="R331" s="9">
        <v>111</v>
      </c>
      <c r="S331" s="9">
        <f t="shared" si="68"/>
        <v>0</v>
      </c>
      <c r="T331" s="9">
        <v>6300</v>
      </c>
      <c r="U331" s="10" t="s">
        <v>872</v>
      </c>
      <c r="V331" s="319">
        <f t="shared" si="72"/>
        <v>2.3524369918650249E-2</v>
      </c>
      <c r="W331" s="319">
        <f t="shared" si="73"/>
        <v>2.279192008207284E-3</v>
      </c>
      <c r="X331" s="11" t="str">
        <f t="shared" si="69"/>
        <v>FLOW</v>
      </c>
      <c r="Y331" s="5" t="str">
        <f t="shared" si="70"/>
        <v>-</v>
      </c>
      <c r="Z331" s="5" t="s">
        <v>738</v>
      </c>
      <c r="AA331" s="5" t="s">
        <v>586</v>
      </c>
      <c r="AB331" s="12"/>
      <c r="AC331" s="5"/>
      <c r="AD331" s="5"/>
      <c r="AE331" s="13"/>
      <c r="AF331" s="14" t="s">
        <v>586</v>
      </c>
      <c r="AG331" s="15" t="s">
        <v>586</v>
      </c>
      <c r="AH331" s="5" t="s">
        <v>446</v>
      </c>
      <c r="AI331" s="15" t="s">
        <v>586</v>
      </c>
      <c r="AJ331" s="16" t="s">
        <v>586</v>
      </c>
      <c r="AK331" s="15" t="s">
        <v>586</v>
      </c>
      <c r="AL331" s="17">
        <v>11847</v>
      </c>
      <c r="AM331" s="8">
        <v>40640.980000000003</v>
      </c>
      <c r="AN331" s="18">
        <v>27</v>
      </c>
      <c r="AO331" s="6">
        <v>37</v>
      </c>
      <c r="AP331" s="6" t="str">
        <f t="shared" si="71"/>
        <v>FLOW</v>
      </c>
      <c r="AQ331" s="6"/>
      <c r="AR331" s="6"/>
      <c r="AS331" s="6"/>
      <c r="AT331" s="6"/>
      <c r="AU331" s="5" t="s">
        <v>483</v>
      </c>
      <c r="AV331" s="332"/>
      <c r="AW331" s="12"/>
      <c r="AX331" s="19"/>
      <c r="AY331" s="5"/>
      <c r="AZ331" s="5" t="s">
        <v>1011</v>
      </c>
      <c r="BA331" s="15" t="s">
        <v>586</v>
      </c>
      <c r="BB331" s="15"/>
      <c r="BC331" s="15"/>
      <c r="BD331" s="5"/>
      <c r="BE331" s="5"/>
      <c r="BF331" s="5"/>
      <c r="BG331" s="3"/>
      <c r="BH331" s="5"/>
      <c r="BI331" s="5"/>
      <c r="BJ331" s="5"/>
      <c r="BK331" s="5"/>
      <c r="BL331" s="5"/>
      <c r="BM331" s="5"/>
      <c r="BN331" s="5"/>
      <c r="BO331" s="5">
        <v>1</v>
      </c>
      <c r="BP331" s="5"/>
      <c r="BQ331" s="5"/>
      <c r="BR331" s="5"/>
      <c r="BS331" s="5"/>
      <c r="BT331" s="5"/>
      <c r="BU331" s="5"/>
      <c r="BV331" s="5"/>
      <c r="BW331" s="5"/>
      <c r="BX331" s="5"/>
      <c r="BY331" s="5"/>
      <c r="BZ331" s="5"/>
      <c r="CA331" s="5"/>
      <c r="CB331" s="5"/>
      <c r="CC331" s="5"/>
      <c r="CD331" s="5"/>
      <c r="CE331" s="5"/>
      <c r="CF331" s="5"/>
      <c r="CG331" s="5"/>
      <c r="CH331" s="5"/>
      <c r="CI331" s="5"/>
      <c r="CJ331" s="5"/>
      <c r="CK331" s="5"/>
      <c r="CL331" s="5"/>
      <c r="CM331" s="5"/>
      <c r="CN331" s="5"/>
      <c r="CO331" s="5"/>
      <c r="CP331" s="5"/>
      <c r="CQ331" s="5"/>
      <c r="CR331" s="5"/>
      <c r="CS331" s="5"/>
      <c r="CT331" s="5"/>
      <c r="CU331" s="5"/>
      <c r="CV331" s="5"/>
      <c r="CW331" s="5"/>
      <c r="CX331" s="5"/>
      <c r="CY331" s="5"/>
      <c r="CZ331" s="5"/>
      <c r="DA331" s="5"/>
      <c r="DB331" s="5"/>
      <c r="DC331" s="5"/>
      <c r="DD331" s="5"/>
      <c r="DE331" s="5"/>
      <c r="DF331" s="5"/>
      <c r="DG331" s="5"/>
      <c r="DH331" s="5"/>
      <c r="DI331" s="5"/>
      <c r="DJ331" s="5"/>
      <c r="DK331" s="5"/>
      <c r="DL331" s="5"/>
      <c r="DM331" s="5"/>
      <c r="DN331" s="5"/>
      <c r="DO331" s="5"/>
      <c r="DP331" s="5"/>
      <c r="DQ331" s="5"/>
      <c r="DR331" s="5"/>
      <c r="DS331" s="5"/>
      <c r="DT331" s="5"/>
      <c r="DU331" s="5"/>
      <c r="DV331" s="5"/>
      <c r="DW331" s="5"/>
      <c r="DX331" s="5"/>
      <c r="DY331" s="5"/>
      <c r="DZ331" s="5"/>
      <c r="EA331" s="5"/>
      <c r="EB331" s="5"/>
      <c r="EC331" s="5"/>
      <c r="ED331" s="5"/>
      <c r="EE331" s="5"/>
      <c r="EF331" s="5"/>
      <c r="EG331" s="5"/>
      <c r="EH331" s="5"/>
      <c r="EI331" s="5"/>
      <c r="EJ331" s="5"/>
      <c r="EK331" s="5"/>
      <c r="EL331" s="5"/>
      <c r="EM331" s="5"/>
      <c r="EN331" s="5"/>
      <c r="EO331" s="5"/>
      <c r="EP331" s="5"/>
      <c r="EQ331" s="5"/>
      <c r="ER331" s="20">
        <f t="shared" si="74"/>
        <v>1</v>
      </c>
      <c r="ES331" s="5">
        <f t="shared" si="75"/>
        <v>1</v>
      </c>
      <c r="ET331" s="5" t="s">
        <v>582</v>
      </c>
      <c r="EU331" s="15" t="s">
        <v>1803</v>
      </c>
      <c r="EV331" s="15" t="s">
        <v>567</v>
      </c>
      <c r="EW331" s="15" t="s">
        <v>1068</v>
      </c>
      <c r="EX331" s="3" t="s">
        <v>1137</v>
      </c>
      <c r="EY331" s="22">
        <v>46178</v>
      </c>
      <c r="EZ331" s="21"/>
      <c r="FA331" s="3"/>
      <c r="FB331" s="22"/>
      <c r="FC331" s="15"/>
      <c r="FD331" s="15"/>
      <c r="FE331" s="15">
        <f t="shared" si="76"/>
        <v>5547</v>
      </c>
      <c r="FF331" s="4">
        <f t="shared" si="77"/>
        <v>11576</v>
      </c>
      <c r="FG331" t="s">
        <v>586</v>
      </c>
      <c r="FH331" s="4">
        <v>111</v>
      </c>
      <c r="FI331" t="s">
        <v>688</v>
      </c>
    </row>
    <row r="332" spans="1:165" ht="17.25" x14ac:dyDescent="0.25">
      <c r="A332" s="5">
        <v>460116654</v>
      </c>
      <c r="B332" s="12" t="s">
        <v>932</v>
      </c>
      <c r="C332" s="5" t="s">
        <v>1045</v>
      </c>
      <c r="D332" s="5" t="s">
        <v>2150</v>
      </c>
      <c r="E332" s="5">
        <v>7100</v>
      </c>
      <c r="F332" s="5"/>
      <c r="G332" s="6"/>
      <c r="H332" s="6"/>
      <c r="I332" s="5">
        <v>7015</v>
      </c>
      <c r="J332" s="5">
        <v>7015</v>
      </c>
      <c r="K332" s="295">
        <f t="shared" si="78"/>
        <v>7069</v>
      </c>
      <c r="L332" s="295">
        <f t="shared" si="67"/>
        <v>6930</v>
      </c>
      <c r="M332" s="334">
        <v>1</v>
      </c>
      <c r="N332" s="5" t="s">
        <v>737</v>
      </c>
      <c r="O332" s="5" t="s">
        <v>738</v>
      </c>
      <c r="P332" s="5" t="s">
        <v>150</v>
      </c>
      <c r="Q332" s="8">
        <v>40509.9</v>
      </c>
      <c r="R332" s="9">
        <v>54</v>
      </c>
      <c r="S332" s="9">
        <f t="shared" si="68"/>
        <v>0</v>
      </c>
      <c r="T332" s="9">
        <v>6049</v>
      </c>
      <c r="U332" s="10" t="s">
        <v>586</v>
      </c>
      <c r="V332" s="319">
        <f t="shared" si="72"/>
        <v>6.79999855640257E-2</v>
      </c>
      <c r="W332" s="319">
        <f t="shared" si="73"/>
        <v>2.2718408939271704E-3</v>
      </c>
      <c r="X332" s="11" t="str">
        <f t="shared" si="69"/>
        <v>STABLE</v>
      </c>
      <c r="Y332" s="5" t="str">
        <f t="shared" si="70"/>
        <v>PAID</v>
      </c>
      <c r="Z332" s="5" t="s">
        <v>586</v>
      </c>
      <c r="AA332" s="5" t="s">
        <v>586</v>
      </c>
      <c r="AB332" s="12"/>
      <c r="AC332" s="5"/>
      <c r="AD332" s="5"/>
      <c r="AE332" s="13"/>
      <c r="AF332" s="14" t="s">
        <v>586</v>
      </c>
      <c r="AG332" s="15" t="s">
        <v>586</v>
      </c>
      <c r="AH332" s="5" t="s">
        <v>348</v>
      </c>
      <c r="AI332" s="15" t="s">
        <v>586</v>
      </c>
      <c r="AJ332" s="16" t="s">
        <v>586</v>
      </c>
      <c r="AK332" s="15" t="s">
        <v>586</v>
      </c>
      <c r="AL332" s="17">
        <v>13118</v>
      </c>
      <c r="AM332" s="8">
        <v>40509.9</v>
      </c>
      <c r="AN332" s="18">
        <v>27</v>
      </c>
      <c r="AO332" s="6">
        <v>37</v>
      </c>
      <c r="AP332" s="6" t="str">
        <f t="shared" si="71"/>
        <v>FLOW</v>
      </c>
      <c r="AQ332" s="6"/>
      <c r="AR332" s="6"/>
      <c r="AS332" s="6"/>
      <c r="AT332" s="6"/>
      <c r="AU332" s="5" t="s">
        <v>1060</v>
      </c>
      <c r="AV332" s="332"/>
      <c r="AW332" s="12"/>
      <c r="AX332" s="19"/>
      <c r="AY332" s="5"/>
      <c r="AZ332" s="5" t="s">
        <v>1011</v>
      </c>
      <c r="BA332" s="15" t="s">
        <v>586</v>
      </c>
      <c r="BB332" s="15"/>
      <c r="BC332" s="15"/>
      <c r="BD332" s="5"/>
      <c r="BE332" s="5"/>
      <c r="BF332" s="5"/>
      <c r="BG332" s="3"/>
      <c r="BH332" s="5"/>
      <c r="BI332" s="5"/>
      <c r="BJ332" s="5"/>
      <c r="BK332" s="5"/>
      <c r="BL332" s="5">
        <v>1</v>
      </c>
      <c r="BM332" s="5"/>
      <c r="BN332" s="5"/>
      <c r="BO332" s="5">
        <v>1</v>
      </c>
      <c r="BP332" s="5"/>
      <c r="BQ332" s="5"/>
      <c r="BR332" s="5"/>
      <c r="BS332" s="5"/>
      <c r="BT332" s="5"/>
      <c r="BU332" s="5"/>
      <c r="BV332" s="5"/>
      <c r="BW332" s="5"/>
      <c r="BX332" s="5"/>
      <c r="BY332" s="5"/>
      <c r="BZ332" s="5"/>
      <c r="CA332" s="5"/>
      <c r="CB332" s="5"/>
      <c r="CC332" s="5"/>
      <c r="CD332" s="5"/>
      <c r="CE332" s="5"/>
      <c r="CF332" s="5"/>
      <c r="CG332" s="5">
        <v>1</v>
      </c>
      <c r="CH332" s="5"/>
      <c r="CI332" s="5"/>
      <c r="CJ332" s="5">
        <v>2</v>
      </c>
      <c r="CK332" s="5"/>
      <c r="CL332" s="5"/>
      <c r="CM332" s="5"/>
      <c r="CN332" s="5"/>
      <c r="CO332" s="5"/>
      <c r="CP332" s="5"/>
      <c r="CQ332" s="5"/>
      <c r="CR332" s="5"/>
      <c r="CS332" s="5"/>
      <c r="CT332" s="5"/>
      <c r="CU332" s="5"/>
      <c r="CV332" s="5"/>
      <c r="CW332" s="5"/>
      <c r="CX332" s="5"/>
      <c r="CY332" s="5"/>
      <c r="CZ332" s="5"/>
      <c r="DA332" s="5"/>
      <c r="DB332" s="5"/>
      <c r="DC332" s="5"/>
      <c r="DD332" s="5"/>
      <c r="DE332" s="5"/>
      <c r="DF332" s="5"/>
      <c r="DG332" s="5"/>
      <c r="DH332" s="5"/>
      <c r="DI332" s="5"/>
      <c r="DJ332" s="5"/>
      <c r="DK332" s="5"/>
      <c r="DL332" s="5"/>
      <c r="DM332" s="5"/>
      <c r="DN332" s="5"/>
      <c r="DO332" s="5"/>
      <c r="DP332" s="5"/>
      <c r="DQ332" s="5"/>
      <c r="DR332" s="5"/>
      <c r="DS332" s="5"/>
      <c r="DT332" s="5"/>
      <c r="DU332" s="5"/>
      <c r="DV332" s="5"/>
      <c r="DW332" s="5"/>
      <c r="DX332" s="5"/>
      <c r="DY332" s="5"/>
      <c r="DZ332" s="5"/>
      <c r="EA332" s="5"/>
      <c r="EB332" s="5"/>
      <c r="EC332" s="5"/>
      <c r="ED332" s="5"/>
      <c r="EE332" s="5"/>
      <c r="EF332" s="5"/>
      <c r="EG332" s="5"/>
      <c r="EH332" s="5"/>
      <c r="EI332" s="5"/>
      <c r="EJ332" s="5"/>
      <c r="EK332" s="5"/>
      <c r="EL332" s="5"/>
      <c r="EM332" s="5"/>
      <c r="EN332" s="5"/>
      <c r="EO332" s="5"/>
      <c r="EP332" s="5"/>
      <c r="EQ332" s="5"/>
      <c r="ER332" s="20">
        <f t="shared" si="74"/>
        <v>5</v>
      </c>
      <c r="ES332" s="5">
        <f t="shared" si="75"/>
        <v>1</v>
      </c>
      <c r="ET332" s="5" t="s">
        <v>584</v>
      </c>
      <c r="EU332" s="15" t="s">
        <v>1804</v>
      </c>
      <c r="EV332" s="15" t="s">
        <v>567</v>
      </c>
      <c r="EW332" s="15" t="s">
        <v>1073</v>
      </c>
      <c r="EX332" s="3" t="s">
        <v>1222</v>
      </c>
      <c r="EY332" s="22">
        <v>46183</v>
      </c>
      <c r="EZ332" s="21"/>
      <c r="FA332" s="3"/>
      <c r="FB332" s="22"/>
      <c r="FC332" s="15"/>
      <c r="FD332" s="15"/>
      <c r="FE332" s="15">
        <f t="shared" si="76"/>
        <v>7069</v>
      </c>
      <c r="FF332" s="4">
        <f t="shared" si="77"/>
        <v>14030</v>
      </c>
      <c r="FG332" t="s">
        <v>586</v>
      </c>
      <c r="FH332" s="4">
        <v>54</v>
      </c>
      <c r="FI332" t="s">
        <v>688</v>
      </c>
    </row>
    <row r="333" spans="1:165" ht="17.25" x14ac:dyDescent="0.25">
      <c r="A333" s="5">
        <v>458806785</v>
      </c>
      <c r="B333" s="12" t="s">
        <v>42</v>
      </c>
      <c r="C333" s="5"/>
      <c r="D333" s="5"/>
      <c r="E333" s="5"/>
      <c r="F333" s="5"/>
      <c r="G333" s="6"/>
      <c r="H333" s="6"/>
      <c r="I333" s="5">
        <v>4591</v>
      </c>
      <c r="J333" s="5">
        <v>6563</v>
      </c>
      <c r="K333" s="295">
        <f t="shared" si="78"/>
        <v>2227</v>
      </c>
      <c r="L333" s="295">
        <f t="shared" si="67"/>
        <v>11154</v>
      </c>
      <c r="M333" s="7">
        <v>2</v>
      </c>
      <c r="N333" s="5" t="s">
        <v>688</v>
      </c>
      <c r="O333" s="5" t="s">
        <v>689</v>
      </c>
      <c r="P333" s="5" t="s">
        <v>41</v>
      </c>
      <c r="Q333" s="8">
        <v>40474</v>
      </c>
      <c r="R333" s="9">
        <v>255</v>
      </c>
      <c r="S333" s="9">
        <f t="shared" si="68"/>
        <v>0</v>
      </c>
      <c r="T333" s="9">
        <v>5400</v>
      </c>
      <c r="U333" s="10" t="s">
        <v>866</v>
      </c>
      <c r="V333" s="319">
        <f t="shared" si="72"/>
        <v>0.13995788676385476</v>
      </c>
      <c r="W333" s="319">
        <f t="shared" si="73"/>
        <v>8.9614043050604865E-3</v>
      </c>
      <c r="X333" s="11" t="str">
        <f t="shared" si="69"/>
        <v>FLOW</v>
      </c>
      <c r="Y333" s="5" t="str">
        <f t="shared" si="70"/>
        <v>-</v>
      </c>
      <c r="Z333" s="5" t="s">
        <v>738</v>
      </c>
      <c r="AA333" s="5" t="s">
        <v>586</v>
      </c>
      <c r="AB333" s="12"/>
      <c r="AC333" s="5"/>
      <c r="AD333" s="5"/>
      <c r="AE333" s="13"/>
      <c r="AF333" s="14" t="s">
        <v>586</v>
      </c>
      <c r="AG333" s="15" t="s">
        <v>586</v>
      </c>
      <c r="AH333" s="5" t="s">
        <v>40</v>
      </c>
      <c r="AI333" s="15" t="s">
        <v>586</v>
      </c>
      <c r="AJ333" s="16" t="s">
        <v>586</v>
      </c>
      <c r="AK333" s="15" t="s">
        <v>586</v>
      </c>
      <c r="AL333" s="17">
        <v>12218</v>
      </c>
      <c r="AM333" s="8">
        <v>40474</v>
      </c>
      <c r="AN333" s="18">
        <v>57</v>
      </c>
      <c r="AO333" s="6">
        <v>67</v>
      </c>
      <c r="AP333" s="6" t="str">
        <f t="shared" si="71"/>
        <v>FLOW</v>
      </c>
      <c r="AQ333" s="6"/>
      <c r="AR333" s="6"/>
      <c r="AS333" s="6"/>
      <c r="AT333" s="6"/>
      <c r="AU333" s="5" t="s">
        <v>483</v>
      </c>
      <c r="AV333" s="332"/>
      <c r="AW333" s="12"/>
      <c r="AX333" s="19"/>
      <c r="AY333" s="5"/>
      <c r="AZ333" s="5" t="s">
        <v>1011</v>
      </c>
      <c r="BA333" s="15" t="s">
        <v>586</v>
      </c>
      <c r="BB333" s="15"/>
      <c r="BC333" s="15"/>
      <c r="BD333" s="5"/>
      <c r="BE333" s="5"/>
      <c r="BF333" s="5"/>
      <c r="BG333" s="3"/>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c r="EM333" s="5"/>
      <c r="EN333" s="5"/>
      <c r="EO333" s="5"/>
      <c r="EP333" s="5"/>
      <c r="EQ333" s="5"/>
      <c r="ER333" s="20">
        <f t="shared" si="74"/>
        <v>0</v>
      </c>
      <c r="ES333" s="5" t="str">
        <f t="shared" si="75"/>
        <v/>
      </c>
      <c r="ET333" s="5" t="s">
        <v>575</v>
      </c>
      <c r="EU333" s="15" t="s">
        <v>1805</v>
      </c>
      <c r="EV333" s="15" t="s">
        <v>567</v>
      </c>
      <c r="EW333" s="15" t="e">
        <v>#N/A</v>
      </c>
      <c r="EX333" s="3" t="e">
        <v>#N/A</v>
      </c>
      <c r="EY333" s="22" t="e">
        <v>#N/A</v>
      </c>
      <c r="EZ333" s="21"/>
      <c r="FA333" s="3"/>
      <c r="FB333" s="22"/>
      <c r="FC333" s="15"/>
      <c r="FD333" s="15"/>
      <c r="FE333" s="15">
        <f t="shared" si="76"/>
        <v>2227</v>
      </c>
      <c r="FF333" s="4">
        <f t="shared" si="77"/>
        <v>11154</v>
      </c>
      <c r="FG333" t="s">
        <v>586</v>
      </c>
      <c r="FH333" s="4">
        <v>255</v>
      </c>
      <c r="FI333" t="s">
        <v>688</v>
      </c>
    </row>
    <row r="334" spans="1:165" ht="17.25" x14ac:dyDescent="0.25">
      <c r="A334" s="5">
        <v>462516053</v>
      </c>
      <c r="B334" s="12" t="s">
        <v>456</v>
      </c>
      <c r="C334" s="5" t="s">
        <v>1043</v>
      </c>
      <c r="D334" s="5" t="s">
        <v>1011</v>
      </c>
      <c r="E334" s="5">
        <v>3308</v>
      </c>
      <c r="F334" s="5"/>
      <c r="G334" s="6"/>
      <c r="H334" s="6"/>
      <c r="I334" s="5">
        <v>3305</v>
      </c>
      <c r="J334" s="5">
        <v>9912</v>
      </c>
      <c r="K334" s="295">
        <f t="shared" si="78"/>
        <v>3863</v>
      </c>
      <c r="L334" s="295">
        <f t="shared" si="67"/>
        <v>9909</v>
      </c>
      <c r="M334" s="7">
        <v>3</v>
      </c>
      <c r="N334" s="5" t="s">
        <v>737</v>
      </c>
      <c r="O334" s="5" t="s">
        <v>738</v>
      </c>
      <c r="P334" s="5" t="s">
        <v>168</v>
      </c>
      <c r="Q334" s="8">
        <v>40184</v>
      </c>
      <c r="R334" s="9">
        <v>561</v>
      </c>
      <c r="S334" s="9">
        <f t="shared" si="68"/>
        <v>0</v>
      </c>
      <c r="T334" s="9">
        <v>4050</v>
      </c>
      <c r="U334" s="10" t="s">
        <v>737</v>
      </c>
      <c r="V334" s="319">
        <f t="shared" si="72"/>
        <v>0.17559786585492418</v>
      </c>
      <c r="W334" s="319">
        <f t="shared" si="73"/>
        <v>1.0638764904841058E-2</v>
      </c>
      <c r="X334" s="11" t="str">
        <f t="shared" si="69"/>
        <v>STABLE</v>
      </c>
      <c r="Y334" s="5" t="str">
        <f t="shared" si="70"/>
        <v>PAID</v>
      </c>
      <c r="Z334" s="5" t="s">
        <v>738</v>
      </c>
      <c r="AA334" s="5" t="s">
        <v>586</v>
      </c>
      <c r="AB334" s="12"/>
      <c r="AC334" s="5"/>
      <c r="AD334" s="5"/>
      <c r="AE334" s="13"/>
      <c r="AF334" s="14" t="s">
        <v>1064</v>
      </c>
      <c r="AG334" s="15" t="s">
        <v>586</v>
      </c>
      <c r="AH334" s="5" t="s">
        <v>455</v>
      </c>
      <c r="AI334" s="15" t="s">
        <v>586</v>
      </c>
      <c r="AJ334" s="16" t="s">
        <v>586</v>
      </c>
      <c r="AK334" s="15" t="s">
        <v>586</v>
      </c>
      <c r="AL334" s="17">
        <v>14523</v>
      </c>
      <c r="AM334" s="8">
        <v>40184</v>
      </c>
      <c r="AN334" s="18">
        <v>88</v>
      </c>
      <c r="AO334" s="6">
        <v>67</v>
      </c>
      <c r="AP334" s="6" t="str">
        <f t="shared" si="71"/>
        <v>STABLE</v>
      </c>
      <c r="AQ334" s="6"/>
      <c r="AR334" s="6"/>
      <c r="AS334" s="6"/>
      <c r="AT334" s="6"/>
      <c r="AU334" s="5" t="s">
        <v>1060</v>
      </c>
      <c r="AV334" s="332"/>
      <c r="AW334" s="12"/>
      <c r="AX334" s="19"/>
      <c r="AY334" s="5"/>
      <c r="AZ334" s="5" t="s">
        <v>1011</v>
      </c>
      <c r="BA334" s="15" t="s">
        <v>586</v>
      </c>
      <c r="BB334" s="15"/>
      <c r="BC334" s="15">
        <v>1</v>
      </c>
      <c r="BD334" s="5"/>
      <c r="BE334" s="5"/>
      <c r="BF334" s="5"/>
      <c r="BG334" s="3"/>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5"/>
      <c r="CM334" s="5"/>
      <c r="CN334" s="5"/>
      <c r="CO334" s="5"/>
      <c r="CP334" s="5"/>
      <c r="CQ334" s="5"/>
      <c r="CR334" s="5"/>
      <c r="CS334" s="5"/>
      <c r="CT334" s="5"/>
      <c r="CU334" s="5"/>
      <c r="CV334" s="5"/>
      <c r="CW334" s="5"/>
      <c r="CX334" s="5"/>
      <c r="CY334" s="5"/>
      <c r="CZ334" s="5"/>
      <c r="DA334" s="5"/>
      <c r="DB334" s="5"/>
      <c r="DC334" s="5"/>
      <c r="DD334" s="5"/>
      <c r="DE334" s="5"/>
      <c r="DF334" s="5"/>
      <c r="DG334" s="5"/>
      <c r="DH334" s="5"/>
      <c r="DI334" s="5"/>
      <c r="DJ334" s="5"/>
      <c r="DK334" s="5"/>
      <c r="DL334" s="5"/>
      <c r="DM334" s="5"/>
      <c r="DN334" s="5"/>
      <c r="DO334" s="5"/>
      <c r="DP334" s="5"/>
      <c r="DQ334" s="5"/>
      <c r="DR334" s="5"/>
      <c r="DS334" s="5"/>
      <c r="DT334" s="5"/>
      <c r="DU334" s="5"/>
      <c r="DV334" s="5"/>
      <c r="DW334" s="5"/>
      <c r="DX334" s="5"/>
      <c r="DY334" s="5"/>
      <c r="DZ334" s="5"/>
      <c r="EA334" s="5"/>
      <c r="EB334" s="5"/>
      <c r="EC334" s="5"/>
      <c r="ED334" s="5"/>
      <c r="EE334" s="5"/>
      <c r="EF334" s="5"/>
      <c r="EG334" s="5"/>
      <c r="EH334" s="5"/>
      <c r="EI334" s="5"/>
      <c r="EJ334" s="5"/>
      <c r="EK334" s="5"/>
      <c r="EL334" s="5"/>
      <c r="EM334" s="5"/>
      <c r="EN334" s="5"/>
      <c r="EO334" s="5"/>
      <c r="EP334" s="5"/>
      <c r="EQ334" s="5"/>
      <c r="ER334" s="20">
        <f t="shared" si="74"/>
        <v>1</v>
      </c>
      <c r="ES334" s="5">
        <f t="shared" si="75"/>
        <v>1</v>
      </c>
      <c r="ET334" s="5" t="s">
        <v>583</v>
      </c>
      <c r="EU334" s="15" t="s">
        <v>1806</v>
      </c>
      <c r="EV334" s="15" t="s">
        <v>567</v>
      </c>
      <c r="EW334" s="15" t="s">
        <v>1096</v>
      </c>
      <c r="EX334" s="3" t="s">
        <v>1157</v>
      </c>
      <c r="EY334" s="22">
        <v>46174</v>
      </c>
      <c r="EZ334" s="21"/>
      <c r="FA334" s="3"/>
      <c r="FB334" s="22"/>
      <c r="FC334" s="15"/>
      <c r="FD334" s="15"/>
      <c r="FE334" s="15">
        <f t="shared" si="76"/>
        <v>3863</v>
      </c>
      <c r="FF334" s="4">
        <f t="shared" si="77"/>
        <v>13217</v>
      </c>
      <c r="FG334" t="s">
        <v>897</v>
      </c>
      <c r="FH334" s="4">
        <v>561</v>
      </c>
      <c r="FI334" t="s">
        <v>1477</v>
      </c>
    </row>
    <row r="335" spans="1:165" ht="17.25" x14ac:dyDescent="0.25">
      <c r="A335" s="5">
        <v>462801904</v>
      </c>
      <c r="B335" s="12" t="s">
        <v>933</v>
      </c>
      <c r="C335" s="5"/>
      <c r="D335" s="5"/>
      <c r="E335" s="5"/>
      <c r="F335" s="5"/>
      <c r="G335" s="6"/>
      <c r="H335" s="6"/>
      <c r="I335" s="5">
        <v>3303</v>
      </c>
      <c r="J335" s="5">
        <v>5242</v>
      </c>
      <c r="K335" s="295">
        <f t="shared" si="78"/>
        <v>2159</v>
      </c>
      <c r="L335" s="295">
        <f t="shared" si="67"/>
        <v>8545</v>
      </c>
      <c r="M335" s="7">
        <v>2</v>
      </c>
      <c r="N335" s="5" t="s">
        <v>688</v>
      </c>
      <c r="O335" s="5" t="s">
        <v>689</v>
      </c>
      <c r="P335" s="5" t="s">
        <v>30</v>
      </c>
      <c r="Q335" s="8">
        <v>39832</v>
      </c>
      <c r="R335" s="9">
        <v>220</v>
      </c>
      <c r="S335" s="9">
        <f t="shared" si="68"/>
        <v>0</v>
      </c>
      <c r="T335" s="9">
        <v>6300</v>
      </c>
      <c r="U335" s="10" t="s">
        <v>586</v>
      </c>
      <c r="V335" s="319">
        <f t="shared" si="72"/>
        <v>4.4553295330374616E-2</v>
      </c>
      <c r="W335" s="319">
        <f t="shared" si="73"/>
        <v>8.8192581973407444E-3</v>
      </c>
      <c r="X335" s="11" t="str">
        <f t="shared" si="69"/>
        <v>FLOW</v>
      </c>
      <c r="Y335" s="5" t="str">
        <f t="shared" si="70"/>
        <v>-</v>
      </c>
      <c r="Z335" s="5" t="s">
        <v>586</v>
      </c>
      <c r="AA335" s="5" t="s">
        <v>586</v>
      </c>
      <c r="AB335" s="12"/>
      <c r="AC335" s="5"/>
      <c r="AD335" s="5"/>
      <c r="AE335" s="13"/>
      <c r="AF335" s="14" t="s">
        <v>586</v>
      </c>
      <c r="AG335" s="15" t="s">
        <v>586</v>
      </c>
      <c r="AH335" s="5" t="s">
        <v>29</v>
      </c>
      <c r="AI335" s="15" t="s">
        <v>586</v>
      </c>
      <c r="AJ335" s="16" t="s">
        <v>586</v>
      </c>
      <c r="AK335" s="15" t="s">
        <v>586</v>
      </c>
      <c r="AL335" s="17">
        <v>11762</v>
      </c>
      <c r="AM335" s="8">
        <v>39832</v>
      </c>
      <c r="AN335" s="18">
        <v>57</v>
      </c>
      <c r="AO335" s="6">
        <v>67</v>
      </c>
      <c r="AP335" s="6" t="str">
        <f t="shared" si="71"/>
        <v>FLOW</v>
      </c>
      <c r="AQ335" s="6"/>
      <c r="AR335" s="6"/>
      <c r="AS335" s="6"/>
      <c r="AT335" s="6"/>
      <c r="AU335" s="5" t="s">
        <v>483</v>
      </c>
      <c r="AV335" s="332"/>
      <c r="AW335" s="12"/>
      <c r="AX335" s="19"/>
      <c r="AY335" s="5"/>
      <c r="AZ335" s="5" t="s">
        <v>1011</v>
      </c>
      <c r="BA335" s="15" t="s">
        <v>586</v>
      </c>
      <c r="BB335" s="15"/>
      <c r="BC335" s="15"/>
      <c r="BD335" s="5"/>
      <c r="BE335" s="5"/>
      <c r="BF335" s="5"/>
      <c r="BG335" s="3"/>
      <c r="BH335" s="5"/>
      <c r="BI335" s="5"/>
      <c r="BJ335" s="5"/>
      <c r="BK335" s="5"/>
      <c r="BL335" s="5"/>
      <c r="BM335" s="5"/>
      <c r="BN335" s="5"/>
      <c r="BO335" s="5"/>
      <c r="BP335" s="5"/>
      <c r="BQ335" s="5"/>
      <c r="BR335" s="5">
        <v>1</v>
      </c>
      <c r="BS335" s="5"/>
      <c r="BT335" s="5"/>
      <c r="BU335" s="5"/>
      <c r="BV335" s="5"/>
      <c r="BW335" s="5"/>
      <c r="BX335" s="5"/>
      <c r="BY335" s="5"/>
      <c r="BZ335" s="5"/>
      <c r="CA335" s="5"/>
      <c r="CB335" s="5"/>
      <c r="CC335" s="5"/>
      <c r="CD335" s="5"/>
      <c r="CE335" s="5"/>
      <c r="CF335" s="5"/>
      <c r="CG335" s="5"/>
      <c r="CH335" s="5"/>
      <c r="CI335" s="5"/>
      <c r="CJ335" s="5"/>
      <c r="CK335" s="5"/>
      <c r="CL335" s="5"/>
      <c r="CM335" s="5"/>
      <c r="CN335" s="5"/>
      <c r="CO335" s="5"/>
      <c r="CP335" s="5"/>
      <c r="CQ335" s="5"/>
      <c r="CR335" s="5"/>
      <c r="CS335" s="5"/>
      <c r="CT335" s="5"/>
      <c r="CU335" s="5"/>
      <c r="CV335" s="5"/>
      <c r="CW335" s="5"/>
      <c r="CX335" s="5"/>
      <c r="CY335" s="5"/>
      <c r="CZ335" s="5"/>
      <c r="DA335" s="5"/>
      <c r="DB335" s="5"/>
      <c r="DC335" s="5"/>
      <c r="DD335" s="5"/>
      <c r="DE335" s="5"/>
      <c r="DF335" s="5"/>
      <c r="DG335" s="5"/>
      <c r="DH335" s="5"/>
      <c r="DI335" s="5"/>
      <c r="DJ335" s="5"/>
      <c r="DK335" s="5"/>
      <c r="DL335" s="5"/>
      <c r="DM335" s="5"/>
      <c r="DN335" s="5"/>
      <c r="DO335" s="5"/>
      <c r="DP335" s="5"/>
      <c r="DQ335" s="5"/>
      <c r="DR335" s="5"/>
      <c r="DS335" s="5"/>
      <c r="DT335" s="5"/>
      <c r="DU335" s="5"/>
      <c r="DV335" s="5"/>
      <c r="DW335" s="5"/>
      <c r="DX335" s="5"/>
      <c r="DY335" s="5"/>
      <c r="DZ335" s="5"/>
      <c r="EA335" s="5"/>
      <c r="EB335" s="5"/>
      <c r="EC335" s="5"/>
      <c r="ED335" s="5"/>
      <c r="EE335" s="5"/>
      <c r="EF335" s="5"/>
      <c r="EG335" s="5"/>
      <c r="EH335" s="5"/>
      <c r="EI335" s="5"/>
      <c r="EJ335" s="5"/>
      <c r="EK335" s="5"/>
      <c r="EL335" s="5"/>
      <c r="EM335" s="5"/>
      <c r="EN335" s="5"/>
      <c r="EO335" s="5"/>
      <c r="EP335" s="5"/>
      <c r="EQ335" s="5"/>
      <c r="ER335" s="20">
        <f t="shared" si="74"/>
        <v>1</v>
      </c>
      <c r="ES335" s="5">
        <f t="shared" si="75"/>
        <v>1</v>
      </c>
      <c r="ET335" s="5" t="s">
        <v>573</v>
      </c>
      <c r="EU335" s="15" t="s">
        <v>1807</v>
      </c>
      <c r="EV335" s="15" t="s">
        <v>567</v>
      </c>
      <c r="EW335" s="15" t="s">
        <v>1068</v>
      </c>
      <c r="EX335" s="3" t="s">
        <v>1223</v>
      </c>
      <c r="EY335" s="22">
        <v>46179</v>
      </c>
      <c r="EZ335" s="21"/>
      <c r="FA335" s="3"/>
      <c r="FB335" s="22"/>
      <c r="FC335" s="15"/>
      <c r="FD335" s="15"/>
      <c r="FE335" s="15">
        <f t="shared" si="76"/>
        <v>2159</v>
      </c>
      <c r="FF335" s="4">
        <f t="shared" si="77"/>
        <v>8545</v>
      </c>
      <c r="FG335" t="s">
        <v>586</v>
      </c>
      <c r="FH335" s="4">
        <v>220</v>
      </c>
      <c r="FI335" t="s">
        <v>688</v>
      </c>
    </row>
    <row r="336" spans="1:165" ht="17.25" x14ac:dyDescent="0.25">
      <c r="A336" s="5">
        <v>460723500</v>
      </c>
      <c r="B336" s="12" t="s">
        <v>169</v>
      </c>
      <c r="C336" s="5"/>
      <c r="D336" s="5"/>
      <c r="E336" s="5"/>
      <c r="F336" s="5"/>
      <c r="G336" s="6"/>
      <c r="H336" s="6"/>
      <c r="I336" s="5">
        <v>2431</v>
      </c>
      <c r="J336" s="5">
        <v>2195</v>
      </c>
      <c r="K336" s="295">
        <f t="shared" si="78"/>
        <v>2258</v>
      </c>
      <c r="L336" s="295">
        <f t="shared" si="67"/>
        <v>4626</v>
      </c>
      <c r="M336" s="334">
        <v>1</v>
      </c>
      <c r="N336" s="5" t="s">
        <v>688</v>
      </c>
      <c r="O336" s="5" t="s">
        <v>689</v>
      </c>
      <c r="P336" s="5" t="s">
        <v>168</v>
      </c>
      <c r="Q336" s="8">
        <v>39766.080000000002</v>
      </c>
      <c r="R336" s="9">
        <v>63</v>
      </c>
      <c r="S336" s="9">
        <f t="shared" si="68"/>
        <v>0</v>
      </c>
      <c r="T336" s="9">
        <v>5886</v>
      </c>
      <c r="U336" s="10" t="s">
        <v>877</v>
      </c>
      <c r="V336" s="319">
        <f t="shared" si="72"/>
        <v>3.9298150632712199E-2</v>
      </c>
      <c r="W336" s="319">
        <f t="shared" si="73"/>
        <v>2.2301266291740876E-3</v>
      </c>
      <c r="X336" s="11" t="str">
        <f t="shared" si="69"/>
        <v>FLOW</v>
      </c>
      <c r="Y336" s="5" t="str">
        <f t="shared" si="70"/>
        <v>-</v>
      </c>
      <c r="Z336" s="5" t="s">
        <v>787</v>
      </c>
      <c r="AA336" s="5" t="s">
        <v>586</v>
      </c>
      <c r="AB336" s="12"/>
      <c r="AC336" s="5"/>
      <c r="AD336" s="5"/>
      <c r="AE336" s="13"/>
      <c r="AF336" s="14" t="s">
        <v>586</v>
      </c>
      <c r="AG336" s="15" t="s">
        <v>586</v>
      </c>
      <c r="AH336" s="5" t="s">
        <v>167</v>
      </c>
      <c r="AI336" s="15" t="s">
        <v>586</v>
      </c>
      <c r="AJ336" s="16" t="s">
        <v>586</v>
      </c>
      <c r="AK336" s="15" t="s">
        <v>586</v>
      </c>
      <c r="AL336" s="17">
        <v>8144</v>
      </c>
      <c r="AM336" s="8">
        <v>39766.080000000002</v>
      </c>
      <c r="AN336" s="18">
        <v>27</v>
      </c>
      <c r="AO336" s="6">
        <v>37</v>
      </c>
      <c r="AP336" s="6" t="str">
        <f t="shared" si="71"/>
        <v>FLOW</v>
      </c>
      <c r="AQ336" s="6"/>
      <c r="AR336" s="6"/>
      <c r="AS336" s="6"/>
      <c r="AT336" s="6"/>
      <c r="AU336" s="5" t="s">
        <v>1060</v>
      </c>
      <c r="AV336" s="332"/>
      <c r="AW336" s="12"/>
      <c r="AX336" s="19"/>
      <c r="AY336" s="5"/>
      <c r="AZ336" s="5" t="s">
        <v>1011</v>
      </c>
      <c r="BA336" s="15" t="s">
        <v>586</v>
      </c>
      <c r="BB336" s="15"/>
      <c r="BC336" s="15"/>
      <c r="BD336" s="5"/>
      <c r="BE336" s="5"/>
      <c r="BF336" s="5"/>
      <c r="BG336" s="3"/>
      <c r="BH336" s="5"/>
      <c r="BI336" s="5"/>
      <c r="BJ336" s="5"/>
      <c r="BK336" s="5"/>
      <c r="BL336" s="5">
        <v>1</v>
      </c>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5"/>
      <c r="CM336" s="5"/>
      <c r="CN336" s="5"/>
      <c r="CO336" s="5"/>
      <c r="CP336" s="5"/>
      <c r="CQ336" s="5"/>
      <c r="CR336" s="5"/>
      <c r="CS336" s="5"/>
      <c r="CT336" s="5"/>
      <c r="CU336" s="5"/>
      <c r="CV336" s="5"/>
      <c r="CW336" s="5"/>
      <c r="CX336" s="5"/>
      <c r="CY336" s="5"/>
      <c r="CZ336" s="5"/>
      <c r="DA336" s="5"/>
      <c r="DB336" s="5"/>
      <c r="DC336" s="5"/>
      <c r="DD336" s="5"/>
      <c r="DE336" s="5"/>
      <c r="DF336" s="5"/>
      <c r="DG336" s="5"/>
      <c r="DH336" s="5"/>
      <c r="DI336" s="5"/>
      <c r="DJ336" s="5"/>
      <c r="DK336" s="5"/>
      <c r="DL336" s="5"/>
      <c r="DM336" s="5"/>
      <c r="DN336" s="5"/>
      <c r="DO336" s="5"/>
      <c r="DP336" s="5"/>
      <c r="DQ336" s="5"/>
      <c r="DR336" s="5"/>
      <c r="DS336" s="5"/>
      <c r="DT336" s="5"/>
      <c r="DU336" s="5"/>
      <c r="DV336" s="5"/>
      <c r="DW336" s="5"/>
      <c r="DX336" s="5"/>
      <c r="DY336" s="5"/>
      <c r="DZ336" s="5"/>
      <c r="EA336" s="5"/>
      <c r="EB336" s="5"/>
      <c r="EC336" s="5"/>
      <c r="ED336" s="5"/>
      <c r="EE336" s="5"/>
      <c r="EF336" s="5"/>
      <c r="EG336" s="5"/>
      <c r="EH336" s="5"/>
      <c r="EI336" s="5"/>
      <c r="EJ336" s="5"/>
      <c r="EK336" s="5"/>
      <c r="EL336" s="5"/>
      <c r="EM336" s="5"/>
      <c r="EN336" s="5"/>
      <c r="EO336" s="5"/>
      <c r="EP336" s="5"/>
      <c r="EQ336" s="5"/>
      <c r="ER336" s="20">
        <f t="shared" si="74"/>
        <v>1</v>
      </c>
      <c r="ES336" s="5">
        <f t="shared" si="75"/>
        <v>1</v>
      </c>
      <c r="ET336" s="5" t="s">
        <v>583</v>
      </c>
      <c r="EU336" s="15" t="s">
        <v>1808</v>
      </c>
      <c r="EV336" s="15" t="s">
        <v>567</v>
      </c>
      <c r="EW336" s="15" t="s">
        <v>1068</v>
      </c>
      <c r="EX336" s="3" t="s">
        <v>1167</v>
      </c>
      <c r="EY336" s="22">
        <v>46177</v>
      </c>
      <c r="EZ336" s="21"/>
      <c r="FA336" s="3"/>
      <c r="FB336" s="22"/>
      <c r="FC336" s="15"/>
      <c r="FD336" s="15"/>
      <c r="FE336" s="15">
        <f t="shared" si="76"/>
        <v>2258</v>
      </c>
      <c r="FF336" s="4">
        <f t="shared" si="77"/>
        <v>4626</v>
      </c>
      <c r="FG336" t="s">
        <v>586</v>
      </c>
      <c r="FH336" s="4">
        <v>63</v>
      </c>
      <c r="FI336" t="s">
        <v>688</v>
      </c>
    </row>
    <row r="337" spans="1:165" ht="17.25" x14ac:dyDescent="0.25">
      <c r="A337" s="5">
        <v>460094148</v>
      </c>
      <c r="B337" s="12" t="s">
        <v>934</v>
      </c>
      <c r="C337" s="5"/>
      <c r="D337" s="5"/>
      <c r="E337" s="5"/>
      <c r="F337" s="5"/>
      <c r="G337" s="6"/>
      <c r="H337" s="6"/>
      <c r="I337" s="5">
        <v>3620</v>
      </c>
      <c r="J337" s="5">
        <v>3669</v>
      </c>
      <c r="K337" s="295">
        <f t="shared" si="78"/>
        <v>123</v>
      </c>
      <c r="L337" s="295">
        <f t="shared" si="67"/>
        <v>7289</v>
      </c>
      <c r="M337" s="7">
        <v>2</v>
      </c>
      <c r="N337" s="5" t="s">
        <v>688</v>
      </c>
      <c r="O337" s="5" t="s">
        <v>689</v>
      </c>
      <c r="P337" s="5" t="s">
        <v>227</v>
      </c>
      <c r="Q337" s="8">
        <v>39740.65</v>
      </c>
      <c r="R337" s="9">
        <v>74</v>
      </c>
      <c r="S337" s="9">
        <f t="shared" si="68"/>
        <v>0</v>
      </c>
      <c r="T337" s="9">
        <v>3576.43</v>
      </c>
      <c r="U337" s="10" t="s">
        <v>586</v>
      </c>
      <c r="V337" s="319">
        <f t="shared" si="72"/>
        <v>0.50544129046945885</v>
      </c>
      <c r="W337" s="319">
        <f t="shared" si="73"/>
        <v>8.799032267527351E-3</v>
      </c>
      <c r="X337" s="11" t="str">
        <f t="shared" si="69"/>
        <v>FLOW</v>
      </c>
      <c r="Y337" s="5" t="str">
        <f t="shared" si="70"/>
        <v>-</v>
      </c>
      <c r="Z337" s="5" t="s">
        <v>586</v>
      </c>
      <c r="AA337" s="5" t="s">
        <v>586</v>
      </c>
      <c r="AB337" s="12"/>
      <c r="AC337" s="5"/>
      <c r="AD337" s="5"/>
      <c r="AE337" s="13"/>
      <c r="AF337" s="14" t="s">
        <v>586</v>
      </c>
      <c r="AG337" s="15" t="s">
        <v>586</v>
      </c>
      <c r="AH337" s="5" t="s">
        <v>1018</v>
      </c>
      <c r="AI337" s="15" t="s">
        <v>586</v>
      </c>
      <c r="AJ337" s="16" t="s">
        <v>586</v>
      </c>
      <c r="AK337" s="15" t="s">
        <v>586</v>
      </c>
      <c r="AL337" s="17">
        <v>7319.43</v>
      </c>
      <c r="AM337" s="8">
        <v>39740.65</v>
      </c>
      <c r="AN337" s="18">
        <v>57</v>
      </c>
      <c r="AO337" s="6">
        <v>67</v>
      </c>
      <c r="AP337" s="6" t="str">
        <f t="shared" si="71"/>
        <v>FLOW</v>
      </c>
      <c r="AQ337" s="6"/>
      <c r="AR337" s="6"/>
      <c r="AS337" s="6"/>
      <c r="AT337" s="6"/>
      <c r="AU337" s="5" t="s">
        <v>483</v>
      </c>
      <c r="AV337" s="332"/>
      <c r="AW337" s="12"/>
      <c r="AX337" s="19"/>
      <c r="AY337" s="5"/>
      <c r="AZ337" s="5" t="s">
        <v>1011</v>
      </c>
      <c r="BA337" s="15" t="s">
        <v>586</v>
      </c>
      <c r="BB337" s="15"/>
      <c r="BC337" s="15"/>
      <c r="BD337" s="5"/>
      <c r="BE337" s="5"/>
      <c r="BF337" s="5"/>
      <c r="BG337" s="3"/>
      <c r="BH337" s="5"/>
      <c r="BI337" s="5"/>
      <c r="BJ337" s="5"/>
      <c r="BK337" s="5"/>
      <c r="BL337" s="5"/>
      <c r="BM337" s="5"/>
      <c r="BN337" s="5"/>
      <c r="BO337" s="5"/>
      <c r="BP337" s="5"/>
      <c r="BQ337" s="5"/>
      <c r="BR337" s="5">
        <v>1</v>
      </c>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c r="DV337" s="5"/>
      <c r="DW337" s="5"/>
      <c r="DX337" s="5"/>
      <c r="DY337" s="5"/>
      <c r="DZ337" s="5"/>
      <c r="EA337" s="5"/>
      <c r="EB337" s="5"/>
      <c r="EC337" s="5"/>
      <c r="ED337" s="5"/>
      <c r="EE337" s="5"/>
      <c r="EF337" s="5"/>
      <c r="EG337" s="5"/>
      <c r="EH337" s="5"/>
      <c r="EI337" s="5"/>
      <c r="EJ337" s="5"/>
      <c r="EK337" s="5"/>
      <c r="EL337" s="5"/>
      <c r="EM337" s="5"/>
      <c r="EN337" s="5"/>
      <c r="EO337" s="5"/>
      <c r="EP337" s="5"/>
      <c r="EQ337" s="5"/>
      <c r="ER337" s="20">
        <f t="shared" si="74"/>
        <v>1</v>
      </c>
      <c r="ES337" s="5">
        <f t="shared" si="75"/>
        <v>1</v>
      </c>
      <c r="ET337" s="5" t="s">
        <v>585</v>
      </c>
      <c r="EU337" s="15" t="s">
        <v>1809</v>
      </c>
      <c r="EV337" s="15" t="s">
        <v>567</v>
      </c>
      <c r="EW337" s="15" t="s">
        <v>1075</v>
      </c>
      <c r="EX337" s="3" t="s">
        <v>1224</v>
      </c>
      <c r="EY337" s="22">
        <v>46179</v>
      </c>
      <c r="EZ337" s="21"/>
      <c r="FA337" s="3"/>
      <c r="FB337" s="22"/>
      <c r="FC337" s="15"/>
      <c r="FD337" s="15"/>
      <c r="FE337" s="15">
        <f t="shared" si="76"/>
        <v>123</v>
      </c>
      <c r="FF337" s="4">
        <f t="shared" si="77"/>
        <v>7289</v>
      </c>
      <c r="FG337" t="s">
        <v>586</v>
      </c>
      <c r="FH337" s="4">
        <v>74</v>
      </c>
      <c r="FI337" t="s">
        <v>688</v>
      </c>
    </row>
    <row r="338" spans="1:165" ht="17.25" x14ac:dyDescent="0.25">
      <c r="A338" s="5">
        <v>468012757</v>
      </c>
      <c r="B338" s="12" t="s">
        <v>935</v>
      </c>
      <c r="C338" s="5"/>
      <c r="D338" s="5"/>
      <c r="E338" s="5"/>
      <c r="F338" s="5"/>
      <c r="G338" s="6"/>
      <c r="H338" s="6"/>
      <c r="I338" s="5">
        <v>3753</v>
      </c>
      <c r="J338" s="5">
        <v>3995</v>
      </c>
      <c r="K338" s="295">
        <v>3873</v>
      </c>
      <c r="L338" s="295">
        <f t="shared" si="67"/>
        <v>7748</v>
      </c>
      <c r="M338" s="334">
        <v>1</v>
      </c>
      <c r="N338" s="5" t="s">
        <v>688</v>
      </c>
      <c r="O338" s="5" t="s">
        <v>689</v>
      </c>
      <c r="P338" s="5" t="s">
        <v>168</v>
      </c>
      <c r="Q338" s="8">
        <v>39591</v>
      </c>
      <c r="R338" s="9">
        <v>0</v>
      </c>
      <c r="S338" s="9">
        <f t="shared" si="68"/>
        <v>0</v>
      </c>
      <c r="T338" s="9">
        <v>450</v>
      </c>
      <c r="U338" s="10" t="s">
        <v>586</v>
      </c>
      <c r="V338" s="319">
        <f t="shared" si="72"/>
        <v>3.9125130807454708E-2</v>
      </c>
      <c r="W338" s="319">
        <f t="shared" si="73"/>
        <v>2.2203079452546314E-3</v>
      </c>
      <c r="X338" s="11" t="str">
        <f t="shared" si="69"/>
        <v>FLOW</v>
      </c>
      <c r="Y338" s="5" t="str">
        <f t="shared" si="70"/>
        <v>-</v>
      </c>
      <c r="Z338" s="5" t="s">
        <v>586</v>
      </c>
      <c r="AA338" s="5" t="s">
        <v>586</v>
      </c>
      <c r="AB338" s="12"/>
      <c r="AC338" s="5"/>
      <c r="AD338" s="5"/>
      <c r="AE338" s="13"/>
      <c r="AF338" s="14" t="s">
        <v>586</v>
      </c>
      <c r="AG338" s="15" t="s">
        <v>586</v>
      </c>
      <c r="AH338" s="5" t="s">
        <v>281</v>
      </c>
      <c r="AI338" s="15" t="s">
        <v>586</v>
      </c>
      <c r="AJ338" s="16" t="s">
        <v>586</v>
      </c>
      <c r="AK338" s="15" t="s">
        <v>586</v>
      </c>
      <c r="AL338" s="17">
        <v>4445</v>
      </c>
      <c r="AM338" s="8">
        <v>39591</v>
      </c>
      <c r="AN338" s="18">
        <v>22</v>
      </c>
      <c r="AO338" s="6">
        <v>32</v>
      </c>
      <c r="AP338" s="6" t="str">
        <f t="shared" si="71"/>
        <v>FLOW</v>
      </c>
      <c r="AQ338" s="6"/>
      <c r="AR338" s="6"/>
      <c r="AS338" s="6"/>
      <c r="AT338" s="6"/>
      <c r="AU338" s="5" t="s">
        <v>1060</v>
      </c>
      <c r="AV338" s="332"/>
      <c r="AW338" s="12"/>
      <c r="AX338" s="19"/>
      <c r="AY338" s="5"/>
      <c r="AZ338" s="5" t="s">
        <v>1011</v>
      </c>
      <c r="BA338" s="15" t="s">
        <v>586</v>
      </c>
      <c r="BB338" s="15"/>
      <c r="BC338" s="15"/>
      <c r="BD338" s="5"/>
      <c r="BE338" s="5"/>
      <c r="BF338" s="5"/>
      <c r="BG338" s="3"/>
      <c r="BH338" s="5"/>
      <c r="BI338" s="5"/>
      <c r="BJ338" s="5"/>
      <c r="BK338" s="5"/>
      <c r="BL338" s="5"/>
      <c r="BM338" s="5"/>
      <c r="BN338" s="5"/>
      <c r="BO338" s="5"/>
      <c r="BP338" s="5"/>
      <c r="BQ338" s="5"/>
      <c r="BR338" s="5">
        <v>1</v>
      </c>
      <c r="BS338" s="5"/>
      <c r="BT338" s="5"/>
      <c r="BU338" s="5"/>
      <c r="BV338" s="5"/>
      <c r="BW338" s="5"/>
      <c r="BX338" s="5"/>
      <c r="BY338" s="5"/>
      <c r="BZ338" s="5"/>
      <c r="CA338" s="5"/>
      <c r="CB338" s="5"/>
      <c r="CC338" s="5"/>
      <c r="CD338" s="5"/>
      <c r="CE338" s="5"/>
      <c r="CF338" s="5"/>
      <c r="CG338" s="5"/>
      <c r="CH338" s="5"/>
      <c r="CI338" s="5"/>
      <c r="CJ338" s="5"/>
      <c r="CK338" s="5"/>
      <c r="CL338" s="5"/>
      <c r="CM338" s="5"/>
      <c r="CN338" s="5"/>
      <c r="CO338" s="5"/>
      <c r="CP338" s="5"/>
      <c r="CQ338" s="5"/>
      <c r="CR338" s="5"/>
      <c r="CS338" s="5"/>
      <c r="CT338" s="5"/>
      <c r="CU338" s="5"/>
      <c r="CV338" s="5"/>
      <c r="CW338" s="5"/>
      <c r="CX338" s="5"/>
      <c r="CY338" s="5"/>
      <c r="CZ338" s="5"/>
      <c r="DA338" s="5"/>
      <c r="DB338" s="5"/>
      <c r="DC338" s="5"/>
      <c r="DD338" s="5"/>
      <c r="DE338" s="5"/>
      <c r="DF338" s="5"/>
      <c r="DG338" s="5"/>
      <c r="DH338" s="5"/>
      <c r="DI338" s="5"/>
      <c r="DJ338" s="5"/>
      <c r="DK338" s="5"/>
      <c r="DL338" s="5"/>
      <c r="DM338" s="5"/>
      <c r="DN338" s="5"/>
      <c r="DO338" s="5"/>
      <c r="DP338" s="5"/>
      <c r="DQ338" s="5"/>
      <c r="DR338" s="5"/>
      <c r="DS338" s="5"/>
      <c r="DT338" s="5"/>
      <c r="DU338" s="5"/>
      <c r="DV338" s="5"/>
      <c r="DW338" s="5"/>
      <c r="DX338" s="5"/>
      <c r="DY338" s="5"/>
      <c r="DZ338" s="5"/>
      <c r="EA338" s="5"/>
      <c r="EB338" s="5"/>
      <c r="EC338" s="5"/>
      <c r="ED338" s="5"/>
      <c r="EE338" s="5"/>
      <c r="EF338" s="5"/>
      <c r="EG338" s="5"/>
      <c r="EH338" s="5"/>
      <c r="EI338" s="5"/>
      <c r="EJ338" s="5"/>
      <c r="EK338" s="5"/>
      <c r="EL338" s="5"/>
      <c r="EM338" s="5"/>
      <c r="EN338" s="5"/>
      <c r="EO338" s="5"/>
      <c r="EP338" s="5"/>
      <c r="EQ338" s="5"/>
      <c r="ER338" s="20">
        <f t="shared" si="74"/>
        <v>1</v>
      </c>
      <c r="ES338" s="5">
        <f t="shared" si="75"/>
        <v>1</v>
      </c>
      <c r="ET338" s="5" t="s">
        <v>583</v>
      </c>
      <c r="EU338" s="15" t="s">
        <v>1810</v>
      </c>
      <c r="EV338" s="15" t="s">
        <v>567</v>
      </c>
      <c r="EW338" s="15" t="s">
        <v>1096</v>
      </c>
      <c r="EX338" s="3" t="s">
        <v>1157</v>
      </c>
      <c r="EY338" s="22">
        <v>46179</v>
      </c>
      <c r="EZ338" s="21"/>
      <c r="FA338" s="3"/>
      <c r="FB338" s="22"/>
      <c r="FC338" s="15"/>
      <c r="FD338" s="15"/>
      <c r="FE338" s="15">
        <f t="shared" si="76"/>
        <v>3995</v>
      </c>
      <c r="FF338" s="4">
        <f t="shared" si="77"/>
        <v>7748</v>
      </c>
      <c r="FG338" t="s">
        <v>586</v>
      </c>
      <c r="FH338" s="4">
        <v>0</v>
      </c>
      <c r="FI338" t="s">
        <v>688</v>
      </c>
    </row>
    <row r="339" spans="1:165" ht="17.25" x14ac:dyDescent="0.25">
      <c r="A339" s="328">
        <v>460545508</v>
      </c>
      <c r="B339" s="12" t="s">
        <v>1038</v>
      </c>
      <c r="C339" s="5"/>
      <c r="D339" s="5"/>
      <c r="E339" s="5"/>
      <c r="F339" s="5"/>
      <c r="G339" s="6"/>
      <c r="H339" s="6"/>
      <c r="I339" s="5">
        <v>2380</v>
      </c>
      <c r="J339" s="5">
        <v>2368</v>
      </c>
      <c r="K339" s="295">
        <f t="shared" ref="K339:K368" si="79">IF((J339+R339)&lt;=I339+R339,(J339+R339),((I339-(I339*(M339+1)-(I339+J339)))+R339))</f>
        <v>2441</v>
      </c>
      <c r="L339" s="295">
        <f t="shared" si="67"/>
        <v>4748</v>
      </c>
      <c r="M339" s="334">
        <v>1</v>
      </c>
      <c r="N339" s="5" t="s">
        <v>688</v>
      </c>
      <c r="O339" s="5" t="s">
        <v>689</v>
      </c>
      <c r="P339" s="5" t="s">
        <v>26</v>
      </c>
      <c r="Q339" s="8">
        <v>38937.9</v>
      </c>
      <c r="R339" s="9">
        <v>73</v>
      </c>
      <c r="S339" s="9">
        <f t="shared" si="68"/>
        <v>0</v>
      </c>
      <c r="T339" s="9">
        <v>5946</v>
      </c>
      <c r="U339" s="10" t="s">
        <v>737</v>
      </c>
      <c r="V339" s="319">
        <f t="shared" si="72"/>
        <v>1.6792291337799893E-2</v>
      </c>
      <c r="W339" s="319">
        <f t="shared" si="73"/>
        <v>2.1836813604488477E-3</v>
      </c>
      <c r="X339" s="11" t="str">
        <f t="shared" si="69"/>
        <v>FLOW</v>
      </c>
      <c r="Y339" s="5" t="str">
        <f t="shared" si="70"/>
        <v>-</v>
      </c>
      <c r="Z339" s="5" t="s">
        <v>586</v>
      </c>
      <c r="AA339" s="5" t="s">
        <v>586</v>
      </c>
      <c r="AB339" s="12"/>
      <c r="AC339" s="5"/>
      <c r="AD339" s="5"/>
      <c r="AE339" s="13"/>
      <c r="AF339" s="14" t="s">
        <v>586</v>
      </c>
      <c r="AG339" s="15" t="s">
        <v>586</v>
      </c>
      <c r="AH339" s="5" t="s">
        <v>185</v>
      </c>
      <c r="AI339" s="15" t="s">
        <v>586</v>
      </c>
      <c r="AJ339" s="16" t="s">
        <v>586</v>
      </c>
      <c r="AK339" s="15" t="s">
        <v>586</v>
      </c>
      <c r="AL339" s="17">
        <v>8387</v>
      </c>
      <c r="AM339" s="8">
        <v>38937.9</v>
      </c>
      <c r="AN339" s="18">
        <v>27</v>
      </c>
      <c r="AO339" s="6">
        <v>37</v>
      </c>
      <c r="AP339" s="6" t="str">
        <f t="shared" si="71"/>
        <v>FLOW</v>
      </c>
      <c r="AQ339" s="6"/>
      <c r="AR339" s="6"/>
      <c r="AS339" s="6"/>
      <c r="AT339" s="6"/>
      <c r="AU339" s="5" t="s">
        <v>483</v>
      </c>
      <c r="AV339" s="332"/>
      <c r="AW339" s="12"/>
      <c r="AX339" s="19"/>
      <c r="AY339" s="5"/>
      <c r="AZ339" s="5" t="s">
        <v>1011</v>
      </c>
      <c r="BA339" s="15" t="s">
        <v>586</v>
      </c>
      <c r="BB339" s="15"/>
      <c r="BC339" s="15"/>
      <c r="BD339" s="5"/>
      <c r="BE339" s="5"/>
      <c r="BF339" s="5"/>
      <c r="BG339" s="3"/>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5"/>
      <c r="CM339" s="5"/>
      <c r="CN339" s="5"/>
      <c r="CO339" s="5"/>
      <c r="CP339" s="5"/>
      <c r="CQ339" s="5"/>
      <c r="CR339" s="5"/>
      <c r="CS339" s="5"/>
      <c r="CT339" s="5"/>
      <c r="CU339" s="5"/>
      <c r="CV339" s="5"/>
      <c r="CW339" s="5"/>
      <c r="CX339" s="5"/>
      <c r="CY339" s="5"/>
      <c r="CZ339" s="5"/>
      <c r="DA339" s="5"/>
      <c r="DB339" s="5"/>
      <c r="DC339" s="5"/>
      <c r="DD339" s="5"/>
      <c r="DE339" s="5"/>
      <c r="DF339" s="5"/>
      <c r="DG339" s="5"/>
      <c r="DH339" s="5"/>
      <c r="DI339" s="5"/>
      <c r="DJ339" s="5"/>
      <c r="DK339" s="5"/>
      <c r="DL339" s="5"/>
      <c r="DM339" s="5"/>
      <c r="DN339" s="5"/>
      <c r="DO339" s="5"/>
      <c r="DP339" s="5"/>
      <c r="DQ339" s="5"/>
      <c r="DR339" s="5"/>
      <c r="DS339" s="5"/>
      <c r="DT339" s="5"/>
      <c r="DU339" s="5"/>
      <c r="DV339" s="5"/>
      <c r="DW339" s="5"/>
      <c r="DX339" s="5"/>
      <c r="DY339" s="5"/>
      <c r="DZ339" s="5"/>
      <c r="EA339" s="5"/>
      <c r="EB339" s="5"/>
      <c r="EC339" s="5"/>
      <c r="ED339" s="5"/>
      <c r="EE339" s="5"/>
      <c r="EF339" s="5"/>
      <c r="EG339" s="5"/>
      <c r="EH339" s="5"/>
      <c r="EI339" s="5"/>
      <c r="EJ339" s="5"/>
      <c r="EK339" s="5"/>
      <c r="EL339" s="5"/>
      <c r="EM339" s="5"/>
      <c r="EN339" s="5"/>
      <c r="EO339" s="5"/>
      <c r="EP339" s="5"/>
      <c r="EQ339" s="5"/>
      <c r="ER339" s="20">
        <f t="shared" si="74"/>
        <v>0</v>
      </c>
      <c r="ES339" s="5" t="str">
        <f t="shared" si="75"/>
        <v/>
      </c>
      <c r="ET339" s="5" t="s">
        <v>572</v>
      </c>
      <c r="EU339" s="15" t="e">
        <v>#N/A</v>
      </c>
      <c r="EV339" s="15" t="e">
        <v>#N/A</v>
      </c>
      <c r="EW339" s="15" t="e">
        <v>#N/A</v>
      </c>
      <c r="EX339" s="3" t="e">
        <v>#N/A</v>
      </c>
      <c r="EY339" s="22" t="e">
        <v>#N/A</v>
      </c>
      <c r="EZ339" s="21"/>
      <c r="FA339" s="3"/>
      <c r="FB339" s="22"/>
      <c r="FC339" s="15"/>
      <c r="FD339" s="15"/>
      <c r="FE339" s="15">
        <f t="shared" si="76"/>
        <v>2441</v>
      </c>
      <c r="FF339" s="4">
        <f t="shared" si="77"/>
        <v>4748</v>
      </c>
      <c r="FG339" t="s">
        <v>586</v>
      </c>
      <c r="FH339" s="4">
        <v>73</v>
      </c>
      <c r="FI339" t="s">
        <v>688</v>
      </c>
    </row>
    <row r="340" spans="1:165" ht="17.25" x14ac:dyDescent="0.25">
      <c r="A340" s="5">
        <v>464470722</v>
      </c>
      <c r="B340" s="12" t="s">
        <v>1437</v>
      </c>
      <c r="C340" s="5"/>
      <c r="D340" s="5"/>
      <c r="E340" s="5"/>
      <c r="F340" s="5"/>
      <c r="G340" s="6"/>
      <c r="H340" s="6"/>
      <c r="I340" s="5">
        <v>5289</v>
      </c>
      <c r="J340" s="5">
        <v>10245</v>
      </c>
      <c r="K340" s="295">
        <f t="shared" si="79"/>
        <v>5256</v>
      </c>
      <c r="L340" s="295">
        <f t="shared" si="67"/>
        <v>15534</v>
      </c>
      <c r="M340" s="7">
        <v>2</v>
      </c>
      <c r="N340" s="5" t="s">
        <v>688</v>
      </c>
      <c r="O340" s="5" t="s">
        <v>689</v>
      </c>
      <c r="P340" s="5" t="s">
        <v>227</v>
      </c>
      <c r="Q340" s="8">
        <v>38885</v>
      </c>
      <c r="R340" s="9">
        <v>300</v>
      </c>
      <c r="S340" s="9">
        <f t="shared" si="68"/>
        <v>0</v>
      </c>
      <c r="T340" s="9">
        <v>2303.5300000000002</v>
      </c>
      <c r="U340" s="10" t="s">
        <v>586</v>
      </c>
      <c r="V340" s="319">
        <f t="shared" si="72"/>
        <v>0.49455870953054126</v>
      </c>
      <c r="W340" s="319">
        <f t="shared" si="73"/>
        <v>8.6095816178849878E-3</v>
      </c>
      <c r="X340" s="11" t="str">
        <f t="shared" si="69"/>
        <v>FLOW</v>
      </c>
      <c r="Y340" s="5" t="str">
        <f t="shared" si="70"/>
        <v>-</v>
      </c>
      <c r="Z340" s="5" t="s">
        <v>586</v>
      </c>
      <c r="AA340" s="5" t="s">
        <v>586</v>
      </c>
      <c r="AB340" s="12"/>
      <c r="AC340" s="5"/>
      <c r="AD340" s="5"/>
      <c r="AE340" s="13"/>
      <c r="AF340" s="14"/>
      <c r="AG340" s="15"/>
      <c r="AH340" s="5" t="s">
        <v>452</v>
      </c>
      <c r="AI340" s="15"/>
      <c r="AK340" s="15"/>
      <c r="AL340" s="17">
        <v>12848.53</v>
      </c>
      <c r="AM340" s="8">
        <v>38885</v>
      </c>
      <c r="AN340" s="18">
        <v>57</v>
      </c>
      <c r="AO340" s="6">
        <v>67</v>
      </c>
      <c r="AP340" s="6" t="str">
        <f t="shared" si="71"/>
        <v>FLOW</v>
      </c>
      <c r="AQ340" s="6"/>
      <c r="AR340" s="6"/>
      <c r="AS340" s="6"/>
      <c r="AT340" s="6"/>
      <c r="AU340" s="5" t="s">
        <v>586</v>
      </c>
      <c r="AV340" s="332"/>
      <c r="AW340" s="12"/>
      <c r="AX340" s="19"/>
      <c r="AY340" s="5"/>
      <c r="AZ340" s="5" t="s">
        <v>1325</v>
      </c>
      <c r="BA340" s="15" t="s">
        <v>586</v>
      </c>
      <c r="BB340" s="15"/>
      <c r="BC340" s="15"/>
      <c r="BD340" s="5"/>
      <c r="BE340" s="5"/>
      <c r="BF340" s="5"/>
      <c r="BG340" s="3"/>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v>1</v>
      </c>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c r="EM340" s="5"/>
      <c r="EN340" s="5"/>
      <c r="EO340" s="5"/>
      <c r="EP340" s="5"/>
      <c r="EQ340" s="5"/>
      <c r="ER340" s="20">
        <f t="shared" si="74"/>
        <v>1</v>
      </c>
      <c r="ES340" s="5">
        <f t="shared" si="75"/>
        <v>1</v>
      </c>
      <c r="ET340" s="5" t="s">
        <v>585</v>
      </c>
      <c r="EU340" s="15" t="s">
        <v>1811</v>
      </c>
      <c r="EV340" s="15" t="s">
        <v>567</v>
      </c>
      <c r="EW340" s="15"/>
      <c r="EX340" s="3"/>
      <c r="EY340" s="22"/>
      <c r="EZ340" s="21"/>
      <c r="FA340" s="3"/>
      <c r="FB340" s="22"/>
      <c r="FC340" s="15"/>
      <c r="FD340" s="15"/>
      <c r="FE340" s="15">
        <f t="shared" si="76"/>
        <v>5256</v>
      </c>
      <c r="FF340" s="4">
        <f t="shared" si="77"/>
        <v>15534</v>
      </c>
      <c r="FH340" s="4">
        <v>300</v>
      </c>
      <c r="FI340" t="s">
        <v>688</v>
      </c>
    </row>
    <row r="341" spans="1:165" ht="17.25" x14ac:dyDescent="0.25">
      <c r="A341" s="5">
        <v>466805634</v>
      </c>
      <c r="B341" s="12" t="s">
        <v>1345</v>
      </c>
      <c r="C341" s="5"/>
      <c r="D341" s="5"/>
      <c r="E341" s="5"/>
      <c r="F341" s="5"/>
      <c r="G341" s="6"/>
      <c r="H341" s="6"/>
      <c r="I341" s="5">
        <v>3886</v>
      </c>
      <c r="J341" s="5">
        <v>3886</v>
      </c>
      <c r="K341" s="295">
        <f t="shared" si="79"/>
        <v>3921</v>
      </c>
      <c r="L341" s="295">
        <f t="shared" si="67"/>
        <v>7772</v>
      </c>
      <c r="M341" s="334">
        <v>1</v>
      </c>
      <c r="N341" s="5" t="s">
        <v>688</v>
      </c>
      <c r="O341" s="5" t="s">
        <v>689</v>
      </c>
      <c r="P341" s="5" t="s">
        <v>96</v>
      </c>
      <c r="Q341" s="8">
        <v>38761</v>
      </c>
      <c r="R341" s="9">
        <v>35</v>
      </c>
      <c r="S341" s="9">
        <f t="shared" si="68"/>
        <v>0</v>
      </c>
      <c r="T341" s="9">
        <v>450</v>
      </c>
      <c r="U341" s="10" t="s">
        <v>586</v>
      </c>
      <c r="V341" s="319">
        <f t="shared" si="72"/>
        <v>5.3873648926552151E-2</v>
      </c>
      <c r="W341" s="319">
        <f t="shared" si="73"/>
        <v>2.1737606088761277E-3</v>
      </c>
      <c r="X341" s="11" t="str">
        <f t="shared" si="69"/>
        <v>FLOW</v>
      </c>
      <c r="Y341" s="5" t="str">
        <f t="shared" si="70"/>
        <v>-</v>
      </c>
      <c r="Z341" s="5" t="s">
        <v>586</v>
      </c>
      <c r="AA341" s="5" t="s">
        <v>586</v>
      </c>
      <c r="AB341" s="12"/>
      <c r="AC341" s="5"/>
      <c r="AD341" s="5"/>
      <c r="AE341" s="13"/>
      <c r="AF341" s="14"/>
      <c r="AG341" s="15"/>
      <c r="AH341" s="5" t="s">
        <v>95</v>
      </c>
      <c r="AI341" s="15"/>
      <c r="AK341" s="15"/>
      <c r="AL341" s="17">
        <v>4371</v>
      </c>
      <c r="AM341" s="8">
        <v>38761</v>
      </c>
      <c r="AN341" s="18">
        <v>26</v>
      </c>
      <c r="AO341" s="6">
        <v>36</v>
      </c>
      <c r="AP341" s="6" t="str">
        <f t="shared" si="71"/>
        <v>FLOW</v>
      </c>
      <c r="AQ341" s="6"/>
      <c r="AR341" s="6"/>
      <c r="AS341" s="6"/>
      <c r="AT341" s="6"/>
      <c r="AU341" s="5" t="s">
        <v>586</v>
      </c>
      <c r="AV341" s="332"/>
      <c r="AW341" s="12"/>
      <c r="AX341" s="19"/>
      <c r="AY341" s="5"/>
      <c r="AZ341" s="5" t="s">
        <v>1325</v>
      </c>
      <c r="BA341" s="15" t="s">
        <v>586</v>
      </c>
      <c r="BB341" s="15"/>
      <c r="BC341" s="15"/>
      <c r="BD341" s="5"/>
      <c r="BE341" s="5"/>
      <c r="BF341" s="5"/>
      <c r="BG341" s="3"/>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v>1</v>
      </c>
      <c r="CK341" s="5"/>
      <c r="CL341" s="5"/>
      <c r="CM341" s="5"/>
      <c r="CN341" s="5"/>
      <c r="CO341" s="5"/>
      <c r="CP341" s="5"/>
      <c r="CQ341" s="5"/>
      <c r="CR341" s="5"/>
      <c r="CS341" s="5"/>
      <c r="CT341" s="5"/>
      <c r="CU341" s="5"/>
      <c r="CV341" s="5"/>
      <c r="CW341" s="5"/>
      <c r="CX341" s="5"/>
      <c r="CY341" s="5"/>
      <c r="CZ341" s="5"/>
      <c r="DA341" s="5"/>
      <c r="DB341" s="5"/>
      <c r="DC341" s="5"/>
      <c r="DD341" s="5"/>
      <c r="DE341" s="5"/>
      <c r="DF341" s="5"/>
      <c r="DG341" s="5"/>
      <c r="DH341" s="5"/>
      <c r="DI341" s="5"/>
      <c r="DJ341" s="5"/>
      <c r="DK341" s="5"/>
      <c r="DL341" s="5"/>
      <c r="DM341" s="5"/>
      <c r="DN341" s="5"/>
      <c r="DO341" s="5"/>
      <c r="DP341" s="5"/>
      <c r="DQ341" s="5"/>
      <c r="DR341" s="5"/>
      <c r="DS341" s="5"/>
      <c r="DT341" s="5"/>
      <c r="DU341" s="5"/>
      <c r="DV341" s="5"/>
      <c r="DW341" s="5"/>
      <c r="DX341" s="5"/>
      <c r="DY341" s="5"/>
      <c r="DZ341" s="5"/>
      <c r="EA341" s="5"/>
      <c r="EB341" s="5"/>
      <c r="EC341" s="5"/>
      <c r="ED341" s="5"/>
      <c r="EE341" s="5"/>
      <c r="EF341" s="5"/>
      <c r="EG341" s="5"/>
      <c r="EH341" s="5"/>
      <c r="EI341" s="5"/>
      <c r="EJ341" s="5"/>
      <c r="EK341" s="5"/>
      <c r="EL341" s="5"/>
      <c r="EM341" s="5"/>
      <c r="EN341" s="5"/>
      <c r="EO341" s="5"/>
      <c r="EP341" s="5"/>
      <c r="EQ341" s="5"/>
      <c r="ER341" s="20">
        <f t="shared" si="74"/>
        <v>1</v>
      </c>
      <c r="ES341" s="5">
        <f t="shared" si="75"/>
        <v>1</v>
      </c>
      <c r="ET341" s="5" t="s">
        <v>580</v>
      </c>
      <c r="EU341" s="15" t="s">
        <v>1812</v>
      </c>
      <c r="EV341" s="15" t="s">
        <v>567</v>
      </c>
      <c r="EW341" s="15"/>
      <c r="EX341" s="3"/>
      <c r="EY341" s="22"/>
      <c r="EZ341" s="21"/>
      <c r="FA341" s="3"/>
      <c r="FB341" s="22"/>
      <c r="FC341" s="15"/>
      <c r="FD341" s="15"/>
      <c r="FE341" s="15">
        <f t="shared" si="76"/>
        <v>3921</v>
      </c>
      <c r="FF341" s="4">
        <f t="shared" si="77"/>
        <v>7772</v>
      </c>
      <c r="FH341" s="4">
        <v>35</v>
      </c>
      <c r="FI341" t="s">
        <v>688</v>
      </c>
    </row>
    <row r="342" spans="1:165" ht="17.25" x14ac:dyDescent="0.25">
      <c r="A342" s="328">
        <v>461511012</v>
      </c>
      <c r="B342" s="12" t="s">
        <v>510</v>
      </c>
      <c r="C342" s="5"/>
      <c r="D342" s="5"/>
      <c r="E342" s="5"/>
      <c r="F342" s="5"/>
      <c r="G342" s="6"/>
      <c r="H342" s="6"/>
      <c r="I342" s="5">
        <v>4467</v>
      </c>
      <c r="J342" s="5">
        <v>5923.89</v>
      </c>
      <c r="K342" s="295">
        <f t="shared" si="79"/>
        <v>1672.8899999999994</v>
      </c>
      <c r="L342" s="295">
        <f t="shared" si="67"/>
        <v>10390.89</v>
      </c>
      <c r="M342" s="7">
        <v>2</v>
      </c>
      <c r="N342" s="5" t="s">
        <v>688</v>
      </c>
      <c r="O342" s="5" t="s">
        <v>689</v>
      </c>
      <c r="P342" s="5" t="s">
        <v>74</v>
      </c>
      <c r="Q342" s="8">
        <v>38649.919999999998</v>
      </c>
      <c r="R342" s="9">
        <v>216</v>
      </c>
      <c r="S342" s="9">
        <f t="shared" si="68"/>
        <v>0</v>
      </c>
      <c r="T342" s="9">
        <v>900</v>
      </c>
      <c r="U342" s="10" t="s">
        <v>688</v>
      </c>
      <c r="V342" s="319">
        <f t="shared" si="72"/>
        <v>0.28515735554038651</v>
      </c>
      <c r="W342" s="319">
        <f t="shared" si="73"/>
        <v>8.5575322300302254E-3</v>
      </c>
      <c r="X342" s="11" t="str">
        <f t="shared" si="69"/>
        <v>FLOW</v>
      </c>
      <c r="Y342" s="5" t="str">
        <f t="shared" si="70"/>
        <v>-</v>
      </c>
      <c r="Z342" s="5" t="s">
        <v>773</v>
      </c>
      <c r="AA342" s="5" t="s">
        <v>586</v>
      </c>
      <c r="AB342" s="12"/>
      <c r="AC342" s="5"/>
      <c r="AD342" s="5"/>
      <c r="AE342" s="13"/>
      <c r="AF342" s="14" t="s">
        <v>586</v>
      </c>
      <c r="AG342" s="15" t="s">
        <v>586</v>
      </c>
      <c r="AH342" s="5" t="s">
        <v>73</v>
      </c>
      <c r="AI342" s="15" t="s">
        <v>586</v>
      </c>
      <c r="AJ342" s="16" t="s">
        <v>586</v>
      </c>
      <c r="AK342" s="15" t="s">
        <v>586</v>
      </c>
      <c r="AL342" s="17">
        <v>7039.89</v>
      </c>
      <c r="AM342" s="8">
        <v>38649.919999999998</v>
      </c>
      <c r="AN342" s="18">
        <v>57</v>
      </c>
      <c r="AO342" s="6">
        <v>67</v>
      </c>
      <c r="AP342" s="6" t="str">
        <f t="shared" si="71"/>
        <v>FLOW</v>
      </c>
      <c r="AQ342" s="6"/>
      <c r="AR342" s="6"/>
      <c r="AS342" s="6"/>
      <c r="AT342" s="6"/>
      <c r="AU342" s="5" t="s">
        <v>1060</v>
      </c>
      <c r="AV342" s="332"/>
      <c r="AW342" s="12"/>
      <c r="AX342" s="19"/>
      <c r="AY342" s="5"/>
      <c r="AZ342" s="5" t="s">
        <v>1011</v>
      </c>
      <c r="BA342" s="15" t="s">
        <v>586</v>
      </c>
      <c r="BB342" s="15"/>
      <c r="BC342" s="15"/>
      <c r="BD342" s="5"/>
      <c r="BE342" s="5"/>
      <c r="BF342" s="5"/>
      <c r="BG342" s="3"/>
      <c r="BH342" s="5"/>
      <c r="BI342" s="5"/>
      <c r="BJ342" s="5"/>
      <c r="BK342" s="5"/>
      <c r="BL342" s="5">
        <v>1</v>
      </c>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5"/>
      <c r="CM342" s="5"/>
      <c r="CN342" s="5"/>
      <c r="CO342" s="5"/>
      <c r="CP342" s="5"/>
      <c r="CQ342" s="5"/>
      <c r="CR342" s="5"/>
      <c r="CS342" s="5"/>
      <c r="CT342" s="5"/>
      <c r="CU342" s="5"/>
      <c r="CV342" s="5"/>
      <c r="CW342" s="5"/>
      <c r="CX342" s="5"/>
      <c r="CY342" s="5"/>
      <c r="CZ342" s="5"/>
      <c r="DA342" s="5"/>
      <c r="DB342" s="5"/>
      <c r="DC342" s="5"/>
      <c r="DD342" s="5"/>
      <c r="DE342" s="5"/>
      <c r="DF342" s="5"/>
      <c r="DG342" s="5"/>
      <c r="DH342" s="5"/>
      <c r="DI342" s="5"/>
      <c r="DJ342" s="5"/>
      <c r="DK342" s="5"/>
      <c r="DL342" s="5"/>
      <c r="DM342" s="5"/>
      <c r="DN342" s="5"/>
      <c r="DO342" s="5"/>
      <c r="DP342" s="5"/>
      <c r="DQ342" s="5"/>
      <c r="DR342" s="5"/>
      <c r="DS342" s="5"/>
      <c r="DT342" s="5"/>
      <c r="DU342" s="5"/>
      <c r="DV342" s="5"/>
      <c r="DW342" s="5"/>
      <c r="DX342" s="5"/>
      <c r="DY342" s="5"/>
      <c r="DZ342" s="5"/>
      <c r="EA342" s="5"/>
      <c r="EB342" s="5"/>
      <c r="EC342" s="5"/>
      <c r="ED342" s="5"/>
      <c r="EE342" s="5"/>
      <c r="EF342" s="5"/>
      <c r="EG342" s="5"/>
      <c r="EH342" s="5"/>
      <c r="EI342" s="5"/>
      <c r="EJ342" s="5"/>
      <c r="EK342" s="5"/>
      <c r="EL342" s="5"/>
      <c r="EM342" s="5"/>
      <c r="EN342" s="5"/>
      <c r="EO342" s="5"/>
      <c r="EP342" s="5"/>
      <c r="EQ342" s="5"/>
      <c r="ER342" s="20">
        <f t="shared" si="74"/>
        <v>1</v>
      </c>
      <c r="ES342" s="5">
        <f t="shared" si="75"/>
        <v>1</v>
      </c>
      <c r="ET342" s="5" t="s">
        <v>579</v>
      </c>
      <c r="EU342" s="15" t="e">
        <v>#N/A</v>
      </c>
      <c r="EV342" s="15" t="e">
        <v>#N/A</v>
      </c>
      <c r="EW342" s="15" t="e">
        <v>#N/A</v>
      </c>
      <c r="EX342" s="3" t="e">
        <v>#N/A</v>
      </c>
      <c r="EY342" s="22" t="e">
        <v>#N/A</v>
      </c>
      <c r="EZ342" s="21"/>
      <c r="FA342" s="3"/>
      <c r="FB342" s="22"/>
      <c r="FC342" s="15"/>
      <c r="FD342" s="15"/>
      <c r="FE342" s="15">
        <f t="shared" si="76"/>
        <v>1672.8899999999994</v>
      </c>
      <c r="FF342" s="4">
        <f t="shared" si="77"/>
        <v>10390.89</v>
      </c>
      <c r="FG342" t="s">
        <v>586</v>
      </c>
      <c r="FH342" s="4">
        <v>216</v>
      </c>
      <c r="FI342" t="s">
        <v>688</v>
      </c>
    </row>
    <row r="343" spans="1:165" ht="17.25" x14ac:dyDescent="0.25">
      <c r="A343" s="5">
        <v>462702660</v>
      </c>
      <c r="B343" s="12" t="s">
        <v>31</v>
      </c>
      <c r="C343" s="5"/>
      <c r="D343" s="5"/>
      <c r="E343" s="5"/>
      <c r="F343" s="5"/>
      <c r="G343" s="6"/>
      <c r="H343" s="6"/>
      <c r="I343" s="5">
        <v>3151</v>
      </c>
      <c r="J343" s="5">
        <v>6178</v>
      </c>
      <c r="K343" s="295">
        <f t="shared" si="79"/>
        <v>3235</v>
      </c>
      <c r="L343" s="295">
        <f t="shared" si="67"/>
        <v>9329</v>
      </c>
      <c r="M343" s="7">
        <v>2</v>
      </c>
      <c r="N343" s="5" t="s">
        <v>688</v>
      </c>
      <c r="O343" s="5" t="s">
        <v>689</v>
      </c>
      <c r="P343" s="5" t="s">
        <v>30</v>
      </c>
      <c r="Q343" s="8">
        <v>38588</v>
      </c>
      <c r="R343" s="9">
        <v>208</v>
      </c>
      <c r="S343" s="9">
        <f t="shared" si="68"/>
        <v>0</v>
      </c>
      <c r="T343" s="9">
        <v>0</v>
      </c>
      <c r="U343" s="10" t="s">
        <v>688</v>
      </c>
      <c r="V343" s="319">
        <f t="shared" si="72"/>
        <v>4.3161843748958019E-2</v>
      </c>
      <c r="W343" s="319">
        <f t="shared" si="73"/>
        <v>8.5438224372109024E-3</v>
      </c>
      <c r="X343" s="11" t="str">
        <f t="shared" si="69"/>
        <v>FLOW</v>
      </c>
      <c r="Y343" s="5" t="str">
        <f t="shared" si="70"/>
        <v>-</v>
      </c>
      <c r="Z343" s="5" t="s">
        <v>787</v>
      </c>
      <c r="AA343" s="5" t="s">
        <v>586</v>
      </c>
      <c r="AB343" s="12"/>
      <c r="AC343" s="5"/>
      <c r="AD343" s="5"/>
      <c r="AE343" s="13"/>
      <c r="AF343" s="14" t="s">
        <v>586</v>
      </c>
      <c r="AG343" s="15" t="s">
        <v>586</v>
      </c>
      <c r="AH343" s="5" t="s">
        <v>32</v>
      </c>
      <c r="AI343" s="15" t="s">
        <v>586</v>
      </c>
      <c r="AJ343" s="16" t="s">
        <v>586</v>
      </c>
      <c r="AK343" s="15" t="s">
        <v>586</v>
      </c>
      <c r="AL343" s="17">
        <v>6386</v>
      </c>
      <c r="AM343" s="8">
        <v>38588</v>
      </c>
      <c r="AN343" s="18">
        <v>57</v>
      </c>
      <c r="AO343" s="6">
        <v>67</v>
      </c>
      <c r="AP343" s="6" t="str">
        <f t="shared" si="71"/>
        <v>FLOW</v>
      </c>
      <c r="AQ343" s="6"/>
      <c r="AR343" s="6"/>
      <c r="AS343" s="6"/>
      <c r="AT343" s="6"/>
      <c r="AU343" s="5" t="s">
        <v>1060</v>
      </c>
      <c r="AV343" s="332"/>
      <c r="AW343" s="12"/>
      <c r="AX343" s="19"/>
      <c r="AY343" s="5"/>
      <c r="AZ343" s="5" t="s">
        <v>1011</v>
      </c>
      <c r="BA343" s="15" t="s">
        <v>586</v>
      </c>
      <c r="BB343" s="15"/>
      <c r="BC343" s="15"/>
      <c r="BD343" s="5"/>
      <c r="BE343" s="5"/>
      <c r="BF343" s="5"/>
      <c r="BG343" s="3"/>
      <c r="BH343" s="5"/>
      <c r="BI343" s="5"/>
      <c r="BJ343" s="5"/>
      <c r="BK343" s="5"/>
      <c r="BL343" s="5"/>
      <c r="BM343" s="5"/>
      <c r="BN343" s="5"/>
      <c r="BO343" s="5">
        <v>1</v>
      </c>
      <c r="BP343" s="5"/>
      <c r="BQ343" s="5"/>
      <c r="BR343" s="5"/>
      <c r="BS343" s="5"/>
      <c r="BT343" s="5"/>
      <c r="BU343" s="5"/>
      <c r="BV343" s="5"/>
      <c r="BW343" s="5"/>
      <c r="BX343" s="5"/>
      <c r="BY343" s="5"/>
      <c r="BZ343" s="5"/>
      <c r="CA343" s="5"/>
      <c r="CB343" s="5"/>
      <c r="CC343" s="5"/>
      <c r="CD343" s="5"/>
      <c r="CE343" s="5"/>
      <c r="CF343" s="5"/>
      <c r="CG343" s="5"/>
      <c r="CH343" s="5"/>
      <c r="CI343" s="5"/>
      <c r="CJ343" s="5"/>
      <c r="CK343" s="5"/>
      <c r="CL343" s="5"/>
      <c r="CM343" s="5"/>
      <c r="CN343" s="5"/>
      <c r="CO343" s="5"/>
      <c r="CP343" s="5"/>
      <c r="CQ343" s="5"/>
      <c r="CR343" s="5"/>
      <c r="CS343" s="5"/>
      <c r="CT343" s="5"/>
      <c r="CU343" s="5"/>
      <c r="CV343" s="5"/>
      <c r="CW343" s="5"/>
      <c r="CX343" s="5"/>
      <c r="CY343" s="5"/>
      <c r="CZ343" s="5"/>
      <c r="DA343" s="5"/>
      <c r="DB343" s="5"/>
      <c r="DC343" s="5"/>
      <c r="DD343" s="5"/>
      <c r="DE343" s="5"/>
      <c r="DF343" s="5"/>
      <c r="DG343" s="5"/>
      <c r="DH343" s="5"/>
      <c r="DI343" s="5"/>
      <c r="DJ343" s="5"/>
      <c r="DK343" s="5"/>
      <c r="DL343" s="5"/>
      <c r="DM343" s="5"/>
      <c r="DN343" s="5"/>
      <c r="DO343" s="5"/>
      <c r="DP343" s="5"/>
      <c r="DQ343" s="5"/>
      <c r="DR343" s="5"/>
      <c r="DS343" s="5"/>
      <c r="DT343" s="5"/>
      <c r="DU343" s="5"/>
      <c r="DV343" s="5"/>
      <c r="DW343" s="5"/>
      <c r="DX343" s="5"/>
      <c r="DY343" s="5"/>
      <c r="DZ343" s="5"/>
      <c r="EA343" s="5"/>
      <c r="EB343" s="5"/>
      <c r="EC343" s="5"/>
      <c r="ED343" s="5"/>
      <c r="EE343" s="5"/>
      <c r="EF343" s="5"/>
      <c r="EG343" s="5"/>
      <c r="EH343" s="5"/>
      <c r="EI343" s="5"/>
      <c r="EJ343" s="5"/>
      <c r="EK343" s="5"/>
      <c r="EL343" s="5"/>
      <c r="EM343" s="5"/>
      <c r="EN343" s="5"/>
      <c r="EO343" s="5"/>
      <c r="EP343" s="5"/>
      <c r="EQ343" s="5"/>
      <c r="ER343" s="20">
        <f t="shared" si="74"/>
        <v>1</v>
      </c>
      <c r="ES343" s="5">
        <f t="shared" si="75"/>
        <v>1</v>
      </c>
      <c r="ET343" s="5" t="s">
        <v>573</v>
      </c>
      <c r="EU343" s="15" t="s">
        <v>1813</v>
      </c>
      <c r="EV343" s="15" t="s">
        <v>567</v>
      </c>
      <c r="EW343" s="15" t="s">
        <v>1068</v>
      </c>
      <c r="EX343" s="3" t="s">
        <v>1077</v>
      </c>
      <c r="EY343" s="22">
        <v>46178</v>
      </c>
      <c r="EZ343" s="21"/>
      <c r="FA343" s="3"/>
      <c r="FB343" s="22"/>
      <c r="FC343" s="15"/>
      <c r="FD343" s="15"/>
      <c r="FE343" s="15">
        <f t="shared" si="76"/>
        <v>3235</v>
      </c>
      <c r="FF343" s="4">
        <f t="shared" si="77"/>
        <v>9329</v>
      </c>
      <c r="FG343" t="s">
        <v>586</v>
      </c>
      <c r="FH343" s="4">
        <v>208</v>
      </c>
      <c r="FI343" t="s">
        <v>688</v>
      </c>
    </row>
    <row r="344" spans="1:165" ht="17.25" x14ac:dyDescent="0.25">
      <c r="A344" s="5">
        <v>461100108</v>
      </c>
      <c r="B344" s="12" t="s">
        <v>258</v>
      </c>
      <c r="C344" s="5"/>
      <c r="D344" s="5"/>
      <c r="E344" s="5"/>
      <c r="F344" s="5"/>
      <c r="G344" s="6"/>
      <c r="H344" s="6"/>
      <c r="I344" s="5">
        <v>3822</v>
      </c>
      <c r="J344" s="5">
        <v>16312</v>
      </c>
      <c r="K344" s="295">
        <f t="shared" si="79"/>
        <v>2201</v>
      </c>
      <c r="L344" s="295">
        <f t="shared" si="67"/>
        <v>20134</v>
      </c>
      <c r="M344" s="7">
        <v>5</v>
      </c>
      <c r="N344" s="5" t="s">
        <v>688</v>
      </c>
      <c r="O344" s="5" t="s">
        <v>689</v>
      </c>
      <c r="P344" s="5" t="s">
        <v>96</v>
      </c>
      <c r="Q344" s="8">
        <v>38518</v>
      </c>
      <c r="R344" s="9">
        <v>1177</v>
      </c>
      <c r="S344" s="9">
        <f t="shared" si="68"/>
        <v>0</v>
      </c>
      <c r="T344" s="9">
        <v>6300</v>
      </c>
      <c r="U344" s="10" t="s">
        <v>688</v>
      </c>
      <c r="V344" s="319">
        <f t="shared" si="72"/>
        <v>0.6131584393256817</v>
      </c>
      <c r="W344" s="319">
        <f t="shared" si="73"/>
        <v>1.87492325533835E-2</v>
      </c>
      <c r="X344" s="11" t="str">
        <f t="shared" si="69"/>
        <v>FLOW</v>
      </c>
      <c r="Y344" s="5" t="str">
        <f t="shared" si="70"/>
        <v>-</v>
      </c>
      <c r="Z344" s="5" t="s">
        <v>1323</v>
      </c>
      <c r="AA344" s="5" t="s">
        <v>586</v>
      </c>
      <c r="AB344" s="12"/>
      <c r="AC344" s="5"/>
      <c r="AD344" s="5"/>
      <c r="AE344" s="13"/>
      <c r="AF344" s="14" t="s">
        <v>1064</v>
      </c>
      <c r="AG344" s="15" t="s">
        <v>586</v>
      </c>
      <c r="AH344" s="5" t="s">
        <v>257</v>
      </c>
      <c r="AI344" s="15" t="s">
        <v>586</v>
      </c>
      <c r="AJ344" s="16" t="s">
        <v>586</v>
      </c>
      <c r="AK344" s="15" t="s">
        <v>586</v>
      </c>
      <c r="AL344" s="17">
        <v>23789</v>
      </c>
      <c r="AM344" s="8">
        <v>38518</v>
      </c>
      <c r="AN344" s="18">
        <v>147</v>
      </c>
      <c r="AO344" s="6">
        <v>157</v>
      </c>
      <c r="AP344" s="6" t="str">
        <f t="shared" si="71"/>
        <v>FLOW</v>
      </c>
      <c r="AQ344" s="6"/>
      <c r="AR344" s="6"/>
      <c r="AS344" s="6"/>
      <c r="AT344" s="6"/>
      <c r="AU344" s="5" t="s">
        <v>483</v>
      </c>
      <c r="AV344" s="332"/>
      <c r="AW344" s="12"/>
      <c r="AX344" s="19"/>
      <c r="AY344" s="5"/>
      <c r="AZ344" s="5" t="s">
        <v>1011</v>
      </c>
      <c r="BA344" s="15" t="s">
        <v>586</v>
      </c>
      <c r="BB344" s="15"/>
      <c r="BC344" s="15"/>
      <c r="BD344" s="5"/>
      <c r="BE344" s="5"/>
      <c r="BF344" s="5"/>
      <c r="BG344" s="3"/>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5"/>
      <c r="CM344" s="5"/>
      <c r="CN344" s="5"/>
      <c r="CO344" s="5"/>
      <c r="CP344" s="5"/>
      <c r="CQ344" s="5"/>
      <c r="CR344" s="5"/>
      <c r="CS344" s="5"/>
      <c r="CT344" s="5"/>
      <c r="CU344" s="5"/>
      <c r="CV344" s="5"/>
      <c r="CW344" s="5"/>
      <c r="CX344" s="5"/>
      <c r="CY344" s="5"/>
      <c r="CZ344" s="5"/>
      <c r="DA344" s="5"/>
      <c r="DB344" s="5"/>
      <c r="DC344" s="5"/>
      <c r="DD344" s="5"/>
      <c r="DE344" s="5"/>
      <c r="DF344" s="5"/>
      <c r="DG344" s="5"/>
      <c r="DH344" s="5"/>
      <c r="DI344" s="5"/>
      <c r="DJ344" s="5"/>
      <c r="DK344" s="5"/>
      <c r="DL344" s="5"/>
      <c r="DM344" s="5"/>
      <c r="DN344" s="5"/>
      <c r="DO344" s="5"/>
      <c r="DP344" s="5"/>
      <c r="DQ344" s="5"/>
      <c r="DR344" s="5"/>
      <c r="DS344" s="5"/>
      <c r="DT344" s="5"/>
      <c r="DU344" s="5"/>
      <c r="DV344" s="5"/>
      <c r="DW344" s="5"/>
      <c r="DX344" s="5"/>
      <c r="DY344" s="5"/>
      <c r="DZ344" s="5"/>
      <c r="EA344" s="5"/>
      <c r="EB344" s="5"/>
      <c r="EC344" s="5"/>
      <c r="ED344" s="5"/>
      <c r="EE344" s="5"/>
      <c r="EF344" s="5"/>
      <c r="EG344" s="5"/>
      <c r="EH344" s="5"/>
      <c r="EI344" s="5"/>
      <c r="EJ344" s="5"/>
      <c r="EK344" s="5"/>
      <c r="EL344" s="5"/>
      <c r="EM344" s="5"/>
      <c r="EN344" s="5"/>
      <c r="EO344" s="5">
        <v>1</v>
      </c>
      <c r="EP344" s="5"/>
      <c r="EQ344" s="5"/>
      <c r="ER344" s="20">
        <f t="shared" si="74"/>
        <v>1</v>
      </c>
      <c r="ES344" s="5">
        <f t="shared" si="75"/>
        <v>1</v>
      </c>
      <c r="ET344" s="5" t="s">
        <v>580</v>
      </c>
      <c r="EU344" s="15" t="e">
        <v>#N/A</v>
      </c>
      <c r="EV344" s="15" t="e">
        <v>#N/A</v>
      </c>
      <c r="EW344" s="15" t="e">
        <v>#N/A</v>
      </c>
      <c r="EX344" s="3" t="e">
        <v>#N/A</v>
      </c>
      <c r="EY344" s="22" t="e">
        <v>#N/A</v>
      </c>
      <c r="EZ344" s="21"/>
      <c r="FA344" s="3"/>
      <c r="FB344" s="22"/>
      <c r="FC344" s="15"/>
      <c r="FD344" s="15"/>
      <c r="FE344" s="15">
        <f t="shared" si="76"/>
        <v>2201</v>
      </c>
      <c r="FF344" s="4">
        <f t="shared" si="77"/>
        <v>20134</v>
      </c>
      <c r="FG344" t="s">
        <v>586</v>
      </c>
      <c r="FH344" s="4">
        <v>1177</v>
      </c>
      <c r="FI344" t="s">
        <v>688</v>
      </c>
    </row>
    <row r="345" spans="1:165" ht="17.25" x14ac:dyDescent="0.25">
      <c r="A345" s="5">
        <v>463696870</v>
      </c>
      <c r="B345" s="12" t="s">
        <v>936</v>
      </c>
      <c r="C345" s="5"/>
      <c r="D345" s="5"/>
      <c r="E345" s="5"/>
      <c r="F345" s="5"/>
      <c r="G345" s="6"/>
      <c r="H345" s="6"/>
      <c r="I345" s="5">
        <v>4608</v>
      </c>
      <c r="J345" s="5">
        <v>27616</v>
      </c>
      <c r="K345" s="295">
        <f t="shared" si="79"/>
        <v>6321</v>
      </c>
      <c r="L345" s="295">
        <f t="shared" si="67"/>
        <v>32224</v>
      </c>
      <c r="M345" s="7">
        <v>6</v>
      </c>
      <c r="N345" s="5" t="s">
        <v>688</v>
      </c>
      <c r="O345" s="5" t="s">
        <v>689</v>
      </c>
      <c r="P345" s="5" t="s">
        <v>34</v>
      </c>
      <c r="Q345" s="8">
        <v>38219</v>
      </c>
      <c r="R345" s="9">
        <v>1745</v>
      </c>
      <c r="S345" s="9">
        <f t="shared" si="68"/>
        <v>0</v>
      </c>
      <c r="T345" s="9">
        <v>6298.34</v>
      </c>
      <c r="U345" s="10" t="s">
        <v>586</v>
      </c>
      <c r="V345" s="319">
        <f t="shared" si="72"/>
        <v>0.14231667219017757</v>
      </c>
      <c r="W345" s="319">
        <f t="shared" si="73"/>
        <v>1.6054718938261811E-2</v>
      </c>
      <c r="X345" s="11" t="str">
        <f t="shared" si="69"/>
        <v>FLOW</v>
      </c>
      <c r="Y345" s="5" t="str">
        <f t="shared" si="70"/>
        <v>-</v>
      </c>
      <c r="Z345" s="5" t="s">
        <v>586</v>
      </c>
      <c r="AA345" s="5" t="s">
        <v>586</v>
      </c>
      <c r="AB345" s="12"/>
      <c r="AC345" s="5"/>
      <c r="AD345" s="5"/>
      <c r="AE345" s="13"/>
      <c r="AF345" s="14" t="s">
        <v>1064</v>
      </c>
      <c r="AG345" s="15" t="s">
        <v>586</v>
      </c>
      <c r="AH345" s="5" t="s">
        <v>232</v>
      </c>
      <c r="AI345" s="15" t="s">
        <v>586</v>
      </c>
      <c r="AJ345" s="16" t="s">
        <v>586</v>
      </c>
      <c r="AK345" s="15" t="s">
        <v>586</v>
      </c>
      <c r="AL345" s="17">
        <v>35659.339999999997</v>
      </c>
      <c r="AM345" s="8">
        <v>38219</v>
      </c>
      <c r="AN345" s="18">
        <v>178</v>
      </c>
      <c r="AO345" s="6">
        <v>188</v>
      </c>
      <c r="AP345" s="6" t="str">
        <f t="shared" si="71"/>
        <v>FLOW</v>
      </c>
      <c r="AQ345" s="6"/>
      <c r="AR345" s="6"/>
      <c r="AS345" s="6"/>
      <c r="AT345" s="6"/>
      <c r="AU345" s="5" t="s">
        <v>483</v>
      </c>
      <c r="AV345" s="332"/>
      <c r="AW345" s="12"/>
      <c r="AX345" s="19"/>
      <c r="AY345" s="5"/>
      <c r="AZ345" s="5" t="s">
        <v>1011</v>
      </c>
      <c r="BA345" s="15" t="s">
        <v>586</v>
      </c>
      <c r="BB345" s="15"/>
      <c r="BC345" s="15"/>
      <c r="BD345" s="5"/>
      <c r="BE345" s="5"/>
      <c r="BF345" s="5"/>
      <c r="BG345" s="3"/>
      <c r="BH345" s="5"/>
      <c r="BI345" s="5"/>
      <c r="BJ345" s="5"/>
      <c r="BK345" s="5"/>
      <c r="BL345" s="5"/>
      <c r="BM345" s="5"/>
      <c r="BN345" s="5"/>
      <c r="BO345" s="5"/>
      <c r="BP345" s="5"/>
      <c r="BQ345" s="5"/>
      <c r="BR345" s="5"/>
      <c r="BS345" s="5"/>
      <c r="BT345" s="5"/>
      <c r="BU345" s="5"/>
      <c r="BV345" s="5"/>
      <c r="BW345" s="5"/>
      <c r="BX345" s="5"/>
      <c r="BY345" s="5"/>
      <c r="BZ345" s="5"/>
      <c r="CA345" s="5">
        <v>1</v>
      </c>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c r="DV345" s="5"/>
      <c r="DW345" s="5"/>
      <c r="DX345" s="5"/>
      <c r="DY345" s="5"/>
      <c r="DZ345" s="5"/>
      <c r="EA345" s="5"/>
      <c r="EB345" s="5"/>
      <c r="EC345" s="5"/>
      <c r="ED345" s="5"/>
      <c r="EE345" s="5"/>
      <c r="EF345" s="5"/>
      <c r="EG345" s="5"/>
      <c r="EH345" s="5"/>
      <c r="EI345" s="5"/>
      <c r="EJ345" s="5"/>
      <c r="EK345" s="5"/>
      <c r="EL345" s="5"/>
      <c r="EM345" s="5"/>
      <c r="EN345" s="5"/>
      <c r="EO345" s="5"/>
      <c r="EP345" s="5"/>
      <c r="EQ345" s="5"/>
      <c r="ER345" s="20">
        <f t="shared" si="74"/>
        <v>1</v>
      </c>
      <c r="ES345" s="5">
        <f t="shared" si="75"/>
        <v>1</v>
      </c>
      <c r="ET345" s="5" t="s">
        <v>574</v>
      </c>
      <c r="EU345" s="15" t="s">
        <v>1814</v>
      </c>
      <c r="EV345" s="15" t="s">
        <v>567</v>
      </c>
      <c r="EW345" s="15" t="s">
        <v>1070</v>
      </c>
      <c r="EX345" s="3" t="s">
        <v>1095</v>
      </c>
      <c r="EY345" s="22">
        <v>46182</v>
      </c>
      <c r="EZ345" s="21"/>
      <c r="FA345" s="3"/>
      <c r="FB345" s="22"/>
      <c r="FC345" s="15"/>
      <c r="FD345" s="15"/>
      <c r="FE345" s="15">
        <f t="shared" si="76"/>
        <v>6321</v>
      </c>
      <c r="FF345" s="4">
        <f t="shared" si="77"/>
        <v>32224</v>
      </c>
      <c r="FG345" t="s">
        <v>586</v>
      </c>
      <c r="FH345" s="4">
        <v>1745</v>
      </c>
      <c r="FI345" t="s">
        <v>688</v>
      </c>
    </row>
    <row r="346" spans="1:165" ht="17.25" x14ac:dyDescent="0.25">
      <c r="A346" s="5">
        <v>463295962</v>
      </c>
      <c r="B346" s="12" t="s">
        <v>47</v>
      </c>
      <c r="C346" s="5"/>
      <c r="D346" s="5"/>
      <c r="E346" s="5"/>
      <c r="F346" s="5"/>
      <c r="G346" s="6"/>
      <c r="H346" s="6" t="s">
        <v>1480</v>
      </c>
      <c r="I346" s="5">
        <v>5988</v>
      </c>
      <c r="J346" s="5">
        <v>27926.98</v>
      </c>
      <c r="K346" s="295">
        <f t="shared" si="79"/>
        <v>4977.9799999999959</v>
      </c>
      <c r="L346" s="295">
        <f t="shared" si="67"/>
        <v>33914.979999999996</v>
      </c>
      <c r="M346" s="7">
        <v>5</v>
      </c>
      <c r="N346" s="5" t="s">
        <v>737</v>
      </c>
      <c r="O346" s="5" t="s">
        <v>689</v>
      </c>
      <c r="P346" s="5" t="s">
        <v>15</v>
      </c>
      <c r="Q346" s="8">
        <v>38136.980000000003</v>
      </c>
      <c r="R346" s="9">
        <v>1003</v>
      </c>
      <c r="S346" s="9">
        <f t="shared" si="68"/>
        <v>0</v>
      </c>
      <c r="T346" s="9">
        <v>6300</v>
      </c>
      <c r="U346" s="10" t="s">
        <v>688</v>
      </c>
      <c r="V346" s="319">
        <f t="shared" si="72"/>
        <v>0.39602683226758995</v>
      </c>
      <c r="W346" s="319">
        <f t="shared" si="73"/>
        <v>1.8563765172224297E-2</v>
      </c>
      <c r="X346" s="11" t="str">
        <f t="shared" si="69"/>
        <v>STABLE</v>
      </c>
      <c r="Y346" s="5" t="str">
        <f t="shared" si="70"/>
        <v>PAID</v>
      </c>
      <c r="Z346" s="5" t="s">
        <v>784</v>
      </c>
      <c r="AA346" s="5" t="s">
        <v>586</v>
      </c>
      <c r="AB346" s="12"/>
      <c r="AC346" s="5"/>
      <c r="AD346" s="5"/>
      <c r="AE346" s="13"/>
      <c r="AF346" s="14" t="s">
        <v>1064</v>
      </c>
      <c r="AG346" s="15" t="s">
        <v>586</v>
      </c>
      <c r="AH346" s="5" t="s">
        <v>46</v>
      </c>
      <c r="AI346" s="15" t="s">
        <v>586</v>
      </c>
      <c r="AJ346" s="16" t="s">
        <v>586</v>
      </c>
      <c r="AK346" s="15" t="s">
        <v>586</v>
      </c>
      <c r="AL346" s="17">
        <v>35229.980000000003</v>
      </c>
      <c r="AM346" s="8">
        <v>38136.980000000003</v>
      </c>
      <c r="AN346" s="18">
        <v>147</v>
      </c>
      <c r="AO346" s="6">
        <v>126</v>
      </c>
      <c r="AP346" s="6" t="str">
        <f t="shared" si="71"/>
        <v>STABLE</v>
      </c>
      <c r="AQ346" s="6"/>
      <c r="AR346" s="6"/>
      <c r="AS346" s="6"/>
      <c r="AT346" s="6"/>
      <c r="AU346" s="5" t="s">
        <v>483</v>
      </c>
      <c r="AV346" s="332"/>
      <c r="AW346" s="12"/>
      <c r="AX346" s="19"/>
      <c r="AY346" s="5"/>
      <c r="AZ346" s="5" t="s">
        <v>1011</v>
      </c>
      <c r="BA346" s="15" t="s">
        <v>586</v>
      </c>
      <c r="BB346" s="15"/>
      <c r="BC346" s="15"/>
      <c r="BD346" s="5"/>
      <c r="BE346" s="5"/>
      <c r="BF346" s="5"/>
      <c r="BG346" s="3"/>
      <c r="BH346" s="5"/>
      <c r="BI346" s="5"/>
      <c r="BJ346" s="5"/>
      <c r="BK346" s="5"/>
      <c r="BL346" s="5">
        <v>1</v>
      </c>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5"/>
      <c r="CM346" s="5"/>
      <c r="CN346" s="5"/>
      <c r="CO346" s="5"/>
      <c r="CP346" s="5"/>
      <c r="CQ346" s="5"/>
      <c r="CR346" s="5"/>
      <c r="CS346" s="5"/>
      <c r="CT346" s="5"/>
      <c r="CU346" s="5"/>
      <c r="CV346" s="5"/>
      <c r="CW346" s="5"/>
      <c r="CX346" s="5"/>
      <c r="CY346" s="5"/>
      <c r="CZ346" s="5"/>
      <c r="DA346" s="5"/>
      <c r="DB346" s="5"/>
      <c r="DC346" s="5"/>
      <c r="DD346" s="5"/>
      <c r="DE346" s="5"/>
      <c r="DF346" s="5"/>
      <c r="DG346" s="5"/>
      <c r="DH346" s="5"/>
      <c r="DI346" s="5"/>
      <c r="DJ346" s="5"/>
      <c r="DK346" s="5"/>
      <c r="DL346" s="5"/>
      <c r="DM346" s="5"/>
      <c r="DN346" s="5"/>
      <c r="DO346" s="5"/>
      <c r="DP346" s="5"/>
      <c r="DQ346" s="5"/>
      <c r="DR346" s="5"/>
      <c r="DS346" s="5"/>
      <c r="DT346" s="5"/>
      <c r="DU346" s="5"/>
      <c r="DV346" s="5"/>
      <c r="DW346" s="5"/>
      <c r="DX346" s="5"/>
      <c r="DY346" s="5"/>
      <c r="DZ346" s="5"/>
      <c r="EA346" s="5"/>
      <c r="EB346" s="5"/>
      <c r="EC346" s="5"/>
      <c r="ED346" s="5"/>
      <c r="EE346" s="5"/>
      <c r="EF346" s="5"/>
      <c r="EG346" s="5"/>
      <c r="EH346" s="5"/>
      <c r="EI346" s="5"/>
      <c r="EJ346" s="5"/>
      <c r="EK346" s="5"/>
      <c r="EL346" s="5"/>
      <c r="EM346" s="5"/>
      <c r="EN346" s="5"/>
      <c r="EO346" s="5"/>
      <c r="EP346" s="5"/>
      <c r="EQ346" s="5"/>
      <c r="ER346" s="20">
        <f t="shared" si="74"/>
        <v>1</v>
      </c>
      <c r="ES346" s="5">
        <f t="shared" si="75"/>
        <v>1</v>
      </c>
      <c r="ET346" s="5" t="s">
        <v>569</v>
      </c>
      <c r="EU346" s="15" t="s">
        <v>1815</v>
      </c>
      <c r="EV346" s="15" t="s">
        <v>567</v>
      </c>
      <c r="EW346" s="15" t="s">
        <v>1073</v>
      </c>
      <c r="EX346" s="3" t="s">
        <v>1225</v>
      </c>
      <c r="EY346" s="22">
        <v>46183</v>
      </c>
      <c r="EZ346" s="21"/>
      <c r="FA346" s="3"/>
      <c r="FB346" s="22"/>
      <c r="FC346" s="15"/>
      <c r="FD346" s="15"/>
      <c r="FE346" s="15">
        <f t="shared" si="76"/>
        <v>4977.9799999999959</v>
      </c>
      <c r="FF346" s="4">
        <f t="shared" si="77"/>
        <v>33914.979999999996</v>
      </c>
      <c r="FG346" t="s">
        <v>586</v>
      </c>
      <c r="FH346" s="4">
        <v>1003</v>
      </c>
      <c r="FI346" t="s">
        <v>1477</v>
      </c>
    </row>
    <row r="347" spans="1:165" ht="17.25" x14ac:dyDescent="0.25">
      <c r="A347" s="5">
        <v>460523159</v>
      </c>
      <c r="B347" s="12" t="s">
        <v>55</v>
      </c>
      <c r="C347" s="5"/>
      <c r="D347" s="5"/>
      <c r="E347" s="5"/>
      <c r="F347" s="5"/>
      <c r="G347" s="6"/>
      <c r="H347" s="6"/>
      <c r="I347" s="5">
        <v>5730</v>
      </c>
      <c r="J347" s="5">
        <v>5724</v>
      </c>
      <c r="K347" s="295">
        <f t="shared" si="79"/>
        <v>5861</v>
      </c>
      <c r="L347" s="295">
        <f t="shared" si="67"/>
        <v>11454</v>
      </c>
      <c r="M347" s="334">
        <v>1</v>
      </c>
      <c r="N347" s="5" t="s">
        <v>688</v>
      </c>
      <c r="O347" s="5" t="s">
        <v>689</v>
      </c>
      <c r="P347" s="5" t="s">
        <v>53</v>
      </c>
      <c r="Q347" s="8">
        <v>38057.32</v>
      </c>
      <c r="R347" s="9">
        <v>137</v>
      </c>
      <c r="S347" s="9">
        <f t="shared" si="68"/>
        <v>0</v>
      </c>
      <c r="T347" s="9">
        <v>5850</v>
      </c>
      <c r="U347" s="10" t="s">
        <v>891</v>
      </c>
      <c r="V347" s="319">
        <f t="shared" si="72"/>
        <v>5.5874263893557645E-2</v>
      </c>
      <c r="W347" s="319">
        <f t="shared" si="73"/>
        <v>2.1342974406076635E-3</v>
      </c>
      <c r="X347" s="11" t="str">
        <f t="shared" si="69"/>
        <v>FLOW</v>
      </c>
      <c r="Y347" s="5" t="str">
        <f t="shared" si="70"/>
        <v>-</v>
      </c>
      <c r="Z347" s="5" t="s">
        <v>787</v>
      </c>
      <c r="AA347" s="5" t="s">
        <v>586</v>
      </c>
      <c r="AB347" s="12"/>
      <c r="AC347" s="5"/>
      <c r="AD347" s="5"/>
      <c r="AE347" s="13"/>
      <c r="AF347" s="14" t="s">
        <v>586</v>
      </c>
      <c r="AG347" s="15" t="s">
        <v>586</v>
      </c>
      <c r="AH347" s="5" t="s">
        <v>1036</v>
      </c>
      <c r="AI347" s="15" t="s">
        <v>586</v>
      </c>
      <c r="AJ347" s="16" t="s">
        <v>586</v>
      </c>
      <c r="AK347" s="15" t="s">
        <v>586</v>
      </c>
      <c r="AL347" s="17">
        <v>11711</v>
      </c>
      <c r="AM347" s="8">
        <v>38057.32</v>
      </c>
      <c r="AN347" s="18">
        <v>27</v>
      </c>
      <c r="AO347" s="6">
        <v>37</v>
      </c>
      <c r="AP347" s="6" t="str">
        <f t="shared" si="71"/>
        <v>FLOW</v>
      </c>
      <c r="AQ347" s="6"/>
      <c r="AR347" s="6"/>
      <c r="AS347" s="6"/>
      <c r="AT347" s="6"/>
      <c r="AU347" s="5" t="s">
        <v>1060</v>
      </c>
      <c r="AV347" s="332"/>
      <c r="AW347" s="12"/>
      <c r="AX347" s="19"/>
      <c r="AY347" s="5"/>
      <c r="AZ347" s="5" t="s">
        <v>1011</v>
      </c>
      <c r="BA347" s="15" t="s">
        <v>586</v>
      </c>
      <c r="BB347" s="15"/>
      <c r="BC347" s="15"/>
      <c r="BD347" s="5"/>
      <c r="BE347" s="5"/>
      <c r="BF347" s="5"/>
      <c r="BG347" s="3"/>
      <c r="BH347" s="5"/>
      <c r="BI347" s="5"/>
      <c r="BJ347" s="5"/>
      <c r="BK347" s="5"/>
      <c r="BL347" s="5"/>
      <c r="BM347" s="5"/>
      <c r="BN347" s="5"/>
      <c r="BO347" s="5">
        <v>1</v>
      </c>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c r="EM347" s="5"/>
      <c r="EN347" s="5"/>
      <c r="EO347" s="5"/>
      <c r="EP347" s="5"/>
      <c r="EQ347" s="5"/>
      <c r="ER347" s="20">
        <f t="shared" si="74"/>
        <v>1</v>
      </c>
      <c r="ES347" s="5">
        <f t="shared" si="75"/>
        <v>1</v>
      </c>
      <c r="ET347" s="5" t="s">
        <v>577</v>
      </c>
      <c r="EU347" s="15" t="s">
        <v>1816</v>
      </c>
      <c r="EV347" s="15" t="s">
        <v>567</v>
      </c>
      <c r="EW347" s="15" t="s">
        <v>1073</v>
      </c>
      <c r="EX347" s="3" t="s">
        <v>1112</v>
      </c>
      <c r="EY347" s="22">
        <v>46193</v>
      </c>
      <c r="EZ347" s="21"/>
      <c r="FA347" s="3"/>
      <c r="FB347" s="22"/>
      <c r="FC347" s="15"/>
      <c r="FD347" s="15"/>
      <c r="FE347" s="15">
        <f t="shared" si="76"/>
        <v>5861</v>
      </c>
      <c r="FF347" s="4">
        <f t="shared" si="77"/>
        <v>11454</v>
      </c>
      <c r="FG347" t="s">
        <v>586</v>
      </c>
      <c r="FH347" s="4">
        <v>137</v>
      </c>
      <c r="FI347" t="s">
        <v>688</v>
      </c>
    </row>
    <row r="348" spans="1:165" ht="17.25" x14ac:dyDescent="0.25">
      <c r="A348" s="5">
        <v>462027650</v>
      </c>
      <c r="B348" s="12" t="s">
        <v>937</v>
      </c>
      <c r="C348" s="5"/>
      <c r="D348" s="5"/>
      <c r="E348" s="5"/>
      <c r="F348" s="5"/>
      <c r="G348" s="6"/>
      <c r="H348" s="6"/>
      <c r="I348" s="5">
        <v>3798</v>
      </c>
      <c r="J348" s="5">
        <v>3672</v>
      </c>
      <c r="K348" s="295">
        <f t="shared" si="79"/>
        <v>3750</v>
      </c>
      <c r="L348" s="295">
        <f t="shared" si="67"/>
        <v>7470</v>
      </c>
      <c r="M348" s="334">
        <v>1</v>
      </c>
      <c r="N348" s="5" t="s">
        <v>688</v>
      </c>
      <c r="O348" s="5" t="s">
        <v>689</v>
      </c>
      <c r="P348" s="5" t="s">
        <v>30</v>
      </c>
      <c r="Q348" s="8">
        <v>37929</v>
      </c>
      <c r="R348" s="9">
        <v>78</v>
      </c>
      <c r="S348" s="9">
        <f t="shared" si="68"/>
        <v>0</v>
      </c>
      <c r="T348" s="9">
        <v>5382</v>
      </c>
      <c r="U348" s="10" t="s">
        <v>586</v>
      </c>
      <c r="V348" s="319">
        <f t="shared" si="72"/>
        <v>2.3614637065429486E-2</v>
      </c>
      <c r="W348" s="319">
        <f t="shared" si="73"/>
        <v>2.1271011102412902E-3</v>
      </c>
      <c r="X348" s="11" t="str">
        <f t="shared" si="69"/>
        <v>FLOW</v>
      </c>
      <c r="Y348" s="5" t="str">
        <f t="shared" si="70"/>
        <v>-</v>
      </c>
      <c r="Z348" s="5" t="s">
        <v>586</v>
      </c>
      <c r="AA348" s="5" t="s">
        <v>586</v>
      </c>
      <c r="AB348" s="12"/>
      <c r="AC348" s="5"/>
      <c r="AD348" s="5"/>
      <c r="AE348" s="13"/>
      <c r="AF348" s="14" t="s">
        <v>586</v>
      </c>
      <c r="AG348" s="15" t="s">
        <v>586</v>
      </c>
      <c r="AH348" s="5" t="s">
        <v>29</v>
      </c>
      <c r="AI348" s="15" t="s">
        <v>586</v>
      </c>
      <c r="AJ348" s="16" t="s">
        <v>586</v>
      </c>
      <c r="AK348" s="15" t="s">
        <v>586</v>
      </c>
      <c r="AL348" s="17">
        <v>9132</v>
      </c>
      <c r="AM348" s="8">
        <v>37929</v>
      </c>
      <c r="AN348" s="18">
        <v>27</v>
      </c>
      <c r="AO348" s="6">
        <v>37</v>
      </c>
      <c r="AP348" s="6" t="str">
        <f t="shared" si="71"/>
        <v>FLOW</v>
      </c>
      <c r="AQ348" s="6"/>
      <c r="AR348" s="6"/>
      <c r="AS348" s="6"/>
      <c r="AT348" s="6"/>
      <c r="AU348" s="5" t="s">
        <v>483</v>
      </c>
      <c r="AV348" s="332"/>
      <c r="AW348" s="12"/>
      <c r="AX348" s="19"/>
      <c r="AY348" s="5"/>
      <c r="AZ348" s="5" t="s">
        <v>1011</v>
      </c>
      <c r="BA348" s="15" t="s">
        <v>586</v>
      </c>
      <c r="BB348" s="15"/>
      <c r="BC348" s="15"/>
      <c r="BD348" s="5"/>
      <c r="BE348" s="5"/>
      <c r="BF348" s="5"/>
      <c r="BG348" s="3"/>
      <c r="BH348" s="5"/>
      <c r="BI348" s="5"/>
      <c r="BJ348" s="5"/>
      <c r="BK348" s="5"/>
      <c r="BL348" s="5"/>
      <c r="BM348" s="5"/>
      <c r="BN348" s="5"/>
      <c r="BO348" s="5"/>
      <c r="BP348" s="5"/>
      <c r="BQ348" s="5"/>
      <c r="BR348" s="5">
        <v>1</v>
      </c>
      <c r="BS348" s="5"/>
      <c r="BT348" s="5"/>
      <c r="BU348" s="5"/>
      <c r="BV348" s="5"/>
      <c r="BW348" s="5"/>
      <c r="BX348" s="5"/>
      <c r="BY348" s="5"/>
      <c r="BZ348" s="5"/>
      <c r="CA348" s="5"/>
      <c r="CB348" s="5"/>
      <c r="CC348" s="5"/>
      <c r="CD348" s="5"/>
      <c r="CE348" s="5"/>
      <c r="CF348" s="5"/>
      <c r="CG348" s="5"/>
      <c r="CH348" s="5"/>
      <c r="CI348" s="5"/>
      <c r="CJ348" s="5"/>
      <c r="CK348" s="5"/>
      <c r="CL348" s="5"/>
      <c r="CM348" s="5"/>
      <c r="CN348" s="5"/>
      <c r="CO348" s="5"/>
      <c r="CP348" s="5"/>
      <c r="CQ348" s="5"/>
      <c r="CR348" s="5"/>
      <c r="CS348" s="5"/>
      <c r="CT348" s="5"/>
      <c r="CU348" s="5"/>
      <c r="CV348" s="5"/>
      <c r="CW348" s="5"/>
      <c r="CX348" s="5"/>
      <c r="CY348" s="5"/>
      <c r="CZ348" s="5"/>
      <c r="DA348" s="5"/>
      <c r="DB348" s="5"/>
      <c r="DC348" s="5"/>
      <c r="DD348" s="5"/>
      <c r="DE348" s="5"/>
      <c r="DF348" s="5"/>
      <c r="DG348" s="5"/>
      <c r="DH348" s="5"/>
      <c r="DI348" s="5"/>
      <c r="DJ348" s="5"/>
      <c r="DK348" s="5"/>
      <c r="DL348" s="5"/>
      <c r="DM348" s="5"/>
      <c r="DN348" s="5"/>
      <c r="DO348" s="5"/>
      <c r="DP348" s="5"/>
      <c r="DQ348" s="5"/>
      <c r="DR348" s="5"/>
      <c r="DS348" s="5"/>
      <c r="DT348" s="5"/>
      <c r="DU348" s="5"/>
      <c r="DV348" s="5"/>
      <c r="DW348" s="5"/>
      <c r="DX348" s="5"/>
      <c r="DY348" s="5"/>
      <c r="DZ348" s="5"/>
      <c r="EA348" s="5"/>
      <c r="EB348" s="5"/>
      <c r="EC348" s="5"/>
      <c r="ED348" s="5"/>
      <c r="EE348" s="5"/>
      <c r="EF348" s="5"/>
      <c r="EG348" s="5"/>
      <c r="EH348" s="5"/>
      <c r="EI348" s="5"/>
      <c r="EJ348" s="5"/>
      <c r="EK348" s="5"/>
      <c r="EL348" s="5"/>
      <c r="EM348" s="5"/>
      <c r="EN348" s="5"/>
      <c r="EO348" s="5"/>
      <c r="EP348" s="5"/>
      <c r="EQ348" s="5"/>
      <c r="ER348" s="20">
        <f t="shared" si="74"/>
        <v>1</v>
      </c>
      <c r="ES348" s="5">
        <f t="shared" si="75"/>
        <v>1</v>
      </c>
      <c r="ET348" s="5" t="s">
        <v>573</v>
      </c>
      <c r="EU348" s="15" t="s">
        <v>1817</v>
      </c>
      <c r="EV348" s="15" t="s">
        <v>567</v>
      </c>
      <c r="EW348" s="15" t="s">
        <v>1096</v>
      </c>
      <c r="EX348" s="3" t="s">
        <v>1097</v>
      </c>
      <c r="EY348" s="22">
        <v>46179</v>
      </c>
      <c r="EZ348" s="21"/>
      <c r="FA348" s="3"/>
      <c r="FB348" s="22"/>
      <c r="FC348" s="15"/>
      <c r="FD348" s="15"/>
      <c r="FE348" s="15">
        <f t="shared" si="76"/>
        <v>3750</v>
      </c>
      <c r="FF348" s="4">
        <f t="shared" si="77"/>
        <v>7470</v>
      </c>
      <c r="FG348" t="s">
        <v>586</v>
      </c>
      <c r="FH348" s="4">
        <v>78</v>
      </c>
      <c r="FI348" t="s">
        <v>688</v>
      </c>
    </row>
    <row r="349" spans="1:165" ht="17.25" x14ac:dyDescent="0.25">
      <c r="A349" s="5">
        <v>9695028</v>
      </c>
      <c r="B349" s="12" t="s">
        <v>248</v>
      </c>
      <c r="C349" s="5"/>
      <c r="D349" s="5"/>
      <c r="E349" s="5"/>
      <c r="F349" s="5"/>
      <c r="G349" s="6"/>
      <c r="H349" s="6"/>
      <c r="I349" s="5">
        <v>2653</v>
      </c>
      <c r="J349" s="5">
        <v>15914</v>
      </c>
      <c r="K349" s="295">
        <f t="shared" si="79"/>
        <v>3430</v>
      </c>
      <c r="L349" s="295">
        <f t="shared" si="67"/>
        <v>18567</v>
      </c>
      <c r="M349" s="7">
        <v>6</v>
      </c>
      <c r="N349" s="5" t="s">
        <v>688</v>
      </c>
      <c r="O349" s="5" t="s">
        <v>689</v>
      </c>
      <c r="P349" s="5" t="s">
        <v>96</v>
      </c>
      <c r="Q349" s="8">
        <v>37768</v>
      </c>
      <c r="R349" s="9">
        <v>781</v>
      </c>
      <c r="S349" s="9">
        <f t="shared" si="68"/>
        <v>0</v>
      </c>
      <c r="T349" s="9">
        <v>6300</v>
      </c>
      <c r="U349" s="10" t="s">
        <v>688</v>
      </c>
      <c r="V349" s="319">
        <f t="shared" si="72"/>
        <v>0.22353346704621427</v>
      </c>
      <c r="W349" s="319">
        <f t="shared" si="73"/>
        <v>1.5865266617658025E-2</v>
      </c>
      <c r="X349" s="11" t="str">
        <f t="shared" si="69"/>
        <v>FLOW</v>
      </c>
      <c r="Y349" s="5" t="str">
        <f t="shared" si="70"/>
        <v>-</v>
      </c>
      <c r="Z349" s="5" t="s">
        <v>788</v>
      </c>
      <c r="AA349" s="5" t="s">
        <v>586</v>
      </c>
      <c r="AB349" s="12"/>
      <c r="AC349" s="5"/>
      <c r="AD349" s="5"/>
      <c r="AE349" s="13"/>
      <c r="AF349" s="14" t="s">
        <v>1064</v>
      </c>
      <c r="AG349" s="15" t="s">
        <v>586</v>
      </c>
      <c r="AH349" s="5" t="s">
        <v>249</v>
      </c>
      <c r="AI349" s="15" t="s">
        <v>586</v>
      </c>
      <c r="AJ349" s="16" t="s">
        <v>586</v>
      </c>
      <c r="AK349" s="15" t="s">
        <v>586</v>
      </c>
      <c r="AL349" s="17">
        <v>22995</v>
      </c>
      <c r="AM349" s="8">
        <v>37768</v>
      </c>
      <c r="AN349" s="18">
        <v>178</v>
      </c>
      <c r="AO349" s="6">
        <v>188</v>
      </c>
      <c r="AP349" s="6" t="str">
        <f t="shared" si="71"/>
        <v>FLOW</v>
      </c>
      <c r="AQ349" s="6"/>
      <c r="AR349" s="6"/>
      <c r="AS349" s="6"/>
      <c r="AT349" s="6"/>
      <c r="AU349" s="5" t="s">
        <v>483</v>
      </c>
      <c r="AV349" s="332"/>
      <c r="AW349" s="12"/>
      <c r="AX349" s="19"/>
      <c r="AY349" s="5"/>
      <c r="AZ349" s="5" t="s">
        <v>1011</v>
      </c>
      <c r="BA349" s="15" t="s">
        <v>586</v>
      </c>
      <c r="BB349" s="15"/>
      <c r="BC349" s="15"/>
      <c r="BD349" s="5"/>
      <c r="BE349" s="5"/>
      <c r="BF349" s="5"/>
      <c r="BG349" s="3"/>
      <c r="BH349" s="5"/>
      <c r="BI349" s="5">
        <v>1</v>
      </c>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5"/>
      <c r="CM349" s="5"/>
      <c r="CN349" s="5"/>
      <c r="CO349" s="5"/>
      <c r="CP349" s="5"/>
      <c r="CQ349" s="5"/>
      <c r="CR349" s="5"/>
      <c r="CS349" s="5"/>
      <c r="CT349" s="5"/>
      <c r="CU349" s="5"/>
      <c r="CV349" s="5"/>
      <c r="CW349" s="5"/>
      <c r="CX349" s="5"/>
      <c r="CY349" s="5"/>
      <c r="CZ349" s="5"/>
      <c r="DA349" s="5"/>
      <c r="DB349" s="5"/>
      <c r="DC349" s="5"/>
      <c r="DD349" s="5"/>
      <c r="DE349" s="5"/>
      <c r="DF349" s="5"/>
      <c r="DG349" s="5"/>
      <c r="DH349" s="5"/>
      <c r="DI349" s="5"/>
      <c r="DJ349" s="5"/>
      <c r="DK349" s="5"/>
      <c r="DL349" s="5"/>
      <c r="DM349" s="5"/>
      <c r="DN349" s="5"/>
      <c r="DO349" s="5"/>
      <c r="DP349" s="5"/>
      <c r="DQ349" s="5"/>
      <c r="DR349" s="5"/>
      <c r="DS349" s="5"/>
      <c r="DT349" s="5"/>
      <c r="DU349" s="5"/>
      <c r="DV349" s="5"/>
      <c r="DW349" s="5"/>
      <c r="DX349" s="5"/>
      <c r="DY349" s="5"/>
      <c r="DZ349" s="5"/>
      <c r="EA349" s="5"/>
      <c r="EB349" s="5"/>
      <c r="EC349" s="5"/>
      <c r="ED349" s="5"/>
      <c r="EE349" s="5"/>
      <c r="EF349" s="5"/>
      <c r="EG349" s="5"/>
      <c r="EH349" s="5"/>
      <c r="EI349" s="5"/>
      <c r="EJ349" s="5"/>
      <c r="EK349" s="5"/>
      <c r="EL349" s="5"/>
      <c r="EM349" s="5"/>
      <c r="EN349" s="5"/>
      <c r="EO349" s="5"/>
      <c r="EP349" s="5"/>
      <c r="EQ349" s="5"/>
      <c r="ER349" s="20">
        <f t="shared" si="74"/>
        <v>1</v>
      </c>
      <c r="ES349" s="5">
        <f t="shared" si="75"/>
        <v>1</v>
      </c>
      <c r="ET349" s="5" t="s">
        <v>580</v>
      </c>
      <c r="EU349" s="15" t="s">
        <v>1818</v>
      </c>
      <c r="EV349" s="15" t="s">
        <v>567</v>
      </c>
      <c r="EW349" s="15" t="s">
        <v>1098</v>
      </c>
      <c r="EX349" s="3" t="s">
        <v>1226</v>
      </c>
      <c r="EY349" s="22">
        <v>46176</v>
      </c>
      <c r="EZ349" s="21"/>
      <c r="FA349" s="3"/>
      <c r="FB349" s="22"/>
      <c r="FC349" s="15"/>
      <c r="FD349" s="15"/>
      <c r="FE349" s="15">
        <f t="shared" si="76"/>
        <v>3430</v>
      </c>
      <c r="FF349" s="4">
        <f t="shared" si="77"/>
        <v>18567</v>
      </c>
      <c r="FG349" t="s">
        <v>586</v>
      </c>
      <c r="FH349" s="4">
        <v>781</v>
      </c>
      <c r="FI349" t="s">
        <v>688</v>
      </c>
    </row>
    <row r="350" spans="1:165" ht="17.25" x14ac:dyDescent="0.25">
      <c r="A350" s="5">
        <v>465033317</v>
      </c>
      <c r="B350" s="12" t="s">
        <v>1379</v>
      </c>
      <c r="C350" s="5"/>
      <c r="D350" s="5"/>
      <c r="E350" s="5"/>
      <c r="F350" s="5"/>
      <c r="G350" s="6"/>
      <c r="H350" s="6"/>
      <c r="I350" s="5">
        <v>4624</v>
      </c>
      <c r="J350" s="5">
        <v>4624</v>
      </c>
      <c r="K350" s="295">
        <f t="shared" si="79"/>
        <v>4721</v>
      </c>
      <c r="L350" s="295">
        <f t="shared" si="67"/>
        <v>9248</v>
      </c>
      <c r="M350" s="334">
        <v>1</v>
      </c>
      <c r="N350" s="5" t="s">
        <v>688</v>
      </c>
      <c r="O350" s="5" t="s">
        <v>689</v>
      </c>
      <c r="P350" s="5" t="s">
        <v>44</v>
      </c>
      <c r="Q350" s="8">
        <v>37576</v>
      </c>
      <c r="R350" s="9">
        <v>97</v>
      </c>
      <c r="S350" s="9">
        <f t="shared" si="68"/>
        <v>0</v>
      </c>
      <c r="T350" s="9">
        <v>2250</v>
      </c>
      <c r="U350" s="10" t="s">
        <v>586</v>
      </c>
      <c r="V350" s="319">
        <f t="shared" si="72"/>
        <v>3.8249743216941023E-2</v>
      </c>
      <c r="W350" s="319">
        <f t="shared" si="73"/>
        <v>2.1073044719983843E-3</v>
      </c>
      <c r="X350" s="11" t="str">
        <f t="shared" si="69"/>
        <v>FLOW</v>
      </c>
      <c r="Y350" s="5" t="str">
        <f t="shared" si="70"/>
        <v>-</v>
      </c>
      <c r="Z350" s="5" t="s">
        <v>586</v>
      </c>
      <c r="AA350" s="5" t="s">
        <v>586</v>
      </c>
      <c r="AB350" s="12"/>
      <c r="AC350" s="5"/>
      <c r="AD350" s="5"/>
      <c r="AE350" s="13"/>
      <c r="AF350" s="14"/>
      <c r="AG350" s="15"/>
      <c r="AH350" s="5" t="s">
        <v>232</v>
      </c>
      <c r="AI350" s="15"/>
      <c r="AK350" s="15"/>
      <c r="AL350" s="17">
        <v>6971</v>
      </c>
      <c r="AM350" s="8">
        <v>37576</v>
      </c>
      <c r="AN350" s="18">
        <v>27</v>
      </c>
      <c r="AO350" s="6">
        <v>37</v>
      </c>
      <c r="AP350" s="6" t="str">
        <f t="shared" si="71"/>
        <v>FLOW</v>
      </c>
      <c r="AQ350" s="6"/>
      <c r="AR350" s="6"/>
      <c r="AS350" s="6"/>
      <c r="AT350" s="6"/>
      <c r="AU350" s="5" t="s">
        <v>586</v>
      </c>
      <c r="AV350" s="332"/>
      <c r="AW350" s="12"/>
      <c r="AX350" s="19"/>
      <c r="AY350" s="5"/>
      <c r="AZ350" s="5" t="s">
        <v>1325</v>
      </c>
      <c r="BA350" s="15" t="s">
        <v>586</v>
      </c>
      <c r="BB350" s="15"/>
      <c r="BC350" s="15"/>
      <c r="BD350" s="5"/>
      <c r="BE350" s="5"/>
      <c r="BF350" s="5"/>
      <c r="BG350" s="3"/>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v>1</v>
      </c>
      <c r="CK350" s="5"/>
      <c r="CL350" s="5"/>
      <c r="CM350" s="5"/>
      <c r="CN350" s="5"/>
      <c r="CO350" s="5"/>
      <c r="CP350" s="5"/>
      <c r="CQ350" s="5"/>
      <c r="CR350" s="5"/>
      <c r="CS350" s="5"/>
      <c r="CT350" s="5"/>
      <c r="CU350" s="5"/>
      <c r="CV350" s="5"/>
      <c r="CW350" s="5"/>
      <c r="CX350" s="5"/>
      <c r="CY350" s="5"/>
      <c r="CZ350" s="5"/>
      <c r="DA350" s="5"/>
      <c r="DB350" s="5"/>
      <c r="DC350" s="5"/>
      <c r="DD350" s="5"/>
      <c r="DE350" s="5"/>
      <c r="DF350" s="5"/>
      <c r="DG350" s="5"/>
      <c r="DH350" s="5"/>
      <c r="DI350" s="5"/>
      <c r="DJ350" s="5"/>
      <c r="DK350" s="5"/>
      <c r="DL350" s="5"/>
      <c r="DM350" s="5"/>
      <c r="DN350" s="5"/>
      <c r="DO350" s="5"/>
      <c r="DP350" s="5"/>
      <c r="DQ350" s="5"/>
      <c r="DR350" s="5"/>
      <c r="DS350" s="5"/>
      <c r="DT350" s="5"/>
      <c r="DU350" s="5"/>
      <c r="DV350" s="5"/>
      <c r="DW350" s="5"/>
      <c r="DX350" s="5"/>
      <c r="DY350" s="5"/>
      <c r="DZ350" s="5"/>
      <c r="EA350" s="5"/>
      <c r="EB350" s="5"/>
      <c r="EC350" s="5"/>
      <c r="ED350" s="5"/>
      <c r="EE350" s="5"/>
      <c r="EF350" s="5"/>
      <c r="EG350" s="5"/>
      <c r="EH350" s="5"/>
      <c r="EI350" s="5"/>
      <c r="EJ350" s="5"/>
      <c r="EK350" s="5"/>
      <c r="EL350" s="5"/>
      <c r="EM350" s="5"/>
      <c r="EN350" s="5"/>
      <c r="EO350" s="5"/>
      <c r="EP350" s="5"/>
      <c r="EQ350" s="5"/>
      <c r="ER350" s="20">
        <f t="shared" si="74"/>
        <v>1</v>
      </c>
      <c r="ES350" s="5">
        <f t="shared" si="75"/>
        <v>1</v>
      </c>
      <c r="ET350" s="5" t="s">
        <v>576</v>
      </c>
      <c r="EU350" s="15" t="s">
        <v>1819</v>
      </c>
      <c r="EV350" s="15" t="s">
        <v>567</v>
      </c>
      <c r="EW350" s="15"/>
      <c r="EX350" s="3"/>
      <c r="EY350" s="22"/>
      <c r="EZ350" s="21"/>
      <c r="FA350" s="3"/>
      <c r="FB350" s="22"/>
      <c r="FC350" s="15"/>
      <c r="FD350" s="15"/>
      <c r="FE350" s="15">
        <f t="shared" si="76"/>
        <v>4721</v>
      </c>
      <c r="FF350" s="4">
        <f t="shared" si="77"/>
        <v>9248</v>
      </c>
      <c r="FH350" s="4">
        <v>97</v>
      </c>
      <c r="FI350" t="s">
        <v>688</v>
      </c>
    </row>
    <row r="351" spans="1:165" ht="17.25" x14ac:dyDescent="0.25">
      <c r="A351" s="5">
        <v>458417053</v>
      </c>
      <c r="B351" s="12" t="s">
        <v>23</v>
      </c>
      <c r="C351" s="5"/>
      <c r="D351" s="5"/>
      <c r="E351" s="5"/>
      <c r="F351" s="5"/>
      <c r="G351" s="6"/>
      <c r="H351" s="6"/>
      <c r="I351" s="5">
        <v>2686</v>
      </c>
      <c r="J351" s="5">
        <v>8013.09</v>
      </c>
      <c r="K351" s="295">
        <f t="shared" si="79"/>
        <v>2996.09</v>
      </c>
      <c r="L351" s="295">
        <f t="shared" si="67"/>
        <v>10699.09</v>
      </c>
      <c r="M351" s="7">
        <v>3</v>
      </c>
      <c r="N351" s="5" t="s">
        <v>688</v>
      </c>
      <c r="O351" s="5" t="s">
        <v>689</v>
      </c>
      <c r="P351" s="5" t="s">
        <v>20</v>
      </c>
      <c r="Q351" s="8">
        <v>37517</v>
      </c>
      <c r="R351" s="9">
        <v>355</v>
      </c>
      <c r="S351" s="9">
        <f t="shared" si="68"/>
        <v>0</v>
      </c>
      <c r="T351" s="9">
        <v>6300</v>
      </c>
      <c r="U351" s="10" t="s">
        <v>734</v>
      </c>
      <c r="V351" s="319">
        <f t="shared" si="72"/>
        <v>0.12512394163928806</v>
      </c>
      <c r="W351" s="319">
        <f t="shared" si="73"/>
        <v>9.9326732763020606E-3</v>
      </c>
      <c r="X351" s="11" t="str">
        <f t="shared" si="69"/>
        <v>FLOW</v>
      </c>
      <c r="Y351" s="5" t="str">
        <f t="shared" si="70"/>
        <v>-</v>
      </c>
      <c r="Z351" s="5" t="s">
        <v>738</v>
      </c>
      <c r="AA351" s="5" t="s">
        <v>586</v>
      </c>
      <c r="AB351" s="12"/>
      <c r="AC351" s="5"/>
      <c r="AD351" s="5"/>
      <c r="AE351" s="13"/>
      <c r="AF351" s="14" t="s">
        <v>1064</v>
      </c>
      <c r="AG351" s="15" t="s">
        <v>586</v>
      </c>
      <c r="AH351" s="5" t="s">
        <v>21</v>
      </c>
      <c r="AI351" s="15" t="s">
        <v>586</v>
      </c>
      <c r="AJ351" s="16" t="s">
        <v>586</v>
      </c>
      <c r="AK351" s="15" t="s">
        <v>586</v>
      </c>
      <c r="AL351" s="17">
        <v>14668.09</v>
      </c>
      <c r="AM351" s="8">
        <v>37517</v>
      </c>
      <c r="AN351" s="18">
        <v>88</v>
      </c>
      <c r="AO351" s="6">
        <v>98</v>
      </c>
      <c r="AP351" s="6" t="str">
        <f t="shared" si="71"/>
        <v>FLOW</v>
      </c>
      <c r="AQ351" s="6"/>
      <c r="AR351" s="6"/>
      <c r="AS351" s="6"/>
      <c r="AT351" s="6"/>
      <c r="AU351" s="5" t="s">
        <v>1060</v>
      </c>
      <c r="AV351" s="332"/>
      <c r="AW351" s="12"/>
      <c r="AX351" s="19"/>
      <c r="AY351" s="5"/>
      <c r="AZ351" s="5" t="s">
        <v>1011</v>
      </c>
      <c r="BA351" s="15" t="s">
        <v>586</v>
      </c>
      <c r="BB351" s="15"/>
      <c r="BC351" s="15"/>
      <c r="BD351" s="5"/>
      <c r="BE351" s="5"/>
      <c r="BF351" s="5">
        <v>1</v>
      </c>
      <c r="BG351" s="3"/>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5"/>
      <c r="CM351" s="5"/>
      <c r="CN351" s="5"/>
      <c r="CO351" s="5"/>
      <c r="CP351" s="5"/>
      <c r="CQ351" s="5"/>
      <c r="CR351" s="5"/>
      <c r="CS351" s="5"/>
      <c r="CT351" s="5"/>
      <c r="CU351" s="5"/>
      <c r="CV351" s="5"/>
      <c r="CW351" s="5"/>
      <c r="CX351" s="5"/>
      <c r="CY351" s="5"/>
      <c r="CZ351" s="5"/>
      <c r="DA351" s="5"/>
      <c r="DB351" s="5"/>
      <c r="DC351" s="5"/>
      <c r="DD351" s="5"/>
      <c r="DE351" s="5"/>
      <c r="DF351" s="5"/>
      <c r="DG351" s="5"/>
      <c r="DH351" s="5"/>
      <c r="DI351" s="5"/>
      <c r="DJ351" s="5"/>
      <c r="DK351" s="5"/>
      <c r="DL351" s="5"/>
      <c r="DM351" s="5"/>
      <c r="DN351" s="5"/>
      <c r="DO351" s="5"/>
      <c r="DP351" s="5"/>
      <c r="DQ351" s="5"/>
      <c r="DR351" s="5"/>
      <c r="DS351" s="5"/>
      <c r="DT351" s="5"/>
      <c r="DU351" s="5"/>
      <c r="DV351" s="5"/>
      <c r="DW351" s="5"/>
      <c r="DX351" s="5"/>
      <c r="DY351" s="5"/>
      <c r="DZ351" s="5"/>
      <c r="EA351" s="5"/>
      <c r="EB351" s="5"/>
      <c r="EC351" s="5"/>
      <c r="ED351" s="5"/>
      <c r="EE351" s="5"/>
      <c r="EF351" s="5"/>
      <c r="EG351" s="5"/>
      <c r="EH351" s="5"/>
      <c r="EI351" s="5"/>
      <c r="EJ351" s="5"/>
      <c r="EK351" s="5"/>
      <c r="EL351" s="5"/>
      <c r="EM351" s="5"/>
      <c r="EN351" s="5"/>
      <c r="EO351" s="5"/>
      <c r="EP351" s="5"/>
      <c r="EQ351" s="5"/>
      <c r="ER351" s="20">
        <f t="shared" si="74"/>
        <v>1</v>
      </c>
      <c r="ES351" s="5">
        <f t="shared" si="75"/>
        <v>1</v>
      </c>
      <c r="ET351" s="5" t="s">
        <v>571</v>
      </c>
      <c r="EU351" s="15" t="s">
        <v>1820</v>
      </c>
      <c r="EV351" s="15" t="s">
        <v>567</v>
      </c>
      <c r="EW351" s="15" t="s">
        <v>1073</v>
      </c>
      <c r="EX351" s="3" t="s">
        <v>1228</v>
      </c>
      <c r="EY351" s="22">
        <v>46176</v>
      </c>
      <c r="EZ351" s="21"/>
      <c r="FA351" s="3"/>
      <c r="FB351" s="22"/>
      <c r="FC351" s="15"/>
      <c r="FD351" s="15"/>
      <c r="FE351" s="15">
        <f t="shared" si="76"/>
        <v>2996.09</v>
      </c>
      <c r="FF351" s="4">
        <f t="shared" si="77"/>
        <v>10699.09</v>
      </c>
      <c r="FG351" t="s">
        <v>897</v>
      </c>
      <c r="FH351" s="4">
        <v>355</v>
      </c>
      <c r="FI351" t="s">
        <v>688</v>
      </c>
    </row>
    <row r="352" spans="1:165" ht="17.25" x14ac:dyDescent="0.25">
      <c r="A352" s="5">
        <v>462727954</v>
      </c>
      <c r="B352" s="12" t="s">
        <v>938</v>
      </c>
      <c r="C352" s="5"/>
      <c r="D352" s="5"/>
      <c r="E352" s="5"/>
      <c r="F352" s="5"/>
      <c r="G352" s="6"/>
      <c r="H352" s="6"/>
      <c r="I352" s="5">
        <v>3254</v>
      </c>
      <c r="J352" s="5">
        <v>3254</v>
      </c>
      <c r="K352" s="295">
        <f t="shared" si="79"/>
        <v>3297</v>
      </c>
      <c r="L352" s="295">
        <f t="shared" si="67"/>
        <v>6508</v>
      </c>
      <c r="M352" s="334">
        <v>1</v>
      </c>
      <c r="N352" s="5" t="s">
        <v>688</v>
      </c>
      <c r="O352" s="5" t="s">
        <v>689</v>
      </c>
      <c r="P352" s="5" t="s">
        <v>17</v>
      </c>
      <c r="Q352" s="8">
        <v>37435</v>
      </c>
      <c r="R352" s="9">
        <v>43</v>
      </c>
      <c r="S352" s="9">
        <f t="shared" si="68"/>
        <v>0</v>
      </c>
      <c r="T352" s="9">
        <v>450</v>
      </c>
      <c r="U352" s="10" t="s">
        <v>586</v>
      </c>
      <c r="V352" s="319">
        <f t="shared" si="72"/>
        <v>1.5190603360174448E-2</v>
      </c>
      <c r="W352" s="319">
        <f t="shared" si="73"/>
        <v>2.0993970329268555E-3</v>
      </c>
      <c r="X352" s="11" t="str">
        <f t="shared" si="69"/>
        <v>FLOW</v>
      </c>
      <c r="Y352" s="5" t="str">
        <f t="shared" si="70"/>
        <v>-</v>
      </c>
      <c r="Z352" s="5" t="s">
        <v>586</v>
      </c>
      <c r="AA352" s="5" t="s">
        <v>586</v>
      </c>
      <c r="AB352" s="12"/>
      <c r="AC352" s="5"/>
      <c r="AD352" s="5"/>
      <c r="AE352" s="13"/>
      <c r="AF352" s="14" t="s">
        <v>586</v>
      </c>
      <c r="AG352" s="15" t="s">
        <v>586</v>
      </c>
      <c r="AH352" s="5" t="s">
        <v>422</v>
      </c>
      <c r="AI352" s="15" t="s">
        <v>586</v>
      </c>
      <c r="AJ352" s="16" t="s">
        <v>586</v>
      </c>
      <c r="AK352" s="15" t="s">
        <v>586</v>
      </c>
      <c r="AL352" s="17">
        <v>3747</v>
      </c>
      <c r="AM352" s="8">
        <v>37435</v>
      </c>
      <c r="AN352" s="18">
        <v>27</v>
      </c>
      <c r="AO352" s="6">
        <v>37</v>
      </c>
      <c r="AP352" s="6" t="str">
        <f t="shared" si="71"/>
        <v>FLOW</v>
      </c>
      <c r="AQ352" s="6"/>
      <c r="AR352" s="6"/>
      <c r="AS352" s="6"/>
      <c r="AT352" s="6"/>
      <c r="AU352" s="5" t="s">
        <v>1060</v>
      </c>
      <c r="AV352" s="332"/>
      <c r="AW352" s="12"/>
      <c r="AX352" s="19"/>
      <c r="AY352" s="5"/>
      <c r="AZ352" s="5" t="s">
        <v>1011</v>
      </c>
      <c r="BA352" s="15" t="s">
        <v>586</v>
      </c>
      <c r="BB352" s="15"/>
      <c r="BC352" s="15"/>
      <c r="BD352" s="5"/>
      <c r="BE352" s="5"/>
      <c r="BF352" s="5"/>
      <c r="BG352" s="3"/>
      <c r="BH352" s="5"/>
      <c r="BI352" s="5">
        <v>1</v>
      </c>
      <c r="BJ352" s="5"/>
      <c r="BK352" s="5"/>
      <c r="BL352" s="5"/>
      <c r="BM352" s="5"/>
      <c r="BN352" s="5"/>
      <c r="BO352" s="5"/>
      <c r="BP352" s="5"/>
      <c r="BQ352" s="5"/>
      <c r="BR352" s="5">
        <v>1</v>
      </c>
      <c r="BS352" s="5"/>
      <c r="BT352" s="5"/>
      <c r="BU352" s="5"/>
      <c r="BV352" s="5"/>
      <c r="BW352" s="5"/>
      <c r="BX352" s="5"/>
      <c r="BY352" s="5"/>
      <c r="BZ352" s="5"/>
      <c r="CA352" s="5"/>
      <c r="CB352" s="5"/>
      <c r="CC352" s="5"/>
      <c r="CD352" s="5"/>
      <c r="CE352" s="5"/>
      <c r="CF352" s="5"/>
      <c r="CG352" s="5"/>
      <c r="CH352" s="5"/>
      <c r="CI352" s="5"/>
      <c r="CJ352" s="5"/>
      <c r="CK352" s="5"/>
      <c r="CL352" s="5"/>
      <c r="CM352" s="5"/>
      <c r="CN352" s="5"/>
      <c r="CO352" s="5"/>
      <c r="CP352" s="5"/>
      <c r="CQ352" s="5"/>
      <c r="CR352" s="5"/>
      <c r="CS352" s="5"/>
      <c r="CT352" s="5"/>
      <c r="CU352" s="5"/>
      <c r="CV352" s="5"/>
      <c r="CW352" s="5"/>
      <c r="CX352" s="5"/>
      <c r="CY352" s="5"/>
      <c r="CZ352" s="5"/>
      <c r="DA352" s="5"/>
      <c r="DB352" s="5"/>
      <c r="DC352" s="5"/>
      <c r="DD352" s="5"/>
      <c r="DE352" s="5"/>
      <c r="DF352" s="5"/>
      <c r="DG352" s="5"/>
      <c r="DH352" s="5"/>
      <c r="DI352" s="5"/>
      <c r="DJ352" s="5"/>
      <c r="DK352" s="5"/>
      <c r="DL352" s="5"/>
      <c r="DM352" s="5"/>
      <c r="DN352" s="5"/>
      <c r="DO352" s="5"/>
      <c r="DP352" s="5"/>
      <c r="DQ352" s="5"/>
      <c r="DR352" s="5"/>
      <c r="DS352" s="5"/>
      <c r="DT352" s="5"/>
      <c r="DU352" s="5"/>
      <c r="DV352" s="5"/>
      <c r="DW352" s="5"/>
      <c r="DX352" s="5"/>
      <c r="DY352" s="5"/>
      <c r="DZ352" s="5"/>
      <c r="EA352" s="5"/>
      <c r="EB352" s="5"/>
      <c r="EC352" s="5"/>
      <c r="ED352" s="5"/>
      <c r="EE352" s="5"/>
      <c r="EF352" s="5"/>
      <c r="EG352" s="5"/>
      <c r="EH352" s="5"/>
      <c r="EI352" s="5"/>
      <c r="EJ352" s="5"/>
      <c r="EK352" s="5"/>
      <c r="EL352" s="5"/>
      <c r="EM352" s="5"/>
      <c r="EN352" s="5"/>
      <c r="EO352" s="5"/>
      <c r="EP352" s="5"/>
      <c r="EQ352" s="5"/>
      <c r="ER352" s="20">
        <f t="shared" si="74"/>
        <v>2</v>
      </c>
      <c r="ES352" s="5">
        <f t="shared" si="75"/>
        <v>1</v>
      </c>
      <c r="ET352" s="5" t="s">
        <v>570</v>
      </c>
      <c r="EU352" s="15" t="s">
        <v>1821</v>
      </c>
      <c r="EV352" s="15" t="s">
        <v>567</v>
      </c>
      <c r="EW352" s="15" t="s">
        <v>1096</v>
      </c>
      <c r="EX352" s="3" t="s">
        <v>1229</v>
      </c>
      <c r="EY352" s="22">
        <v>46179</v>
      </c>
      <c r="EZ352" s="21"/>
      <c r="FA352" s="3"/>
      <c r="FB352" s="22"/>
      <c r="FC352" s="15"/>
      <c r="FD352" s="15"/>
      <c r="FE352" s="15">
        <f t="shared" si="76"/>
        <v>3297</v>
      </c>
      <c r="FF352" s="4">
        <f t="shared" si="77"/>
        <v>6508</v>
      </c>
      <c r="FG352" t="s">
        <v>586</v>
      </c>
      <c r="FH352" s="4">
        <v>43</v>
      </c>
      <c r="FI352" t="s">
        <v>688</v>
      </c>
    </row>
    <row r="353" spans="1:165" ht="17.25" x14ac:dyDescent="0.25">
      <c r="A353" s="5">
        <v>464559429</v>
      </c>
      <c r="B353" s="12" t="s">
        <v>831</v>
      </c>
      <c r="C353" s="5"/>
      <c r="D353" s="5"/>
      <c r="E353" s="5"/>
      <c r="F353" s="5"/>
      <c r="G353" s="6"/>
      <c r="H353" s="6"/>
      <c r="I353" s="5">
        <v>5629</v>
      </c>
      <c r="J353" s="5">
        <v>5558</v>
      </c>
      <c r="K353" s="295">
        <f t="shared" si="79"/>
        <v>5640</v>
      </c>
      <c r="L353" s="295">
        <f t="shared" si="67"/>
        <v>11187</v>
      </c>
      <c r="M353" s="334">
        <v>1</v>
      </c>
      <c r="N353" s="5" t="s">
        <v>688</v>
      </c>
      <c r="O353" s="5" t="s">
        <v>689</v>
      </c>
      <c r="P353" s="5" t="s">
        <v>26</v>
      </c>
      <c r="Q353" s="8">
        <v>37199</v>
      </c>
      <c r="R353" s="9">
        <v>82</v>
      </c>
      <c r="S353" s="9">
        <f t="shared" si="68"/>
        <v>0</v>
      </c>
      <c r="T353" s="9">
        <v>1800</v>
      </c>
      <c r="U353" s="10" t="s">
        <v>895</v>
      </c>
      <c r="V353" s="319">
        <f t="shared" si="72"/>
        <v>1.6042376334492056E-2</v>
      </c>
      <c r="W353" s="319">
        <f t="shared" si="73"/>
        <v>2.0861618866794738E-3</v>
      </c>
      <c r="X353" s="11" t="str">
        <f t="shared" si="69"/>
        <v>FLOW</v>
      </c>
      <c r="Y353" s="5" t="str">
        <f t="shared" si="70"/>
        <v>-</v>
      </c>
      <c r="Z353" s="5" t="s">
        <v>773</v>
      </c>
      <c r="AA353" s="5" t="s">
        <v>586</v>
      </c>
      <c r="AB353" s="12"/>
      <c r="AC353" s="5"/>
      <c r="AD353" s="5"/>
      <c r="AE353" s="13"/>
      <c r="AF353" s="14" t="s">
        <v>586</v>
      </c>
      <c r="AG353" s="15" t="s">
        <v>586</v>
      </c>
      <c r="AH353" s="5" t="s">
        <v>306</v>
      </c>
      <c r="AI353" s="15" t="s">
        <v>586</v>
      </c>
      <c r="AJ353" s="16" t="s">
        <v>586</v>
      </c>
      <c r="AK353" s="15" t="s">
        <v>586</v>
      </c>
      <c r="AL353" s="17">
        <v>7440</v>
      </c>
      <c r="AM353" s="8">
        <v>37199</v>
      </c>
      <c r="AN353" s="18">
        <v>27</v>
      </c>
      <c r="AO353" s="6">
        <v>37</v>
      </c>
      <c r="AP353" s="6" t="str">
        <f t="shared" si="71"/>
        <v>FLOW</v>
      </c>
      <c r="AQ353" s="6"/>
      <c r="AR353" s="6"/>
      <c r="AS353" s="6"/>
      <c r="AT353" s="6"/>
      <c r="AU353" s="5" t="s">
        <v>1060</v>
      </c>
      <c r="AV353" s="332"/>
      <c r="AW353" s="12"/>
      <c r="AX353" s="19"/>
      <c r="AY353" s="5"/>
      <c r="AZ353" s="5" t="s">
        <v>1011</v>
      </c>
      <c r="BA353" s="15" t="s">
        <v>586</v>
      </c>
      <c r="BB353" s="15"/>
      <c r="BC353" s="15"/>
      <c r="BD353" s="5"/>
      <c r="BE353" s="5"/>
      <c r="BF353" s="5"/>
      <c r="BG353" s="3"/>
      <c r="BH353" s="5"/>
      <c r="BI353" s="5"/>
      <c r="BJ353" s="5"/>
      <c r="BK353" s="5"/>
      <c r="BL353" s="5">
        <v>1</v>
      </c>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5"/>
      <c r="CM353" s="5"/>
      <c r="CN353" s="5"/>
      <c r="CO353" s="5"/>
      <c r="CP353" s="5"/>
      <c r="CQ353" s="5"/>
      <c r="CR353" s="5"/>
      <c r="CS353" s="5"/>
      <c r="CT353" s="5"/>
      <c r="CU353" s="5"/>
      <c r="CV353" s="5"/>
      <c r="CW353" s="5"/>
      <c r="CX353" s="5"/>
      <c r="CY353" s="5"/>
      <c r="CZ353" s="5"/>
      <c r="DA353" s="5"/>
      <c r="DB353" s="5"/>
      <c r="DC353" s="5"/>
      <c r="DD353" s="5"/>
      <c r="DE353" s="5"/>
      <c r="DF353" s="5"/>
      <c r="DG353" s="5"/>
      <c r="DH353" s="5"/>
      <c r="DI353" s="5"/>
      <c r="DJ353" s="5"/>
      <c r="DK353" s="5"/>
      <c r="DL353" s="5"/>
      <c r="DM353" s="5"/>
      <c r="DN353" s="5"/>
      <c r="DO353" s="5"/>
      <c r="DP353" s="5"/>
      <c r="DQ353" s="5"/>
      <c r="DR353" s="5"/>
      <c r="DS353" s="5"/>
      <c r="DT353" s="5"/>
      <c r="DU353" s="5"/>
      <c r="DV353" s="5"/>
      <c r="DW353" s="5"/>
      <c r="DX353" s="5"/>
      <c r="DY353" s="5"/>
      <c r="DZ353" s="5"/>
      <c r="EA353" s="5"/>
      <c r="EB353" s="5"/>
      <c r="EC353" s="5"/>
      <c r="ED353" s="5"/>
      <c r="EE353" s="5"/>
      <c r="EF353" s="5"/>
      <c r="EG353" s="5"/>
      <c r="EH353" s="5"/>
      <c r="EI353" s="5"/>
      <c r="EJ353" s="5"/>
      <c r="EK353" s="5"/>
      <c r="EL353" s="5"/>
      <c r="EM353" s="5"/>
      <c r="EN353" s="5"/>
      <c r="EO353" s="5"/>
      <c r="EP353" s="5"/>
      <c r="EQ353" s="5"/>
      <c r="ER353" s="20">
        <f t="shared" si="74"/>
        <v>1</v>
      </c>
      <c r="ES353" s="5">
        <f t="shared" si="75"/>
        <v>1</v>
      </c>
      <c r="ET353" s="5" t="s">
        <v>572</v>
      </c>
      <c r="EU353" s="15" t="s">
        <v>1822</v>
      </c>
      <c r="EV353" s="15" t="s">
        <v>567</v>
      </c>
      <c r="EW353" s="15" t="s">
        <v>1075</v>
      </c>
      <c r="EX353" s="3" t="s">
        <v>1230</v>
      </c>
      <c r="EY353" s="22">
        <v>46177</v>
      </c>
      <c r="EZ353" s="21"/>
      <c r="FA353" s="3"/>
      <c r="FB353" s="22"/>
      <c r="FC353" s="15"/>
      <c r="FD353" s="15"/>
      <c r="FE353" s="15">
        <f t="shared" si="76"/>
        <v>5640</v>
      </c>
      <c r="FF353" s="4">
        <f t="shared" si="77"/>
        <v>11187</v>
      </c>
      <c r="FG353" t="s">
        <v>586</v>
      </c>
      <c r="FH353" s="4">
        <v>82</v>
      </c>
      <c r="FI353" t="s">
        <v>688</v>
      </c>
    </row>
    <row r="354" spans="1:165" ht="17.25" x14ac:dyDescent="0.25">
      <c r="A354" s="5">
        <v>461328793</v>
      </c>
      <c r="B354" s="12" t="s">
        <v>385</v>
      </c>
      <c r="C354" s="5"/>
      <c r="D354" s="5"/>
      <c r="E354" s="5"/>
      <c r="F354" s="5"/>
      <c r="G354" s="6"/>
      <c r="H354" s="6"/>
      <c r="I354" s="5">
        <v>3477</v>
      </c>
      <c r="J354" s="5">
        <v>13908</v>
      </c>
      <c r="K354" s="295">
        <f t="shared" si="79"/>
        <v>3924</v>
      </c>
      <c r="L354" s="295">
        <f t="shared" si="67"/>
        <v>17385</v>
      </c>
      <c r="M354" s="7">
        <v>4</v>
      </c>
      <c r="N354" s="5" t="s">
        <v>688</v>
      </c>
      <c r="O354" s="5" t="s">
        <v>689</v>
      </c>
      <c r="P354" s="5" t="s">
        <v>30</v>
      </c>
      <c r="Q354" s="8">
        <v>37146</v>
      </c>
      <c r="R354" s="9">
        <v>447</v>
      </c>
      <c r="S354" s="9">
        <f t="shared" si="68"/>
        <v>0</v>
      </c>
      <c r="T354" s="9">
        <v>2250</v>
      </c>
      <c r="U354" s="10" t="s">
        <v>586</v>
      </c>
      <c r="V354" s="319">
        <f t="shared" si="72"/>
        <v>0.19350268351746894</v>
      </c>
      <c r="W354" s="319">
        <f t="shared" si="73"/>
        <v>1.219573442615203E-2</v>
      </c>
      <c r="X354" s="11" t="str">
        <f t="shared" si="69"/>
        <v>FLOW</v>
      </c>
      <c r="Y354" s="5" t="str">
        <f t="shared" si="70"/>
        <v>-</v>
      </c>
      <c r="Z354" s="5" t="s">
        <v>586</v>
      </c>
      <c r="AA354" s="5" t="s">
        <v>586</v>
      </c>
      <c r="AB354" s="12"/>
      <c r="AC354" s="5"/>
      <c r="AD354" s="5"/>
      <c r="AE354" s="13"/>
      <c r="AF354" s="14" t="s">
        <v>1064</v>
      </c>
      <c r="AG354" s="15" t="s">
        <v>586</v>
      </c>
      <c r="AH354" s="5" t="s">
        <v>386</v>
      </c>
      <c r="AI354" s="15" t="s">
        <v>586</v>
      </c>
      <c r="AJ354" s="16" t="s">
        <v>586</v>
      </c>
      <c r="AK354" s="15" t="s">
        <v>586</v>
      </c>
      <c r="AL354" s="17">
        <v>16605</v>
      </c>
      <c r="AM354" s="8">
        <v>37146</v>
      </c>
      <c r="AN354" s="18">
        <v>116</v>
      </c>
      <c r="AO354" s="6">
        <v>126</v>
      </c>
      <c r="AP354" s="6" t="str">
        <f t="shared" si="71"/>
        <v>FLOW</v>
      </c>
      <c r="AQ354" s="6"/>
      <c r="AR354" s="6"/>
      <c r="AS354" s="6"/>
      <c r="AT354" s="6"/>
      <c r="AU354" s="5" t="s">
        <v>483</v>
      </c>
      <c r="AV354" s="332"/>
      <c r="AW354" s="12"/>
      <c r="AX354" s="19"/>
      <c r="AY354" s="5"/>
      <c r="AZ354" s="5" t="s">
        <v>1011</v>
      </c>
      <c r="BA354" s="15" t="s">
        <v>586</v>
      </c>
      <c r="BB354" s="15"/>
      <c r="BC354" s="15"/>
      <c r="BD354" s="5"/>
      <c r="BE354" s="5"/>
      <c r="BF354" s="5"/>
      <c r="BG354" s="3"/>
      <c r="BH354" s="5"/>
      <c r="BI354" s="5"/>
      <c r="BJ354" s="5"/>
      <c r="BK354" s="5"/>
      <c r="BL354" s="5"/>
      <c r="BM354" s="5"/>
      <c r="BN354" s="5"/>
      <c r="BO354" s="5">
        <v>1</v>
      </c>
      <c r="BP354" s="5"/>
      <c r="BQ354" s="5"/>
      <c r="BR354" s="5"/>
      <c r="BS354" s="5"/>
      <c r="BT354" s="5"/>
      <c r="BU354" s="5">
        <v>1</v>
      </c>
      <c r="BV354" s="5"/>
      <c r="BW354" s="5"/>
      <c r="BX354" s="5"/>
      <c r="BY354" s="5"/>
      <c r="BZ354" s="5"/>
      <c r="CA354" s="5"/>
      <c r="CB354" s="5"/>
      <c r="CC354" s="5"/>
      <c r="CD354" s="5"/>
      <c r="CE354" s="5"/>
      <c r="CF354" s="5"/>
      <c r="CG354" s="5"/>
      <c r="CH354" s="5"/>
      <c r="CI354" s="5"/>
      <c r="CJ354" s="5"/>
      <c r="CK354" s="5"/>
      <c r="CL354" s="5"/>
      <c r="CM354" s="5"/>
      <c r="CN354" s="5"/>
      <c r="CO354" s="5"/>
      <c r="CP354" s="5"/>
      <c r="CQ354" s="5"/>
      <c r="CR354" s="5"/>
      <c r="CS354" s="5"/>
      <c r="CT354" s="5"/>
      <c r="CU354" s="5"/>
      <c r="CV354" s="5"/>
      <c r="CW354" s="5"/>
      <c r="CX354" s="5"/>
      <c r="CY354" s="5"/>
      <c r="CZ354" s="5"/>
      <c r="DA354" s="5"/>
      <c r="DB354" s="5"/>
      <c r="DC354" s="5"/>
      <c r="DD354" s="5"/>
      <c r="DE354" s="5"/>
      <c r="DF354" s="5"/>
      <c r="DG354" s="5"/>
      <c r="DH354" s="5"/>
      <c r="DI354" s="5"/>
      <c r="DJ354" s="5"/>
      <c r="DK354" s="5"/>
      <c r="DL354" s="5"/>
      <c r="DM354" s="5"/>
      <c r="DN354" s="5"/>
      <c r="DO354" s="5"/>
      <c r="DP354" s="5"/>
      <c r="DQ354" s="5"/>
      <c r="DR354" s="5"/>
      <c r="DS354" s="5"/>
      <c r="DT354" s="5"/>
      <c r="DU354" s="5"/>
      <c r="DV354" s="5"/>
      <c r="DW354" s="5"/>
      <c r="DX354" s="5"/>
      <c r="DY354" s="5"/>
      <c r="DZ354" s="5"/>
      <c r="EA354" s="5"/>
      <c r="EB354" s="5"/>
      <c r="EC354" s="5"/>
      <c r="ED354" s="5"/>
      <c r="EE354" s="5"/>
      <c r="EF354" s="5"/>
      <c r="EG354" s="5"/>
      <c r="EH354" s="5"/>
      <c r="EI354" s="5"/>
      <c r="EJ354" s="5"/>
      <c r="EK354" s="5"/>
      <c r="EL354" s="5"/>
      <c r="EM354" s="5"/>
      <c r="EN354" s="5"/>
      <c r="EO354" s="5"/>
      <c r="EP354" s="5"/>
      <c r="EQ354" s="5"/>
      <c r="ER354" s="20">
        <f t="shared" si="74"/>
        <v>2</v>
      </c>
      <c r="ES354" s="5">
        <f t="shared" si="75"/>
        <v>1</v>
      </c>
      <c r="ET354" s="5" t="s">
        <v>573</v>
      </c>
      <c r="EU354" s="15" t="s">
        <v>1823</v>
      </c>
      <c r="EV354" s="15" t="s">
        <v>567</v>
      </c>
      <c r="EW354" s="15" t="s">
        <v>1070</v>
      </c>
      <c r="EX354" s="3" t="s">
        <v>1078</v>
      </c>
      <c r="EY354" s="22">
        <v>46180</v>
      </c>
      <c r="EZ354" s="21"/>
      <c r="FA354" s="3"/>
      <c r="FB354" s="22"/>
      <c r="FC354" s="15"/>
      <c r="FD354" s="15"/>
      <c r="FE354" s="15">
        <f t="shared" si="76"/>
        <v>3924</v>
      </c>
      <c r="FF354" s="4">
        <f t="shared" si="77"/>
        <v>17385</v>
      </c>
      <c r="FG354" t="s">
        <v>586</v>
      </c>
      <c r="FH354" s="4">
        <v>447</v>
      </c>
      <c r="FI354" t="s">
        <v>688</v>
      </c>
    </row>
    <row r="355" spans="1:165" ht="17.25" x14ac:dyDescent="0.25">
      <c r="A355" s="5">
        <v>136118452</v>
      </c>
      <c r="B355" s="12" t="s">
        <v>939</v>
      </c>
      <c r="C355" s="5"/>
      <c r="D355" s="5"/>
      <c r="E355" s="5"/>
      <c r="F355" s="5"/>
      <c r="G355" s="6"/>
      <c r="H355" s="6"/>
      <c r="I355" s="5">
        <v>3676</v>
      </c>
      <c r="J355" s="5">
        <v>17482</v>
      </c>
      <c r="K355" s="295">
        <f t="shared" si="79"/>
        <v>3466</v>
      </c>
      <c r="L355" s="295">
        <f t="shared" si="67"/>
        <v>21158</v>
      </c>
      <c r="M355" s="7">
        <v>5</v>
      </c>
      <c r="N355" s="5" t="s">
        <v>688</v>
      </c>
      <c r="O355" s="5" t="s">
        <v>689</v>
      </c>
      <c r="P355" s="5" t="s">
        <v>53</v>
      </c>
      <c r="Q355" s="8">
        <v>37056.85</v>
      </c>
      <c r="R355" s="9">
        <v>688</v>
      </c>
      <c r="S355" s="9">
        <f t="shared" si="68"/>
        <v>0</v>
      </c>
      <c r="T355" s="9">
        <v>6300</v>
      </c>
      <c r="U355" s="10" t="s">
        <v>586</v>
      </c>
      <c r="V355" s="319">
        <f t="shared" si="72"/>
        <v>0.2398963399168228</v>
      </c>
      <c r="W355" s="319">
        <f t="shared" si="73"/>
        <v>1.8037995180067743E-2</v>
      </c>
      <c r="X355" s="11" t="str">
        <f t="shared" si="69"/>
        <v>FLOW</v>
      </c>
      <c r="Y355" s="5" t="str">
        <f t="shared" si="70"/>
        <v>-</v>
      </c>
      <c r="Z355" s="5" t="s">
        <v>586</v>
      </c>
      <c r="AA355" s="5" t="s">
        <v>586</v>
      </c>
      <c r="AB355" s="12"/>
      <c r="AC355" s="5"/>
      <c r="AD355" s="5"/>
      <c r="AE355" s="13"/>
      <c r="AF355" s="14" t="s">
        <v>1064</v>
      </c>
      <c r="AG355" s="15" t="s">
        <v>586</v>
      </c>
      <c r="AH355" s="5" t="s">
        <v>1019</v>
      </c>
      <c r="AI355" s="15" t="s">
        <v>586</v>
      </c>
      <c r="AJ355" s="16" t="s">
        <v>586</v>
      </c>
      <c r="AK355" s="15" t="s">
        <v>586</v>
      </c>
      <c r="AL355" s="17">
        <v>24470</v>
      </c>
      <c r="AM355" s="8">
        <v>37056.85</v>
      </c>
      <c r="AN355" s="18">
        <v>147</v>
      </c>
      <c r="AO355" s="6">
        <v>157</v>
      </c>
      <c r="AP355" s="6" t="str">
        <f t="shared" si="71"/>
        <v>FLOW</v>
      </c>
      <c r="AQ355" s="6"/>
      <c r="AR355" s="6"/>
      <c r="AS355" s="6"/>
      <c r="AT355" s="6"/>
      <c r="AU355" s="5" t="s">
        <v>483</v>
      </c>
      <c r="AV355" s="332"/>
      <c r="AW355" s="12"/>
      <c r="AX355" s="19"/>
      <c r="AY355" s="5"/>
      <c r="AZ355" s="5" t="s">
        <v>1011</v>
      </c>
      <c r="BA355" s="15" t="s">
        <v>586</v>
      </c>
      <c r="BB355" s="15"/>
      <c r="BC355" s="15"/>
      <c r="BD355" s="5"/>
      <c r="BE355" s="5"/>
      <c r="BF355" s="5"/>
      <c r="BG355" s="3"/>
      <c r="BH355" s="5"/>
      <c r="BI355" s="5"/>
      <c r="BJ355" s="5"/>
      <c r="BK355" s="5"/>
      <c r="BL355" s="5"/>
      <c r="BM355" s="5"/>
      <c r="BN355" s="5"/>
      <c r="BO355" s="5">
        <v>1</v>
      </c>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c r="EM355" s="5"/>
      <c r="EN355" s="5"/>
      <c r="EO355" s="5"/>
      <c r="EP355" s="5"/>
      <c r="EQ355" s="5"/>
      <c r="ER355" s="20">
        <f t="shared" si="74"/>
        <v>1</v>
      </c>
      <c r="ES355" s="5">
        <f t="shared" si="75"/>
        <v>1</v>
      </c>
      <c r="ET355" s="5" t="s">
        <v>577</v>
      </c>
      <c r="EU355" s="15" t="s">
        <v>1824</v>
      </c>
      <c r="EV355" s="15" t="s">
        <v>567</v>
      </c>
      <c r="EW355" s="15" t="s">
        <v>1075</v>
      </c>
      <c r="EX355" s="3" t="s">
        <v>1178</v>
      </c>
      <c r="EY355" s="22">
        <v>46178</v>
      </c>
      <c r="EZ355" s="21"/>
      <c r="FA355" s="3"/>
      <c r="FB355" s="22"/>
      <c r="FC355" s="15"/>
      <c r="FD355" s="15"/>
      <c r="FE355" s="15">
        <f t="shared" si="76"/>
        <v>3466</v>
      </c>
      <c r="FF355" s="4">
        <f t="shared" si="77"/>
        <v>21158</v>
      </c>
      <c r="FG355" t="s">
        <v>586</v>
      </c>
      <c r="FH355" s="4">
        <v>688</v>
      </c>
      <c r="FI355" t="s">
        <v>688</v>
      </c>
    </row>
    <row r="356" spans="1:165" ht="17.25" x14ac:dyDescent="0.25">
      <c r="A356" s="5">
        <v>459730458</v>
      </c>
      <c r="B356" s="12" t="s">
        <v>62</v>
      </c>
      <c r="C356" s="5"/>
      <c r="D356" s="5"/>
      <c r="E356" s="5"/>
      <c r="F356" s="5"/>
      <c r="G356" s="6"/>
      <c r="H356" s="6"/>
      <c r="I356" s="5">
        <v>7727</v>
      </c>
      <c r="J356" s="5">
        <v>6674</v>
      </c>
      <c r="K356" s="295">
        <f t="shared" si="79"/>
        <v>6787</v>
      </c>
      <c r="L356" s="295">
        <f t="shared" si="67"/>
        <v>14401</v>
      </c>
      <c r="M356" s="334">
        <v>1</v>
      </c>
      <c r="N356" s="5" t="s">
        <v>688</v>
      </c>
      <c r="O356" s="5" t="s">
        <v>689</v>
      </c>
      <c r="P356" s="5" t="s">
        <v>60</v>
      </c>
      <c r="Q356" s="8">
        <v>36825.31</v>
      </c>
      <c r="R356" s="9">
        <v>113</v>
      </c>
      <c r="S356" s="9">
        <f t="shared" si="68"/>
        <v>0</v>
      </c>
      <c r="T356" s="9">
        <v>0</v>
      </c>
      <c r="U356" s="10" t="s">
        <v>884</v>
      </c>
      <c r="V356" s="319">
        <f t="shared" si="72"/>
        <v>4.1956887390963711E-2</v>
      </c>
      <c r="W356" s="319">
        <f t="shared" si="73"/>
        <v>2.065204929894795E-3</v>
      </c>
      <c r="X356" s="11" t="str">
        <f t="shared" si="69"/>
        <v>FLOW</v>
      </c>
      <c r="Y356" s="5" t="str">
        <f t="shared" si="70"/>
        <v>-</v>
      </c>
      <c r="Z356" s="5" t="s">
        <v>787</v>
      </c>
      <c r="AA356" s="5" t="s">
        <v>586</v>
      </c>
      <c r="AB356" s="12"/>
      <c r="AC356" s="5"/>
      <c r="AD356" s="5"/>
      <c r="AE356" s="13"/>
      <c r="AF356" s="14" t="s">
        <v>586</v>
      </c>
      <c r="AG356" s="15" t="s">
        <v>586</v>
      </c>
      <c r="AH356" s="5" t="s">
        <v>59</v>
      </c>
      <c r="AI356" s="15" t="s">
        <v>586</v>
      </c>
      <c r="AJ356" s="16" t="s">
        <v>586</v>
      </c>
      <c r="AK356" s="15" t="s">
        <v>586</v>
      </c>
      <c r="AL356" s="17">
        <v>6787</v>
      </c>
      <c r="AM356" s="8">
        <v>36825.31</v>
      </c>
      <c r="AN356" s="18">
        <v>27</v>
      </c>
      <c r="AO356" s="6">
        <v>37</v>
      </c>
      <c r="AP356" s="6" t="str">
        <f t="shared" si="71"/>
        <v>FLOW</v>
      </c>
      <c r="AQ356" s="6"/>
      <c r="AR356" s="6"/>
      <c r="AS356" s="6"/>
      <c r="AT356" s="6"/>
      <c r="AU356" s="5" t="s">
        <v>1060</v>
      </c>
      <c r="AV356" s="332"/>
      <c r="AW356" s="12"/>
      <c r="AX356" s="19"/>
      <c r="AY356" s="5"/>
      <c r="AZ356" s="5" t="s">
        <v>1011</v>
      </c>
      <c r="BA356" s="15" t="s">
        <v>586</v>
      </c>
      <c r="BB356" s="15"/>
      <c r="BC356" s="15"/>
      <c r="BD356" s="5"/>
      <c r="BE356" s="5"/>
      <c r="BF356" s="5"/>
      <c r="BG356" s="3"/>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5"/>
      <c r="CM356" s="5"/>
      <c r="CN356" s="5"/>
      <c r="CO356" s="5"/>
      <c r="CP356" s="5"/>
      <c r="CQ356" s="5"/>
      <c r="CR356" s="5"/>
      <c r="CS356" s="5"/>
      <c r="CT356" s="5"/>
      <c r="CU356" s="5"/>
      <c r="CV356" s="5"/>
      <c r="CW356" s="5"/>
      <c r="CX356" s="5"/>
      <c r="CY356" s="5"/>
      <c r="CZ356" s="5"/>
      <c r="DA356" s="5"/>
      <c r="DB356" s="5"/>
      <c r="DC356" s="5"/>
      <c r="DD356" s="5"/>
      <c r="DE356" s="5"/>
      <c r="DF356" s="5"/>
      <c r="DG356" s="5"/>
      <c r="DH356" s="5"/>
      <c r="DI356" s="5"/>
      <c r="DJ356" s="5"/>
      <c r="DK356" s="5"/>
      <c r="DL356" s="5"/>
      <c r="DM356" s="5"/>
      <c r="DN356" s="5"/>
      <c r="DO356" s="5"/>
      <c r="DP356" s="5"/>
      <c r="DQ356" s="5"/>
      <c r="DR356" s="5"/>
      <c r="DS356" s="5"/>
      <c r="DT356" s="5"/>
      <c r="DU356" s="5"/>
      <c r="DV356" s="5"/>
      <c r="DW356" s="5"/>
      <c r="DX356" s="5"/>
      <c r="DY356" s="5"/>
      <c r="DZ356" s="5"/>
      <c r="EA356" s="5"/>
      <c r="EB356" s="5"/>
      <c r="EC356" s="5"/>
      <c r="ED356" s="5"/>
      <c r="EE356" s="5"/>
      <c r="EF356" s="5"/>
      <c r="EG356" s="5"/>
      <c r="EH356" s="5"/>
      <c r="EI356" s="5"/>
      <c r="EJ356" s="5"/>
      <c r="EK356" s="5"/>
      <c r="EL356" s="5"/>
      <c r="EM356" s="5"/>
      <c r="EN356" s="5"/>
      <c r="EO356" s="5"/>
      <c r="EP356" s="5"/>
      <c r="EQ356" s="5"/>
      <c r="ER356" s="20">
        <f t="shared" si="74"/>
        <v>0</v>
      </c>
      <c r="ES356" s="5" t="str">
        <f t="shared" si="75"/>
        <v/>
      </c>
      <c r="ET356" s="5" t="s">
        <v>578</v>
      </c>
      <c r="EU356" s="15" t="e">
        <v>#N/A</v>
      </c>
      <c r="EV356" s="15" t="e">
        <v>#N/A</v>
      </c>
      <c r="EW356" s="15" t="e">
        <v>#N/A</v>
      </c>
      <c r="EX356" s="3" t="e">
        <v>#N/A</v>
      </c>
      <c r="EY356" s="22" t="e">
        <v>#N/A</v>
      </c>
      <c r="EZ356" s="21"/>
      <c r="FA356" s="3"/>
      <c r="FB356" s="22"/>
      <c r="FC356" s="15"/>
      <c r="FD356" s="15"/>
      <c r="FE356" s="15">
        <f t="shared" si="76"/>
        <v>6787</v>
      </c>
      <c r="FF356" s="4">
        <f t="shared" si="77"/>
        <v>14401</v>
      </c>
      <c r="FG356" t="s">
        <v>586</v>
      </c>
      <c r="FH356" s="4">
        <v>113</v>
      </c>
      <c r="FI356" t="s">
        <v>688</v>
      </c>
    </row>
    <row r="357" spans="1:165" ht="17.25" x14ac:dyDescent="0.25">
      <c r="A357" s="328">
        <v>465449543</v>
      </c>
      <c r="B357" s="12" t="s">
        <v>37</v>
      </c>
      <c r="C357" s="5"/>
      <c r="D357" s="5"/>
      <c r="E357" s="5"/>
      <c r="F357" s="5"/>
      <c r="G357" s="6"/>
      <c r="H357" s="6"/>
      <c r="I357" s="5">
        <v>3989</v>
      </c>
      <c r="J357" s="5">
        <v>3706</v>
      </c>
      <c r="K357" s="295">
        <f t="shared" si="79"/>
        <v>3829</v>
      </c>
      <c r="L357" s="295">
        <f t="shared" si="67"/>
        <v>7695</v>
      </c>
      <c r="M357" s="334">
        <v>1</v>
      </c>
      <c r="N357" s="5" t="s">
        <v>688</v>
      </c>
      <c r="O357" s="5" t="s">
        <v>689</v>
      </c>
      <c r="P357" s="5" t="s">
        <v>15</v>
      </c>
      <c r="Q357" s="8">
        <v>36145</v>
      </c>
      <c r="R357" s="9">
        <v>123</v>
      </c>
      <c r="S357" s="9">
        <f t="shared" si="68"/>
        <v>0</v>
      </c>
      <c r="T357" s="9">
        <v>3150</v>
      </c>
      <c r="U357" s="10" t="s">
        <v>869</v>
      </c>
      <c r="V357" s="319">
        <f t="shared" si="72"/>
        <v>0.38671650989018513</v>
      </c>
      <c r="W357" s="319">
        <f t="shared" si="73"/>
        <v>2.0270523775915905E-3</v>
      </c>
      <c r="X357" s="11" t="str">
        <f t="shared" si="69"/>
        <v>FLOW</v>
      </c>
      <c r="Y357" s="5" t="str">
        <f t="shared" si="70"/>
        <v>-</v>
      </c>
      <c r="Z357" s="5" t="s">
        <v>787</v>
      </c>
      <c r="AA357" s="5" t="s">
        <v>586</v>
      </c>
      <c r="AB357" s="12"/>
      <c r="AC357" s="5"/>
      <c r="AD357" s="5"/>
      <c r="AE357" s="13"/>
      <c r="AF357" s="14" t="s">
        <v>586</v>
      </c>
      <c r="AG357" s="15" t="s">
        <v>586</v>
      </c>
      <c r="AH357" s="5" t="s">
        <v>33</v>
      </c>
      <c r="AI357" s="15" t="s">
        <v>586</v>
      </c>
      <c r="AJ357" s="16" t="s">
        <v>586</v>
      </c>
      <c r="AK357" s="15" t="s">
        <v>586</v>
      </c>
      <c r="AL357" s="17">
        <v>6979</v>
      </c>
      <c r="AM357" s="8">
        <v>36145</v>
      </c>
      <c r="AN357" s="18">
        <v>27</v>
      </c>
      <c r="AO357" s="6">
        <v>37</v>
      </c>
      <c r="AP357" s="6" t="str">
        <f t="shared" si="71"/>
        <v>FLOW</v>
      </c>
      <c r="AQ357" s="6"/>
      <c r="AR357" s="6"/>
      <c r="AS357" s="6"/>
      <c r="AT357" s="6"/>
      <c r="AU357" s="5" t="s">
        <v>1060</v>
      </c>
      <c r="AV357" s="332"/>
      <c r="AW357" s="12"/>
      <c r="AX357" s="19"/>
      <c r="AY357" s="5"/>
      <c r="AZ357" s="5" t="s">
        <v>1011</v>
      </c>
      <c r="BA357" s="15" t="s">
        <v>586</v>
      </c>
      <c r="BB357" s="15"/>
      <c r="BC357" s="15"/>
      <c r="BD357" s="5"/>
      <c r="BE357" s="5"/>
      <c r="BF357" s="5"/>
      <c r="BG357" s="3"/>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5"/>
      <c r="CM357" s="5"/>
      <c r="CN357" s="5"/>
      <c r="CO357" s="5"/>
      <c r="CP357" s="5"/>
      <c r="CQ357" s="5"/>
      <c r="CR357" s="5"/>
      <c r="CS357" s="5"/>
      <c r="CT357" s="5"/>
      <c r="CU357" s="5"/>
      <c r="CV357" s="5"/>
      <c r="CW357" s="5"/>
      <c r="CX357" s="5"/>
      <c r="CY357" s="5"/>
      <c r="CZ357" s="5"/>
      <c r="DA357" s="5"/>
      <c r="DB357" s="5"/>
      <c r="DC357" s="5"/>
      <c r="DD357" s="5"/>
      <c r="DE357" s="5"/>
      <c r="DF357" s="5"/>
      <c r="DG357" s="5"/>
      <c r="DH357" s="5"/>
      <c r="DI357" s="5"/>
      <c r="DJ357" s="5"/>
      <c r="DK357" s="5"/>
      <c r="DL357" s="5"/>
      <c r="DM357" s="5"/>
      <c r="DN357" s="5"/>
      <c r="DO357" s="5"/>
      <c r="DP357" s="5"/>
      <c r="DQ357" s="5"/>
      <c r="DR357" s="5"/>
      <c r="DS357" s="5"/>
      <c r="DT357" s="5"/>
      <c r="DU357" s="5"/>
      <c r="DV357" s="5"/>
      <c r="DW357" s="5"/>
      <c r="DX357" s="5"/>
      <c r="DY357" s="5"/>
      <c r="DZ357" s="5"/>
      <c r="EA357" s="5"/>
      <c r="EB357" s="5"/>
      <c r="EC357" s="5"/>
      <c r="ED357" s="5"/>
      <c r="EE357" s="5"/>
      <c r="EF357" s="5"/>
      <c r="EG357" s="5"/>
      <c r="EH357" s="5"/>
      <c r="EI357" s="5"/>
      <c r="EJ357" s="5"/>
      <c r="EK357" s="5"/>
      <c r="EL357" s="5"/>
      <c r="EM357" s="5"/>
      <c r="EN357" s="5"/>
      <c r="EO357" s="5">
        <v>1</v>
      </c>
      <c r="EP357" s="5"/>
      <c r="EQ357" s="5"/>
      <c r="ER357" s="20">
        <f t="shared" si="74"/>
        <v>1</v>
      </c>
      <c r="ES357" s="5">
        <f t="shared" si="75"/>
        <v>1</v>
      </c>
      <c r="ET357" s="5" t="s">
        <v>569</v>
      </c>
      <c r="EU357" s="15" t="e">
        <v>#N/A</v>
      </c>
      <c r="EV357" s="15" t="e">
        <v>#N/A</v>
      </c>
      <c r="EW357" s="15" t="e">
        <v>#N/A</v>
      </c>
      <c r="EX357" s="3" t="e">
        <v>#N/A</v>
      </c>
      <c r="EY357" s="22" t="e">
        <v>#N/A</v>
      </c>
      <c r="EZ357" s="21"/>
      <c r="FA357" s="3"/>
      <c r="FB357" s="22"/>
      <c r="FC357" s="15"/>
      <c r="FD357" s="15"/>
      <c r="FE357" s="15">
        <f t="shared" si="76"/>
        <v>3829</v>
      </c>
      <c r="FF357" s="4">
        <f t="shared" si="77"/>
        <v>7695</v>
      </c>
      <c r="FG357" t="s">
        <v>586</v>
      </c>
      <c r="FH357" s="4">
        <v>123</v>
      </c>
      <c r="FI357" t="s">
        <v>688</v>
      </c>
    </row>
    <row r="358" spans="1:165" ht="17.25" x14ac:dyDescent="0.25">
      <c r="A358" s="5">
        <v>460097741</v>
      </c>
      <c r="B358" s="12" t="s">
        <v>1428</v>
      </c>
      <c r="C358" s="5"/>
      <c r="D358" s="5"/>
      <c r="E358" s="5"/>
      <c r="F358" s="5"/>
      <c r="G358" s="6"/>
      <c r="H358" s="6"/>
      <c r="I358" s="5">
        <v>2336</v>
      </c>
      <c r="J358" s="5">
        <v>526.22</v>
      </c>
      <c r="K358" s="295">
        <f t="shared" si="79"/>
        <v>527.22</v>
      </c>
      <c r="L358" s="295">
        <f t="shared" si="67"/>
        <v>2862.2200000000003</v>
      </c>
      <c r="M358" s="334">
        <v>1</v>
      </c>
      <c r="N358" s="5" t="s">
        <v>688</v>
      </c>
      <c r="O358" s="5" t="s">
        <v>689</v>
      </c>
      <c r="P358" s="5" t="s">
        <v>146</v>
      </c>
      <c r="Q358" s="8">
        <v>35599.050000000003</v>
      </c>
      <c r="R358" s="9">
        <v>1</v>
      </c>
      <c r="S358" s="9">
        <f t="shared" si="68"/>
        <v>0</v>
      </c>
      <c r="T358" s="9">
        <v>900</v>
      </c>
      <c r="U358" s="10" t="s">
        <v>586</v>
      </c>
      <c r="V358" s="319">
        <f t="shared" si="72"/>
        <v>5.4599070702085341E-2</v>
      </c>
      <c r="W358" s="319">
        <f t="shared" si="73"/>
        <v>1.9964348856688868E-3</v>
      </c>
      <c r="X358" s="11" t="str">
        <f t="shared" si="69"/>
        <v>FLOW</v>
      </c>
      <c r="Y358" s="5" t="str">
        <f t="shared" si="70"/>
        <v>-</v>
      </c>
      <c r="Z358" s="5" t="s">
        <v>586</v>
      </c>
      <c r="AA358" s="5" t="s">
        <v>586</v>
      </c>
      <c r="AB358" s="12"/>
      <c r="AC358" s="5"/>
      <c r="AD358" s="5"/>
      <c r="AE358" s="13"/>
      <c r="AF358" s="14"/>
      <c r="AG358" s="15"/>
      <c r="AH358" s="5" t="s">
        <v>1472</v>
      </c>
      <c r="AI358" s="15"/>
      <c r="AK358" s="15"/>
      <c r="AL358" s="17">
        <v>1427.22</v>
      </c>
      <c r="AM358" s="8">
        <v>35599.050000000003</v>
      </c>
      <c r="AN358" s="18">
        <v>27</v>
      </c>
      <c r="AO358" s="6">
        <v>37</v>
      </c>
      <c r="AP358" s="6" t="str">
        <f t="shared" si="71"/>
        <v>FLOW</v>
      </c>
      <c r="AQ358" s="6"/>
      <c r="AR358" s="6"/>
      <c r="AS358" s="6"/>
      <c r="AT358" s="6"/>
      <c r="AU358" s="5" t="s">
        <v>586</v>
      </c>
      <c r="AV358" s="332"/>
      <c r="AW358" s="12"/>
      <c r="AX358" s="19"/>
      <c r="AY358" s="5"/>
      <c r="AZ358" s="5" t="s">
        <v>1325</v>
      </c>
      <c r="BA358" s="15" t="s">
        <v>586</v>
      </c>
      <c r="BB358" s="15"/>
      <c r="BC358" s="15"/>
      <c r="BD358" s="5"/>
      <c r="BE358" s="5"/>
      <c r="BF358" s="5"/>
      <c r="BG358" s="3"/>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v>1</v>
      </c>
      <c r="CK358" s="5"/>
      <c r="CL358" s="5"/>
      <c r="CM358" s="5"/>
      <c r="CN358" s="5"/>
      <c r="CO358" s="5"/>
      <c r="CP358" s="5"/>
      <c r="CQ358" s="5"/>
      <c r="CR358" s="5"/>
      <c r="CS358" s="5"/>
      <c r="CT358" s="5"/>
      <c r="CU358" s="5"/>
      <c r="CV358" s="5"/>
      <c r="CW358" s="5"/>
      <c r="CX358" s="5"/>
      <c r="CY358" s="5"/>
      <c r="CZ358" s="5"/>
      <c r="DA358" s="5"/>
      <c r="DB358" s="5"/>
      <c r="DC358" s="5"/>
      <c r="DD358" s="5"/>
      <c r="DE358" s="5"/>
      <c r="DF358" s="5"/>
      <c r="DG358" s="5"/>
      <c r="DH358" s="5"/>
      <c r="DI358" s="5"/>
      <c r="DJ358" s="5"/>
      <c r="DK358" s="5"/>
      <c r="DL358" s="5"/>
      <c r="DM358" s="5"/>
      <c r="DN358" s="5"/>
      <c r="DO358" s="5"/>
      <c r="DP358" s="5"/>
      <c r="DQ358" s="5"/>
      <c r="DR358" s="5"/>
      <c r="DS358" s="5"/>
      <c r="DT358" s="5"/>
      <c r="DU358" s="5"/>
      <c r="DV358" s="5"/>
      <c r="DW358" s="5"/>
      <c r="DX358" s="5"/>
      <c r="DY358" s="5"/>
      <c r="DZ358" s="5"/>
      <c r="EA358" s="5"/>
      <c r="EB358" s="5"/>
      <c r="EC358" s="5"/>
      <c r="ED358" s="5"/>
      <c r="EE358" s="5"/>
      <c r="EF358" s="5"/>
      <c r="EG358" s="5"/>
      <c r="EH358" s="5"/>
      <c r="EI358" s="5"/>
      <c r="EJ358" s="5"/>
      <c r="EK358" s="5"/>
      <c r="EL358" s="5"/>
      <c r="EM358" s="5"/>
      <c r="EN358" s="5"/>
      <c r="EO358" s="5"/>
      <c r="EP358" s="5"/>
      <c r="EQ358" s="5"/>
      <c r="ER358" s="20">
        <f t="shared" si="74"/>
        <v>1</v>
      </c>
      <c r="ES358" s="5">
        <f t="shared" si="75"/>
        <v>1</v>
      </c>
      <c r="ET358" s="5" t="s">
        <v>581</v>
      </c>
      <c r="EU358" s="15" t="s">
        <v>1825</v>
      </c>
      <c r="EV358" s="15" t="s">
        <v>567</v>
      </c>
      <c r="EW358" s="15"/>
      <c r="EX358" s="3"/>
      <c r="EY358" s="22"/>
      <c r="EZ358" s="21"/>
      <c r="FA358" s="3"/>
      <c r="FB358" s="22"/>
      <c r="FC358" s="15"/>
      <c r="FD358" s="15"/>
      <c r="FE358" s="15">
        <f t="shared" si="76"/>
        <v>527.22</v>
      </c>
      <c r="FF358" s="4">
        <f t="shared" si="77"/>
        <v>2862.2200000000003</v>
      </c>
      <c r="FH358" s="4">
        <v>1</v>
      </c>
      <c r="FI358" t="s">
        <v>688</v>
      </c>
    </row>
    <row r="359" spans="1:165" ht="17.25" x14ac:dyDescent="0.25">
      <c r="A359" s="5">
        <v>461265756</v>
      </c>
      <c r="B359" s="12" t="s">
        <v>940</v>
      </c>
      <c r="C359" s="5"/>
      <c r="D359" s="5"/>
      <c r="E359" s="5"/>
      <c r="F359" s="5"/>
      <c r="G359" s="6"/>
      <c r="H359" s="6"/>
      <c r="I359" s="5">
        <v>3909</v>
      </c>
      <c r="J359" s="5">
        <v>7818</v>
      </c>
      <c r="K359" s="295">
        <f t="shared" si="79"/>
        <v>3981</v>
      </c>
      <c r="L359" s="295">
        <f t="shared" si="67"/>
        <v>11727</v>
      </c>
      <c r="M359" s="7">
        <v>2</v>
      </c>
      <c r="N359" s="5" t="s">
        <v>688</v>
      </c>
      <c r="O359" s="5" t="s">
        <v>689</v>
      </c>
      <c r="P359" s="5" t="s">
        <v>34</v>
      </c>
      <c r="Q359" s="8">
        <v>35419</v>
      </c>
      <c r="R359" s="9">
        <v>72</v>
      </c>
      <c r="S359" s="9">
        <f t="shared" si="68"/>
        <v>0</v>
      </c>
      <c r="T359" s="9">
        <v>900</v>
      </c>
      <c r="U359" s="10" t="s">
        <v>586</v>
      </c>
      <c r="V359" s="319">
        <f t="shared" si="72"/>
        <v>0.4933678319827553</v>
      </c>
      <c r="W359" s="319">
        <f t="shared" si="73"/>
        <v>7.8421697653045744E-3</v>
      </c>
      <c r="X359" s="11" t="str">
        <f t="shared" si="69"/>
        <v>FLOW</v>
      </c>
      <c r="Y359" s="5" t="str">
        <f t="shared" si="70"/>
        <v>-</v>
      </c>
      <c r="Z359" s="5" t="s">
        <v>586</v>
      </c>
      <c r="AA359" s="5" t="s">
        <v>586</v>
      </c>
      <c r="AB359" s="12"/>
      <c r="AC359" s="5"/>
      <c r="AD359" s="5"/>
      <c r="AE359" s="13"/>
      <c r="AF359" s="14" t="s">
        <v>586</v>
      </c>
      <c r="AG359" s="15" t="s">
        <v>586</v>
      </c>
      <c r="AH359" s="5" t="s">
        <v>1028</v>
      </c>
      <c r="AI359" s="15" t="s">
        <v>586</v>
      </c>
      <c r="AJ359" s="16" t="s">
        <v>586</v>
      </c>
      <c r="AK359" s="15" t="s">
        <v>586</v>
      </c>
      <c r="AL359" s="17">
        <v>8790</v>
      </c>
      <c r="AM359" s="8">
        <v>35419</v>
      </c>
      <c r="AN359" s="18">
        <v>57</v>
      </c>
      <c r="AO359" s="6">
        <v>67</v>
      </c>
      <c r="AP359" s="6" t="str">
        <f t="shared" si="71"/>
        <v>FLOW</v>
      </c>
      <c r="AQ359" s="6"/>
      <c r="AR359" s="6"/>
      <c r="AS359" s="6"/>
      <c r="AT359" s="6"/>
      <c r="AU359" s="5" t="s">
        <v>1060</v>
      </c>
      <c r="AV359" s="332"/>
      <c r="AW359" s="12"/>
      <c r="AX359" s="19"/>
      <c r="AY359" s="5"/>
      <c r="AZ359" s="5" t="s">
        <v>1011</v>
      </c>
      <c r="BA359" s="15" t="s">
        <v>586</v>
      </c>
      <c r="BB359" s="15"/>
      <c r="BC359" s="15"/>
      <c r="BD359" s="5"/>
      <c r="BE359" s="5"/>
      <c r="BF359" s="5"/>
      <c r="BG359" s="3"/>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5"/>
      <c r="CM359" s="5"/>
      <c r="CN359" s="5"/>
      <c r="CO359" s="5"/>
      <c r="CP359" s="5"/>
      <c r="CQ359" s="5"/>
      <c r="CR359" s="5"/>
      <c r="CS359" s="5"/>
      <c r="CT359" s="5"/>
      <c r="CU359" s="5"/>
      <c r="CV359" s="5"/>
      <c r="CW359" s="5"/>
      <c r="CX359" s="5"/>
      <c r="CY359" s="5"/>
      <c r="CZ359" s="5"/>
      <c r="DA359" s="5"/>
      <c r="DB359" s="5"/>
      <c r="DC359" s="5"/>
      <c r="DD359" s="5"/>
      <c r="DE359" s="5"/>
      <c r="DF359" s="5"/>
      <c r="DG359" s="5"/>
      <c r="DH359" s="5"/>
      <c r="DI359" s="5"/>
      <c r="DJ359" s="5"/>
      <c r="DK359" s="5"/>
      <c r="DL359" s="5"/>
      <c r="DM359" s="5"/>
      <c r="DN359" s="5"/>
      <c r="DO359" s="5"/>
      <c r="DP359" s="5"/>
      <c r="DQ359" s="5"/>
      <c r="DR359" s="5"/>
      <c r="DS359" s="5"/>
      <c r="DT359" s="5"/>
      <c r="DU359" s="5"/>
      <c r="DV359" s="5"/>
      <c r="DW359" s="5"/>
      <c r="DX359" s="5"/>
      <c r="DY359" s="5"/>
      <c r="DZ359" s="5"/>
      <c r="EA359" s="5"/>
      <c r="EB359" s="5"/>
      <c r="EC359" s="5"/>
      <c r="ED359" s="5"/>
      <c r="EE359" s="5"/>
      <c r="EF359" s="5"/>
      <c r="EG359" s="5"/>
      <c r="EH359" s="5"/>
      <c r="EI359" s="5"/>
      <c r="EJ359" s="5"/>
      <c r="EK359" s="5"/>
      <c r="EL359" s="5"/>
      <c r="EM359" s="5"/>
      <c r="EN359" s="5"/>
      <c r="EO359" s="5"/>
      <c r="EP359" s="5"/>
      <c r="EQ359" s="5"/>
      <c r="ER359" s="20">
        <f t="shared" si="74"/>
        <v>0</v>
      </c>
      <c r="ES359" s="5" t="str">
        <f t="shared" si="75"/>
        <v/>
      </c>
      <c r="ET359" s="5" t="s">
        <v>574</v>
      </c>
      <c r="EU359" s="15" t="s">
        <v>1826</v>
      </c>
      <c r="EV359" s="15" t="s">
        <v>567</v>
      </c>
      <c r="EW359" s="15" t="e">
        <v>#N/A</v>
      </c>
      <c r="EX359" s="3" t="e">
        <v>#N/A</v>
      </c>
      <c r="EY359" s="22" t="e">
        <v>#N/A</v>
      </c>
      <c r="EZ359" s="21"/>
      <c r="FA359" s="3"/>
      <c r="FB359" s="22"/>
      <c r="FC359" s="15"/>
      <c r="FD359" s="15"/>
      <c r="FE359" s="15">
        <f t="shared" si="76"/>
        <v>3981</v>
      </c>
      <c r="FF359" s="4">
        <f t="shared" si="77"/>
        <v>11727</v>
      </c>
      <c r="FG359" t="s">
        <v>586</v>
      </c>
      <c r="FH359" s="4">
        <v>72</v>
      </c>
      <c r="FI359" t="s">
        <v>688</v>
      </c>
    </row>
    <row r="360" spans="1:165" ht="17.25" x14ac:dyDescent="0.25">
      <c r="A360" s="5">
        <v>463491160</v>
      </c>
      <c r="B360" s="12" t="s">
        <v>524</v>
      </c>
      <c r="C360" s="5"/>
      <c r="D360" s="5"/>
      <c r="E360" s="5"/>
      <c r="F360" s="5"/>
      <c r="G360" s="6"/>
      <c r="H360" s="6"/>
      <c r="I360" s="5">
        <v>2617</v>
      </c>
      <c r="J360" s="5">
        <v>4698</v>
      </c>
      <c r="K360" s="295">
        <f t="shared" si="79"/>
        <v>2312</v>
      </c>
      <c r="L360" s="295">
        <f t="shared" si="67"/>
        <v>7315</v>
      </c>
      <c r="M360" s="7">
        <v>2</v>
      </c>
      <c r="N360" s="5" t="s">
        <v>688</v>
      </c>
      <c r="O360" s="5" t="s">
        <v>689</v>
      </c>
      <c r="P360" s="5" t="s">
        <v>30</v>
      </c>
      <c r="Q360" s="8">
        <v>35289</v>
      </c>
      <c r="R360" s="9">
        <v>231</v>
      </c>
      <c r="S360" s="9">
        <f t="shared" si="68"/>
        <v>0</v>
      </c>
      <c r="T360" s="9">
        <v>5734</v>
      </c>
      <c r="U360" s="10" t="s">
        <v>869</v>
      </c>
      <c r="V360" s="319">
        <f t="shared" si="72"/>
        <v>3.9471812585699685E-2</v>
      </c>
      <c r="W360" s="319">
        <f t="shared" si="73"/>
        <v>7.8133862855482416E-3</v>
      </c>
      <c r="X360" s="11" t="str">
        <f t="shared" si="69"/>
        <v>FLOW</v>
      </c>
      <c r="Y360" s="5" t="str">
        <f t="shared" si="70"/>
        <v>-</v>
      </c>
      <c r="Z360" s="5" t="s">
        <v>738</v>
      </c>
      <c r="AA360" s="5" t="s">
        <v>586</v>
      </c>
      <c r="AB360" s="12"/>
      <c r="AC360" s="5"/>
      <c r="AD360" s="5"/>
      <c r="AE360" s="13"/>
      <c r="AF360" s="14" t="s">
        <v>586</v>
      </c>
      <c r="AG360" s="15" t="s">
        <v>586</v>
      </c>
      <c r="AH360" s="5" t="s">
        <v>1034</v>
      </c>
      <c r="AI360" s="15" t="s">
        <v>586</v>
      </c>
      <c r="AJ360" s="16" t="s">
        <v>586</v>
      </c>
      <c r="AK360" s="15" t="s">
        <v>586</v>
      </c>
      <c r="AL360" s="17">
        <v>10663</v>
      </c>
      <c r="AM360" s="8">
        <v>35289</v>
      </c>
      <c r="AN360" s="18">
        <v>57</v>
      </c>
      <c r="AO360" s="6">
        <v>67</v>
      </c>
      <c r="AP360" s="6" t="str">
        <f t="shared" si="71"/>
        <v>FLOW</v>
      </c>
      <c r="AQ360" s="6"/>
      <c r="AR360" s="6"/>
      <c r="AS360" s="6"/>
      <c r="AT360" s="6"/>
      <c r="AU360" s="5" t="s">
        <v>1060</v>
      </c>
      <c r="AV360" s="332"/>
      <c r="AW360" s="12"/>
      <c r="AX360" s="19"/>
      <c r="AY360" s="5"/>
      <c r="AZ360" s="5" t="s">
        <v>1011</v>
      </c>
      <c r="BA360" s="15" t="s">
        <v>586</v>
      </c>
      <c r="BB360" s="15"/>
      <c r="BC360" s="15"/>
      <c r="BD360" s="5"/>
      <c r="BE360" s="5"/>
      <c r="BF360" s="5"/>
      <c r="BG360" s="3"/>
      <c r="BH360" s="5"/>
      <c r="BI360" s="5"/>
      <c r="BJ360" s="5"/>
      <c r="BK360" s="5"/>
      <c r="BL360" s="5"/>
      <c r="BM360" s="5"/>
      <c r="BN360" s="5"/>
      <c r="BO360" s="5">
        <v>1</v>
      </c>
      <c r="BP360" s="5"/>
      <c r="BQ360" s="5"/>
      <c r="BR360" s="5"/>
      <c r="BS360" s="5"/>
      <c r="BT360" s="5"/>
      <c r="BU360" s="5"/>
      <c r="BV360" s="5"/>
      <c r="BW360" s="5"/>
      <c r="BX360" s="5"/>
      <c r="BY360" s="5"/>
      <c r="BZ360" s="5"/>
      <c r="CA360" s="5"/>
      <c r="CB360" s="5"/>
      <c r="CC360" s="5"/>
      <c r="CD360" s="5"/>
      <c r="CE360" s="5"/>
      <c r="CF360" s="5"/>
      <c r="CG360" s="5"/>
      <c r="CH360" s="5"/>
      <c r="CI360" s="5"/>
      <c r="CJ360" s="5"/>
      <c r="CK360" s="5"/>
      <c r="CL360" s="5"/>
      <c r="CM360" s="5"/>
      <c r="CN360" s="5"/>
      <c r="CO360" s="5"/>
      <c r="CP360" s="5"/>
      <c r="CQ360" s="5"/>
      <c r="CR360" s="5"/>
      <c r="CS360" s="5"/>
      <c r="CT360" s="5"/>
      <c r="CU360" s="5"/>
      <c r="CV360" s="5"/>
      <c r="CW360" s="5"/>
      <c r="CX360" s="5"/>
      <c r="CY360" s="5"/>
      <c r="CZ360" s="5"/>
      <c r="DA360" s="5"/>
      <c r="DB360" s="5"/>
      <c r="DC360" s="5"/>
      <c r="DD360" s="5"/>
      <c r="DE360" s="5"/>
      <c r="DF360" s="5"/>
      <c r="DG360" s="5"/>
      <c r="DH360" s="5"/>
      <c r="DI360" s="5"/>
      <c r="DJ360" s="5"/>
      <c r="DK360" s="5"/>
      <c r="DL360" s="5"/>
      <c r="DM360" s="5"/>
      <c r="DN360" s="5"/>
      <c r="DO360" s="5"/>
      <c r="DP360" s="5"/>
      <c r="DQ360" s="5"/>
      <c r="DR360" s="5"/>
      <c r="DS360" s="5"/>
      <c r="DT360" s="5"/>
      <c r="DU360" s="5"/>
      <c r="DV360" s="5"/>
      <c r="DW360" s="5"/>
      <c r="DX360" s="5"/>
      <c r="DY360" s="5"/>
      <c r="DZ360" s="5"/>
      <c r="EA360" s="5"/>
      <c r="EB360" s="5"/>
      <c r="EC360" s="5"/>
      <c r="ED360" s="5"/>
      <c r="EE360" s="5"/>
      <c r="EF360" s="5"/>
      <c r="EG360" s="5"/>
      <c r="EH360" s="5"/>
      <c r="EI360" s="5"/>
      <c r="EJ360" s="5"/>
      <c r="EK360" s="5"/>
      <c r="EL360" s="5"/>
      <c r="EM360" s="5"/>
      <c r="EN360" s="5"/>
      <c r="EO360" s="5"/>
      <c r="EP360" s="5"/>
      <c r="EQ360" s="5"/>
      <c r="ER360" s="20">
        <f t="shared" si="74"/>
        <v>1</v>
      </c>
      <c r="ES360" s="5">
        <f t="shared" si="75"/>
        <v>1</v>
      </c>
      <c r="ET360" s="5" t="s">
        <v>573</v>
      </c>
      <c r="EU360" s="15" t="s">
        <v>1827</v>
      </c>
      <c r="EV360" s="15" t="s">
        <v>567</v>
      </c>
      <c r="EW360" s="15" t="s">
        <v>1068</v>
      </c>
      <c r="EX360" s="3" t="s">
        <v>1200</v>
      </c>
      <c r="EY360" s="22">
        <v>46178</v>
      </c>
      <c r="EZ360" s="21"/>
      <c r="FA360" s="3"/>
      <c r="FB360" s="22"/>
      <c r="FC360" s="15"/>
      <c r="FD360" s="15"/>
      <c r="FE360" s="15">
        <f t="shared" si="76"/>
        <v>2312</v>
      </c>
      <c r="FF360" s="4">
        <f t="shared" si="77"/>
        <v>7315</v>
      </c>
      <c r="FG360" t="s">
        <v>586</v>
      </c>
      <c r="FH360" s="4">
        <v>231</v>
      </c>
      <c r="FI360" t="s">
        <v>688</v>
      </c>
    </row>
    <row r="361" spans="1:165" ht="17.25" x14ac:dyDescent="0.25">
      <c r="A361" s="5">
        <v>464352072</v>
      </c>
      <c r="B361" s="12" t="s">
        <v>207</v>
      </c>
      <c r="C361" s="5"/>
      <c r="D361" s="5"/>
      <c r="E361" s="5"/>
      <c r="F361" s="5"/>
      <c r="G361" s="6"/>
      <c r="H361" s="6" t="s">
        <v>1058</v>
      </c>
      <c r="I361" s="5">
        <v>4736</v>
      </c>
      <c r="J361" s="5">
        <v>13748</v>
      </c>
      <c r="K361" s="295">
        <f t="shared" si="79"/>
        <v>4909</v>
      </c>
      <c r="L361" s="295">
        <f t="shared" si="67"/>
        <v>18484</v>
      </c>
      <c r="M361" s="7">
        <v>3</v>
      </c>
      <c r="N361" s="5" t="s">
        <v>737</v>
      </c>
      <c r="O361" s="5" t="s">
        <v>689</v>
      </c>
      <c r="P361" s="5" t="s">
        <v>41</v>
      </c>
      <c r="Q361" s="8">
        <v>34755</v>
      </c>
      <c r="R361" s="9">
        <v>633</v>
      </c>
      <c r="S361" s="9">
        <f t="shared" si="68"/>
        <v>0</v>
      </c>
      <c r="T361" s="9">
        <v>4491</v>
      </c>
      <c r="U361" s="10" t="s">
        <v>737</v>
      </c>
      <c r="V361" s="319">
        <f t="shared" si="72"/>
        <v>0.50139215488264066</v>
      </c>
      <c r="W361" s="319">
        <f t="shared" si="73"/>
        <v>9.2014302774176531E-3</v>
      </c>
      <c r="X361" s="11" t="str">
        <f t="shared" si="69"/>
        <v>STABLE</v>
      </c>
      <c r="Y361" s="5" t="str">
        <f t="shared" si="70"/>
        <v>PAID</v>
      </c>
      <c r="Z361" s="5" t="s">
        <v>773</v>
      </c>
      <c r="AA361" s="5" t="s">
        <v>586</v>
      </c>
      <c r="AB361" s="12"/>
      <c r="AC361" s="5"/>
      <c r="AD361" s="5"/>
      <c r="AE361" s="13"/>
      <c r="AF361" s="14" t="s">
        <v>1064</v>
      </c>
      <c r="AG361" s="15" t="s">
        <v>586</v>
      </c>
      <c r="AH361" s="5" t="s">
        <v>208</v>
      </c>
      <c r="AI361" s="15" t="s">
        <v>586</v>
      </c>
      <c r="AJ361" s="16" t="s">
        <v>586</v>
      </c>
      <c r="AK361" s="15" t="s">
        <v>586</v>
      </c>
      <c r="AL361" s="17">
        <v>18872</v>
      </c>
      <c r="AM361" s="8">
        <v>34755</v>
      </c>
      <c r="AN361" s="18">
        <v>88</v>
      </c>
      <c r="AO361" s="6">
        <v>67</v>
      </c>
      <c r="AP361" s="6" t="str">
        <f t="shared" si="71"/>
        <v>STABLE</v>
      </c>
      <c r="AQ361" s="6"/>
      <c r="AR361" s="6"/>
      <c r="AS361" s="6"/>
      <c r="AT361" s="6"/>
      <c r="AU361" s="5" t="s">
        <v>483</v>
      </c>
      <c r="AV361" s="332"/>
      <c r="AW361" s="12"/>
      <c r="AX361" s="19"/>
      <c r="AY361" s="5"/>
      <c r="AZ361" s="5" t="s">
        <v>1011</v>
      </c>
      <c r="BA361" s="15" t="s">
        <v>586</v>
      </c>
      <c r="BB361" s="15"/>
      <c r="BC361" s="15"/>
      <c r="BD361" s="5"/>
      <c r="BE361" s="5"/>
      <c r="BF361" s="5"/>
      <c r="BG361" s="3"/>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5"/>
      <c r="CM361" s="5"/>
      <c r="CN361" s="5"/>
      <c r="CO361" s="5"/>
      <c r="CP361" s="5"/>
      <c r="CQ361" s="5"/>
      <c r="CR361" s="5"/>
      <c r="CS361" s="5"/>
      <c r="CT361" s="5"/>
      <c r="CU361" s="5"/>
      <c r="CV361" s="5"/>
      <c r="CW361" s="5"/>
      <c r="CX361" s="5"/>
      <c r="CY361" s="5"/>
      <c r="CZ361" s="5"/>
      <c r="DA361" s="5"/>
      <c r="DB361" s="5"/>
      <c r="DC361" s="5"/>
      <c r="DD361" s="5"/>
      <c r="DE361" s="5"/>
      <c r="DF361" s="5"/>
      <c r="DG361" s="5"/>
      <c r="DH361" s="5"/>
      <c r="DI361" s="5"/>
      <c r="DJ361" s="5"/>
      <c r="DK361" s="5"/>
      <c r="DL361" s="5"/>
      <c r="DM361" s="5"/>
      <c r="DN361" s="5"/>
      <c r="DO361" s="5"/>
      <c r="DP361" s="5"/>
      <c r="DQ361" s="5"/>
      <c r="DR361" s="5"/>
      <c r="DS361" s="5"/>
      <c r="DT361" s="5"/>
      <c r="DU361" s="5"/>
      <c r="DV361" s="5"/>
      <c r="DW361" s="5"/>
      <c r="DX361" s="5"/>
      <c r="DY361" s="5"/>
      <c r="DZ361" s="5"/>
      <c r="EA361" s="5"/>
      <c r="EB361" s="5"/>
      <c r="EC361" s="5"/>
      <c r="ED361" s="5"/>
      <c r="EE361" s="5"/>
      <c r="EF361" s="5"/>
      <c r="EG361" s="5"/>
      <c r="EH361" s="5"/>
      <c r="EI361" s="5"/>
      <c r="EJ361" s="5"/>
      <c r="EK361" s="5"/>
      <c r="EL361" s="5"/>
      <c r="EM361" s="5"/>
      <c r="EN361" s="5"/>
      <c r="EO361" s="5"/>
      <c r="EP361" s="5"/>
      <c r="EQ361" s="5"/>
      <c r="ER361" s="20">
        <f t="shared" si="74"/>
        <v>0</v>
      </c>
      <c r="ES361" s="5" t="str">
        <f t="shared" si="75"/>
        <v/>
      </c>
      <c r="ET361" s="5" t="s">
        <v>575</v>
      </c>
      <c r="EU361" s="15" t="s">
        <v>1828</v>
      </c>
      <c r="EV361" s="15" t="s">
        <v>567</v>
      </c>
      <c r="EW361" s="15" t="e">
        <v>#N/A</v>
      </c>
      <c r="EX361" s="3" t="e">
        <v>#N/A</v>
      </c>
      <c r="EY361" s="22" t="e">
        <v>#N/A</v>
      </c>
      <c r="EZ361" s="21"/>
      <c r="FA361" s="3"/>
      <c r="FB361" s="22"/>
      <c r="FC361" s="15"/>
      <c r="FD361" s="15"/>
      <c r="FE361" s="15">
        <f t="shared" si="76"/>
        <v>4909</v>
      </c>
      <c r="FF361" s="4">
        <f t="shared" si="77"/>
        <v>18484</v>
      </c>
      <c r="FG361" t="s">
        <v>586</v>
      </c>
      <c r="FH361" s="4">
        <v>633</v>
      </c>
      <c r="FI361" t="s">
        <v>1477</v>
      </c>
    </row>
    <row r="362" spans="1:165" ht="17.25" x14ac:dyDescent="0.25">
      <c r="A362" s="5">
        <v>461375051</v>
      </c>
      <c r="B362" s="12" t="s">
        <v>384</v>
      </c>
      <c r="C362" s="5" t="s">
        <v>1043</v>
      </c>
      <c r="D362" s="5" t="s">
        <v>1011</v>
      </c>
      <c r="E362" s="5">
        <v>130</v>
      </c>
      <c r="F362" s="5"/>
      <c r="G362" s="6"/>
      <c r="H362" s="6"/>
      <c r="I362" s="5">
        <v>3776</v>
      </c>
      <c r="J362" s="5">
        <v>7552</v>
      </c>
      <c r="K362" s="295">
        <f t="shared" si="79"/>
        <v>394.03</v>
      </c>
      <c r="L362" s="295">
        <f t="shared" si="67"/>
        <v>11198</v>
      </c>
      <c r="M362" s="7">
        <v>3</v>
      </c>
      <c r="N362" s="5" t="s">
        <v>737</v>
      </c>
      <c r="O362" s="5" t="s">
        <v>738</v>
      </c>
      <c r="P362" s="5" t="s">
        <v>41</v>
      </c>
      <c r="Q362" s="8">
        <v>34562</v>
      </c>
      <c r="R362" s="9">
        <v>394.03</v>
      </c>
      <c r="S362" s="9">
        <f t="shared" si="68"/>
        <v>0</v>
      </c>
      <c r="T362" s="9">
        <v>3600</v>
      </c>
      <c r="U362" s="10" t="s">
        <v>737</v>
      </c>
      <c r="V362" s="319">
        <f t="shared" si="72"/>
        <v>0.49860784511735939</v>
      </c>
      <c r="W362" s="319">
        <f t="shared" si="73"/>
        <v>9.1503332829264549E-3</v>
      </c>
      <c r="X362" s="11" t="str">
        <f t="shared" si="69"/>
        <v>STABLE</v>
      </c>
      <c r="Y362" s="5" t="str">
        <f t="shared" si="70"/>
        <v>PAID</v>
      </c>
      <c r="Z362" s="5" t="s">
        <v>738</v>
      </c>
      <c r="AA362" s="5" t="s">
        <v>586</v>
      </c>
      <c r="AB362" s="12"/>
      <c r="AC362" s="5"/>
      <c r="AD362" s="5"/>
      <c r="AE362" s="13"/>
      <c r="AF362" s="14" t="s">
        <v>1064</v>
      </c>
      <c r="AG362" s="15" t="s">
        <v>586</v>
      </c>
      <c r="AH362" s="5" t="s">
        <v>383</v>
      </c>
      <c r="AI362" s="15" t="s">
        <v>586</v>
      </c>
      <c r="AJ362" s="16" t="s">
        <v>586</v>
      </c>
      <c r="AK362" s="15" t="s">
        <v>586</v>
      </c>
      <c r="AL362" s="17">
        <v>11546.03</v>
      </c>
      <c r="AM362" s="8">
        <v>34562</v>
      </c>
      <c r="AN362" s="18">
        <v>88</v>
      </c>
      <c r="AO362" s="6">
        <v>67</v>
      </c>
      <c r="AP362" s="6" t="str">
        <f t="shared" si="71"/>
        <v>STABLE</v>
      </c>
      <c r="AQ362" s="6"/>
      <c r="AR362" s="6"/>
      <c r="AS362" s="6"/>
      <c r="AT362" s="6"/>
      <c r="AU362" s="5" t="s">
        <v>1060</v>
      </c>
      <c r="AV362" s="332"/>
      <c r="AW362" s="12"/>
      <c r="AX362" s="19"/>
      <c r="AY362" s="5"/>
      <c r="AZ362" s="5" t="s">
        <v>1011</v>
      </c>
      <c r="BA362" s="15" t="s">
        <v>586</v>
      </c>
      <c r="BB362" s="15"/>
      <c r="BC362" s="15"/>
      <c r="BD362" s="5"/>
      <c r="BE362" s="5"/>
      <c r="BF362" s="5"/>
      <c r="BG362" s="3"/>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5"/>
      <c r="CM362" s="5"/>
      <c r="CN362" s="5"/>
      <c r="CO362" s="5"/>
      <c r="CP362" s="5"/>
      <c r="CQ362" s="5"/>
      <c r="CR362" s="5"/>
      <c r="CS362" s="5"/>
      <c r="CT362" s="5"/>
      <c r="CU362" s="5"/>
      <c r="CV362" s="5"/>
      <c r="CW362" s="5"/>
      <c r="CX362" s="5"/>
      <c r="CY362" s="5"/>
      <c r="CZ362" s="5"/>
      <c r="DA362" s="5"/>
      <c r="DB362" s="5"/>
      <c r="DC362" s="5"/>
      <c r="DD362" s="5"/>
      <c r="DE362" s="5"/>
      <c r="DF362" s="5"/>
      <c r="DG362" s="5"/>
      <c r="DH362" s="5"/>
      <c r="DI362" s="5"/>
      <c r="DJ362" s="5"/>
      <c r="DK362" s="5"/>
      <c r="DL362" s="5"/>
      <c r="DM362" s="5"/>
      <c r="DN362" s="5"/>
      <c r="DO362" s="5"/>
      <c r="DP362" s="5"/>
      <c r="DQ362" s="5"/>
      <c r="DR362" s="5"/>
      <c r="DS362" s="5"/>
      <c r="DT362" s="5"/>
      <c r="DU362" s="5"/>
      <c r="DV362" s="5"/>
      <c r="DW362" s="5"/>
      <c r="DX362" s="5"/>
      <c r="DY362" s="5"/>
      <c r="DZ362" s="5"/>
      <c r="EA362" s="5"/>
      <c r="EB362" s="5"/>
      <c r="EC362" s="5"/>
      <c r="ED362" s="5"/>
      <c r="EE362" s="5"/>
      <c r="EF362" s="5"/>
      <c r="EG362" s="5"/>
      <c r="EH362" s="5"/>
      <c r="EI362" s="5"/>
      <c r="EJ362" s="5"/>
      <c r="EK362" s="5"/>
      <c r="EL362" s="5"/>
      <c r="EM362" s="5"/>
      <c r="EN362" s="5"/>
      <c r="EO362" s="5"/>
      <c r="EP362" s="5"/>
      <c r="EQ362" s="5"/>
      <c r="ER362" s="20">
        <f t="shared" si="74"/>
        <v>0</v>
      </c>
      <c r="ES362" s="5" t="str">
        <f t="shared" si="75"/>
        <v/>
      </c>
      <c r="ET362" s="5" t="s">
        <v>575</v>
      </c>
      <c r="EU362" s="15" t="s">
        <v>1829</v>
      </c>
      <c r="EV362" s="15" t="s">
        <v>567</v>
      </c>
      <c r="EW362" s="15" t="e">
        <v>#N/A</v>
      </c>
      <c r="EX362" s="3" t="e">
        <v>#N/A</v>
      </c>
      <c r="EY362" s="22" t="e">
        <v>#N/A</v>
      </c>
      <c r="EZ362" s="21"/>
      <c r="FA362" s="3"/>
      <c r="FB362" s="22"/>
      <c r="FC362" s="15"/>
      <c r="FD362" s="15"/>
      <c r="FE362" s="15">
        <f t="shared" si="76"/>
        <v>394.03</v>
      </c>
      <c r="FF362" s="4">
        <f t="shared" si="77"/>
        <v>11328</v>
      </c>
      <c r="FG362" t="s">
        <v>897</v>
      </c>
      <c r="FH362" s="4">
        <v>394.03</v>
      </c>
      <c r="FI362" t="s">
        <v>1477</v>
      </c>
    </row>
    <row r="363" spans="1:165" ht="17.25" x14ac:dyDescent="0.25">
      <c r="A363" s="5">
        <v>463200379</v>
      </c>
      <c r="B363" s="12" t="s">
        <v>191</v>
      </c>
      <c r="C363" s="5"/>
      <c r="D363" s="5"/>
      <c r="E363" s="5"/>
      <c r="F363" s="5"/>
      <c r="G363" s="6"/>
      <c r="H363" s="6"/>
      <c r="I363" s="5">
        <v>2797</v>
      </c>
      <c r="J363" s="5">
        <v>2191</v>
      </c>
      <c r="K363" s="295">
        <f t="shared" si="79"/>
        <v>2255</v>
      </c>
      <c r="L363" s="295">
        <f t="shared" si="67"/>
        <v>4988</v>
      </c>
      <c r="M363" s="334">
        <v>1</v>
      </c>
      <c r="N363" s="5" t="s">
        <v>688</v>
      </c>
      <c r="O363" s="5" t="s">
        <v>689</v>
      </c>
      <c r="P363" s="5" t="s">
        <v>26</v>
      </c>
      <c r="Q363" s="8">
        <v>34057</v>
      </c>
      <c r="R363" s="9">
        <v>64</v>
      </c>
      <c r="S363" s="9">
        <f t="shared" si="68"/>
        <v>0</v>
      </c>
      <c r="T363" s="9">
        <v>5547</v>
      </c>
      <c r="U363" s="10" t="s">
        <v>874</v>
      </c>
      <c r="V363" s="319">
        <f t="shared" si="72"/>
        <v>1.4687362854479849E-2</v>
      </c>
      <c r="W363" s="319">
        <f t="shared" si="73"/>
        <v>1.9099549819791616E-3</v>
      </c>
      <c r="X363" s="11" t="str">
        <f t="shared" si="69"/>
        <v>FLOW</v>
      </c>
      <c r="Y363" s="5" t="str">
        <f t="shared" si="70"/>
        <v>-</v>
      </c>
      <c r="Z363" s="5" t="s">
        <v>787</v>
      </c>
      <c r="AA363" s="5" t="s">
        <v>586</v>
      </c>
      <c r="AB363" s="12"/>
      <c r="AC363" s="5"/>
      <c r="AD363" s="5"/>
      <c r="AE363" s="13"/>
      <c r="AF363" s="14" t="s">
        <v>586</v>
      </c>
      <c r="AG363" s="15" t="s">
        <v>586</v>
      </c>
      <c r="AH363" s="5" t="s">
        <v>185</v>
      </c>
      <c r="AI363" s="15" t="s">
        <v>586</v>
      </c>
      <c r="AJ363" s="16" t="s">
        <v>586</v>
      </c>
      <c r="AK363" s="15" t="s">
        <v>586</v>
      </c>
      <c r="AL363" s="17">
        <v>7802</v>
      </c>
      <c r="AM363" s="8">
        <v>34057</v>
      </c>
      <c r="AN363" s="18">
        <v>27</v>
      </c>
      <c r="AO363" s="6">
        <v>37</v>
      </c>
      <c r="AP363" s="6" t="str">
        <f t="shared" si="71"/>
        <v>FLOW</v>
      </c>
      <c r="AQ363" s="6"/>
      <c r="AR363" s="6"/>
      <c r="AS363" s="6"/>
      <c r="AT363" s="6"/>
      <c r="AU363" s="5" t="s">
        <v>1060</v>
      </c>
      <c r="AV363" s="332"/>
      <c r="AW363" s="12"/>
      <c r="AX363" s="19"/>
      <c r="AY363" s="5"/>
      <c r="AZ363" s="5" t="s">
        <v>1011</v>
      </c>
      <c r="BA363" s="15" t="s">
        <v>586</v>
      </c>
      <c r="BB363" s="15"/>
      <c r="BC363" s="15"/>
      <c r="BD363" s="5"/>
      <c r="BE363" s="5"/>
      <c r="BF363" s="5"/>
      <c r="BG363" s="3"/>
      <c r="BH363" s="5"/>
      <c r="BI363" s="5"/>
      <c r="BJ363" s="5"/>
      <c r="BK363" s="5"/>
      <c r="BL363" s="5"/>
      <c r="BM363" s="5"/>
      <c r="BN363" s="5"/>
      <c r="BO363" s="5">
        <v>1</v>
      </c>
      <c r="BP363" s="5"/>
      <c r="BQ363" s="5"/>
      <c r="BR363" s="5"/>
      <c r="BS363" s="5"/>
      <c r="BT363" s="5"/>
      <c r="BU363" s="5"/>
      <c r="BV363" s="5"/>
      <c r="BW363" s="5"/>
      <c r="BX363" s="5"/>
      <c r="BY363" s="5"/>
      <c r="BZ363" s="5"/>
      <c r="CA363" s="5"/>
      <c r="CB363" s="5"/>
      <c r="CC363" s="5"/>
      <c r="CD363" s="5"/>
      <c r="CE363" s="5"/>
      <c r="CF363" s="5"/>
      <c r="CG363" s="5"/>
      <c r="CH363" s="5"/>
      <c r="CI363" s="5"/>
      <c r="CJ363" s="5"/>
      <c r="CK363" s="5"/>
      <c r="CL363" s="5"/>
      <c r="CM363" s="5"/>
      <c r="CN363" s="5"/>
      <c r="CO363" s="5"/>
      <c r="CP363" s="5"/>
      <c r="CQ363" s="5"/>
      <c r="CR363" s="5"/>
      <c r="CS363" s="5"/>
      <c r="CT363" s="5"/>
      <c r="CU363" s="5"/>
      <c r="CV363" s="5"/>
      <c r="CW363" s="5"/>
      <c r="CX363" s="5"/>
      <c r="CY363" s="5"/>
      <c r="CZ363" s="5"/>
      <c r="DA363" s="5"/>
      <c r="DB363" s="5"/>
      <c r="DC363" s="5"/>
      <c r="DD363" s="5"/>
      <c r="DE363" s="5"/>
      <c r="DF363" s="5"/>
      <c r="DG363" s="5"/>
      <c r="DH363" s="5"/>
      <c r="DI363" s="5"/>
      <c r="DJ363" s="5"/>
      <c r="DK363" s="5"/>
      <c r="DL363" s="5"/>
      <c r="DM363" s="5"/>
      <c r="DN363" s="5"/>
      <c r="DO363" s="5"/>
      <c r="DP363" s="5"/>
      <c r="DQ363" s="5"/>
      <c r="DR363" s="5"/>
      <c r="DS363" s="5"/>
      <c r="DT363" s="5"/>
      <c r="DU363" s="5"/>
      <c r="DV363" s="5"/>
      <c r="DW363" s="5"/>
      <c r="DX363" s="5"/>
      <c r="DY363" s="5"/>
      <c r="DZ363" s="5"/>
      <c r="EA363" s="5"/>
      <c r="EB363" s="5"/>
      <c r="EC363" s="5"/>
      <c r="ED363" s="5"/>
      <c r="EE363" s="5"/>
      <c r="EF363" s="5"/>
      <c r="EG363" s="5"/>
      <c r="EH363" s="5"/>
      <c r="EI363" s="5"/>
      <c r="EJ363" s="5"/>
      <c r="EK363" s="5"/>
      <c r="EL363" s="5"/>
      <c r="EM363" s="5"/>
      <c r="EN363" s="5"/>
      <c r="EO363" s="5"/>
      <c r="EP363" s="5"/>
      <c r="EQ363" s="5"/>
      <c r="ER363" s="20">
        <f t="shared" si="74"/>
        <v>1</v>
      </c>
      <c r="ES363" s="5">
        <f t="shared" si="75"/>
        <v>1</v>
      </c>
      <c r="ET363" s="5" t="s">
        <v>572</v>
      </c>
      <c r="EU363" s="15" t="s">
        <v>1830</v>
      </c>
      <c r="EV363" s="15" t="s">
        <v>567</v>
      </c>
      <c r="EW363" s="15" t="s">
        <v>1070</v>
      </c>
      <c r="EX363" s="3" t="s">
        <v>1140</v>
      </c>
      <c r="EY363" s="22">
        <v>46178</v>
      </c>
      <c r="EZ363" s="21"/>
      <c r="FA363" s="3"/>
      <c r="FB363" s="22"/>
      <c r="FC363" s="15"/>
      <c r="FD363" s="15"/>
      <c r="FE363" s="15">
        <f t="shared" si="76"/>
        <v>2255</v>
      </c>
      <c r="FF363" s="4">
        <f t="shared" si="77"/>
        <v>4988</v>
      </c>
      <c r="FG363" t="s">
        <v>586</v>
      </c>
      <c r="FH363" s="4">
        <v>64</v>
      </c>
      <c r="FI363" t="s">
        <v>688</v>
      </c>
    </row>
    <row r="364" spans="1:165" ht="17.25" x14ac:dyDescent="0.25">
      <c r="A364" s="5">
        <v>456675556</v>
      </c>
      <c r="B364" s="12" t="s">
        <v>269</v>
      </c>
      <c r="C364" s="5"/>
      <c r="D364" s="5"/>
      <c r="E364" s="5"/>
      <c r="F364" s="5"/>
      <c r="G364" s="6"/>
      <c r="H364" s="6"/>
      <c r="I364" s="5">
        <v>3667</v>
      </c>
      <c r="J364" s="5">
        <v>3609</v>
      </c>
      <c r="K364" s="295">
        <f t="shared" si="79"/>
        <v>3693</v>
      </c>
      <c r="L364" s="295">
        <f t="shared" si="67"/>
        <v>7276</v>
      </c>
      <c r="M364" s="334">
        <v>1</v>
      </c>
      <c r="N364" s="5" t="s">
        <v>688</v>
      </c>
      <c r="O364" s="5" t="s">
        <v>689</v>
      </c>
      <c r="P364" s="5" t="s">
        <v>106</v>
      </c>
      <c r="Q364" s="8">
        <v>34007</v>
      </c>
      <c r="R364" s="9">
        <v>84</v>
      </c>
      <c r="S364" s="9">
        <f t="shared" si="68"/>
        <v>0</v>
      </c>
      <c r="T364" s="9">
        <v>6300</v>
      </c>
      <c r="U364" s="10" t="s">
        <v>883</v>
      </c>
      <c r="V364" s="319">
        <f t="shared" si="72"/>
        <v>3.7348760145706622E-2</v>
      </c>
      <c r="W364" s="319">
        <f t="shared" si="73"/>
        <v>1.9071509255708182E-3</v>
      </c>
      <c r="X364" s="11" t="str">
        <f t="shared" si="69"/>
        <v>FLOW</v>
      </c>
      <c r="Y364" s="5" t="str">
        <f t="shared" si="70"/>
        <v>-</v>
      </c>
      <c r="Z364" s="5" t="s">
        <v>787</v>
      </c>
      <c r="AA364" s="5" t="s">
        <v>586</v>
      </c>
      <c r="AB364" s="12"/>
      <c r="AC364" s="5"/>
      <c r="AD364" s="5"/>
      <c r="AE364" s="13"/>
      <c r="AF364" s="14" t="s">
        <v>586</v>
      </c>
      <c r="AG364" s="15" t="s">
        <v>586</v>
      </c>
      <c r="AH364" s="5" t="s">
        <v>268</v>
      </c>
      <c r="AI364" s="15" t="s">
        <v>586</v>
      </c>
      <c r="AJ364" s="16" t="s">
        <v>586</v>
      </c>
      <c r="AK364" s="15" t="s">
        <v>586</v>
      </c>
      <c r="AL364" s="17">
        <v>9993</v>
      </c>
      <c r="AM364" s="8">
        <v>34007</v>
      </c>
      <c r="AN364" s="18">
        <v>27</v>
      </c>
      <c r="AO364" s="6">
        <v>37</v>
      </c>
      <c r="AP364" s="6" t="str">
        <f t="shared" si="71"/>
        <v>FLOW</v>
      </c>
      <c r="AQ364" s="6"/>
      <c r="AR364" s="6"/>
      <c r="AS364" s="6"/>
      <c r="AT364" s="6"/>
      <c r="AU364" s="5" t="s">
        <v>483</v>
      </c>
      <c r="AV364" s="332"/>
      <c r="AW364" s="12"/>
      <c r="AX364" s="19"/>
      <c r="AY364" s="5"/>
      <c r="AZ364" s="5" t="s">
        <v>1011</v>
      </c>
      <c r="BA364" s="15" t="s">
        <v>586</v>
      </c>
      <c r="BB364" s="15"/>
      <c r="BC364" s="15"/>
      <c r="BD364" s="5"/>
      <c r="BE364" s="5"/>
      <c r="BF364" s="5"/>
      <c r="BG364" s="3"/>
      <c r="BH364" s="5"/>
      <c r="BI364" s="5"/>
      <c r="BJ364" s="5"/>
      <c r="BK364" s="5"/>
      <c r="BL364" s="5">
        <v>1</v>
      </c>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5"/>
      <c r="CM364" s="5"/>
      <c r="CN364" s="5"/>
      <c r="CO364" s="5"/>
      <c r="CP364" s="5"/>
      <c r="CQ364" s="5"/>
      <c r="CR364" s="5"/>
      <c r="CS364" s="5"/>
      <c r="CT364" s="5"/>
      <c r="CU364" s="5"/>
      <c r="CV364" s="5"/>
      <c r="CW364" s="5"/>
      <c r="CX364" s="5"/>
      <c r="CY364" s="5"/>
      <c r="CZ364" s="5"/>
      <c r="DA364" s="5"/>
      <c r="DB364" s="5"/>
      <c r="DC364" s="5"/>
      <c r="DD364" s="5"/>
      <c r="DE364" s="5"/>
      <c r="DF364" s="5"/>
      <c r="DG364" s="5"/>
      <c r="DH364" s="5"/>
      <c r="DI364" s="5"/>
      <c r="DJ364" s="5"/>
      <c r="DK364" s="5"/>
      <c r="DL364" s="5"/>
      <c r="DM364" s="5"/>
      <c r="DN364" s="5"/>
      <c r="DO364" s="5"/>
      <c r="DP364" s="5"/>
      <c r="DQ364" s="5"/>
      <c r="DR364" s="5"/>
      <c r="DS364" s="5"/>
      <c r="DT364" s="5"/>
      <c r="DU364" s="5"/>
      <c r="DV364" s="5"/>
      <c r="DW364" s="5"/>
      <c r="DX364" s="5"/>
      <c r="DY364" s="5"/>
      <c r="DZ364" s="5"/>
      <c r="EA364" s="5"/>
      <c r="EB364" s="5"/>
      <c r="EC364" s="5"/>
      <c r="ED364" s="5"/>
      <c r="EE364" s="5"/>
      <c r="EF364" s="5"/>
      <c r="EG364" s="5"/>
      <c r="EH364" s="5"/>
      <c r="EI364" s="5"/>
      <c r="EJ364" s="5"/>
      <c r="EK364" s="5"/>
      <c r="EL364" s="5"/>
      <c r="EM364" s="5"/>
      <c r="EN364" s="5"/>
      <c r="EO364" s="5"/>
      <c r="EP364" s="5"/>
      <c r="EQ364" s="5"/>
      <c r="ER364" s="20">
        <f t="shared" si="74"/>
        <v>1</v>
      </c>
      <c r="ES364" s="5">
        <f t="shared" si="75"/>
        <v>1</v>
      </c>
      <c r="ET364" s="5" t="s">
        <v>568</v>
      </c>
      <c r="EU364" s="15" t="s">
        <v>1831</v>
      </c>
      <c r="EV364" s="15" t="s">
        <v>567</v>
      </c>
      <c r="EW364" s="15" t="s">
        <v>1073</v>
      </c>
      <c r="EX364" s="3" t="s">
        <v>1085</v>
      </c>
      <c r="EY364" s="22">
        <v>46191</v>
      </c>
      <c r="EZ364" s="21"/>
      <c r="FA364" s="3"/>
      <c r="FB364" s="22"/>
      <c r="FC364" s="15"/>
      <c r="FD364" s="15"/>
      <c r="FE364" s="15">
        <f t="shared" si="76"/>
        <v>3693</v>
      </c>
      <c r="FF364" s="4">
        <f t="shared" si="77"/>
        <v>7276</v>
      </c>
      <c r="FG364" t="s">
        <v>586</v>
      </c>
      <c r="FH364" s="4">
        <v>84</v>
      </c>
      <c r="FI364" t="s">
        <v>688</v>
      </c>
    </row>
    <row r="365" spans="1:165" ht="17.25" x14ac:dyDescent="0.25">
      <c r="A365" s="5">
        <v>462178358</v>
      </c>
      <c r="B365" s="12" t="s">
        <v>941</v>
      </c>
      <c r="C365" s="5"/>
      <c r="D365" s="5"/>
      <c r="E365" s="5"/>
      <c r="F365" s="5"/>
      <c r="G365" s="6"/>
      <c r="H365" s="6"/>
      <c r="I365" s="5">
        <v>3410</v>
      </c>
      <c r="J365" s="5">
        <v>3410</v>
      </c>
      <c r="K365" s="295">
        <f t="shared" si="79"/>
        <v>3444</v>
      </c>
      <c r="L365" s="295">
        <f t="shared" si="67"/>
        <v>6820</v>
      </c>
      <c r="M365" s="334">
        <v>1</v>
      </c>
      <c r="N365" s="5" t="s">
        <v>688</v>
      </c>
      <c r="O365" s="5" t="s">
        <v>689</v>
      </c>
      <c r="P365" s="5" t="s">
        <v>150</v>
      </c>
      <c r="Q365" s="8">
        <v>33648</v>
      </c>
      <c r="R365" s="9">
        <v>34</v>
      </c>
      <c r="S365" s="9">
        <f t="shared" si="68"/>
        <v>0</v>
      </c>
      <c r="T365" s="9">
        <v>4287</v>
      </c>
      <c r="U365" s="10" t="s">
        <v>586</v>
      </c>
      <c r="V365" s="319">
        <f t="shared" si="72"/>
        <v>5.648158880318975E-2</v>
      </c>
      <c r="W365" s="319">
        <f t="shared" si="73"/>
        <v>1.887017800558911E-3</v>
      </c>
      <c r="X365" s="11" t="str">
        <f t="shared" si="69"/>
        <v>FLOW</v>
      </c>
      <c r="Y365" s="5" t="str">
        <f t="shared" si="70"/>
        <v>-</v>
      </c>
      <c r="Z365" s="5" t="s">
        <v>586</v>
      </c>
      <c r="AA365" s="5" t="s">
        <v>586</v>
      </c>
      <c r="AB365" s="12"/>
      <c r="AC365" s="5"/>
      <c r="AD365" s="5"/>
      <c r="AE365" s="13"/>
      <c r="AF365" s="14" t="s">
        <v>586</v>
      </c>
      <c r="AG365" s="15" t="s">
        <v>586</v>
      </c>
      <c r="AH365" s="5" t="s">
        <v>348</v>
      </c>
      <c r="AI365" s="15" t="s">
        <v>586</v>
      </c>
      <c r="AJ365" s="16" t="s">
        <v>586</v>
      </c>
      <c r="AK365" s="15" t="s">
        <v>586</v>
      </c>
      <c r="AL365" s="17">
        <v>7731</v>
      </c>
      <c r="AM365" s="8">
        <v>33648</v>
      </c>
      <c r="AN365" s="18">
        <v>27</v>
      </c>
      <c r="AO365" s="6">
        <v>37</v>
      </c>
      <c r="AP365" s="6" t="str">
        <f t="shared" si="71"/>
        <v>FLOW</v>
      </c>
      <c r="AQ365" s="6"/>
      <c r="AR365" s="6"/>
      <c r="AS365" s="6"/>
      <c r="AT365" s="6"/>
      <c r="AU365" s="5" t="s">
        <v>1060</v>
      </c>
      <c r="AV365" s="332"/>
      <c r="AW365" s="12"/>
      <c r="AX365" s="19"/>
      <c r="AY365" s="5"/>
      <c r="AZ365" s="5" t="s">
        <v>1011</v>
      </c>
      <c r="BA365" s="15" t="s">
        <v>586</v>
      </c>
      <c r="BB365" s="15"/>
      <c r="BC365" s="15"/>
      <c r="BD365" s="5"/>
      <c r="BE365" s="5"/>
      <c r="BF365" s="5"/>
      <c r="BG365" s="3"/>
      <c r="BH365" s="5"/>
      <c r="BI365" s="5"/>
      <c r="BJ365" s="5"/>
      <c r="BK365" s="5"/>
      <c r="BL365" s="5">
        <v>1</v>
      </c>
      <c r="BM365" s="5"/>
      <c r="BN365" s="5"/>
      <c r="BO365" s="5"/>
      <c r="BP365" s="5"/>
      <c r="BQ365" s="5"/>
      <c r="BR365" s="5"/>
      <c r="BS365" s="5"/>
      <c r="BT365" s="5"/>
      <c r="BU365" s="5"/>
      <c r="BV365" s="5"/>
      <c r="BW365" s="5"/>
      <c r="BX365" s="5"/>
      <c r="BY365" s="5"/>
      <c r="BZ365" s="5"/>
      <c r="CA365" s="5"/>
      <c r="CB365" s="5"/>
      <c r="CC365" s="5"/>
      <c r="CD365" s="5"/>
      <c r="CE365" s="5"/>
      <c r="CF365" s="5"/>
      <c r="CG365" s="5">
        <v>1</v>
      </c>
      <c r="CH365" s="5"/>
      <c r="CI365" s="5"/>
      <c r="CJ365" s="5"/>
      <c r="CK365" s="5"/>
      <c r="CL365" s="5"/>
      <c r="CM365" s="5"/>
      <c r="CN365" s="5"/>
      <c r="CO365" s="5"/>
      <c r="CP365" s="5"/>
      <c r="CQ365" s="5"/>
      <c r="CR365" s="5"/>
      <c r="CS365" s="5"/>
      <c r="CT365" s="5"/>
      <c r="CU365" s="5"/>
      <c r="CV365" s="5"/>
      <c r="CW365" s="5"/>
      <c r="CX365" s="5"/>
      <c r="CY365" s="5"/>
      <c r="CZ365" s="5"/>
      <c r="DA365" s="5"/>
      <c r="DB365" s="5"/>
      <c r="DC365" s="5"/>
      <c r="DD365" s="5"/>
      <c r="DE365" s="5"/>
      <c r="DF365" s="5"/>
      <c r="DG365" s="5"/>
      <c r="DH365" s="5"/>
      <c r="DI365" s="5"/>
      <c r="DJ365" s="5"/>
      <c r="DK365" s="5"/>
      <c r="DL365" s="5"/>
      <c r="DM365" s="5"/>
      <c r="DN365" s="5"/>
      <c r="DO365" s="5"/>
      <c r="DP365" s="5"/>
      <c r="DQ365" s="5"/>
      <c r="DR365" s="5"/>
      <c r="DS365" s="5"/>
      <c r="DT365" s="5"/>
      <c r="DU365" s="5"/>
      <c r="DV365" s="5"/>
      <c r="DW365" s="5"/>
      <c r="DX365" s="5"/>
      <c r="DY365" s="5"/>
      <c r="DZ365" s="5"/>
      <c r="EA365" s="5"/>
      <c r="EB365" s="5"/>
      <c r="EC365" s="5"/>
      <c r="ED365" s="5"/>
      <c r="EE365" s="5"/>
      <c r="EF365" s="5"/>
      <c r="EG365" s="5"/>
      <c r="EH365" s="5"/>
      <c r="EI365" s="5"/>
      <c r="EJ365" s="5"/>
      <c r="EK365" s="5"/>
      <c r="EL365" s="5"/>
      <c r="EM365" s="5"/>
      <c r="EN365" s="5"/>
      <c r="EO365" s="5"/>
      <c r="EP365" s="5"/>
      <c r="EQ365" s="5"/>
      <c r="ER365" s="20">
        <f t="shared" si="74"/>
        <v>2</v>
      </c>
      <c r="ES365" s="5">
        <f t="shared" si="75"/>
        <v>1</v>
      </c>
      <c r="ET365" s="5" t="s">
        <v>584</v>
      </c>
      <c r="EU365" s="15" t="s">
        <v>1832</v>
      </c>
      <c r="EV365" s="15" t="s">
        <v>567</v>
      </c>
      <c r="EW365" s="15" t="s">
        <v>1075</v>
      </c>
      <c r="EX365" s="3" t="s">
        <v>1186</v>
      </c>
      <c r="EY365" s="22">
        <v>46177</v>
      </c>
      <c r="EZ365" s="21"/>
      <c r="FA365" s="3"/>
      <c r="FB365" s="22"/>
      <c r="FC365" s="15"/>
      <c r="FD365" s="15"/>
      <c r="FE365" s="15">
        <f t="shared" si="76"/>
        <v>3444</v>
      </c>
      <c r="FF365" s="4">
        <f t="shared" si="77"/>
        <v>6820</v>
      </c>
      <c r="FG365" t="s">
        <v>586</v>
      </c>
      <c r="FH365" s="4">
        <v>34</v>
      </c>
      <c r="FI365" t="s">
        <v>688</v>
      </c>
    </row>
    <row r="366" spans="1:165" ht="17.25" x14ac:dyDescent="0.25">
      <c r="A366" s="5">
        <v>464867406</v>
      </c>
      <c r="B366" s="12" t="s">
        <v>1411</v>
      </c>
      <c r="C366" s="5" t="s">
        <v>1043</v>
      </c>
      <c r="D366" s="5" t="s">
        <v>1474</v>
      </c>
      <c r="E366" s="5">
        <f>4528+78</f>
        <v>4606</v>
      </c>
      <c r="F366" s="5"/>
      <c r="G366" s="6"/>
      <c r="H366" s="6"/>
      <c r="I366" s="5">
        <v>4523</v>
      </c>
      <c r="J366" s="5">
        <v>4521</v>
      </c>
      <c r="K366" s="295">
        <f t="shared" si="79"/>
        <v>4596</v>
      </c>
      <c r="L366" s="295">
        <f t="shared" si="67"/>
        <v>4438</v>
      </c>
      <c r="M366" s="334">
        <v>1</v>
      </c>
      <c r="N366" s="5" t="s">
        <v>737</v>
      </c>
      <c r="O366" s="5" t="s">
        <v>738</v>
      </c>
      <c r="P366" s="5" t="s">
        <v>17</v>
      </c>
      <c r="Q366" s="8">
        <v>33633</v>
      </c>
      <c r="R366" s="9">
        <v>75</v>
      </c>
      <c r="S366" s="9">
        <f t="shared" si="68"/>
        <v>0</v>
      </c>
      <c r="T366" s="9">
        <v>5850</v>
      </c>
      <c r="U366" s="10" t="s">
        <v>586</v>
      </c>
      <c r="V366" s="319">
        <f t="shared" si="72"/>
        <v>1.3647804536202677E-2</v>
      </c>
      <c r="W366" s="319">
        <f t="shared" si="73"/>
        <v>1.8861765836364079E-3</v>
      </c>
      <c r="X366" s="11" t="str">
        <f t="shared" si="69"/>
        <v>STABLE</v>
      </c>
      <c r="Y366" s="5" t="str">
        <f t="shared" si="70"/>
        <v>PAID</v>
      </c>
      <c r="Z366" s="5" t="s">
        <v>586</v>
      </c>
      <c r="AA366" s="5" t="s">
        <v>586</v>
      </c>
      <c r="AB366" s="12"/>
      <c r="AC366" s="5"/>
      <c r="AD366" s="5"/>
      <c r="AE366" s="13"/>
      <c r="AF366" s="14"/>
      <c r="AG366" s="15"/>
      <c r="AH366" s="5" t="s">
        <v>1467</v>
      </c>
      <c r="AI366" s="15"/>
      <c r="AK366" s="15"/>
      <c r="AL366" s="17">
        <v>10446</v>
      </c>
      <c r="AM366" s="8">
        <v>33633</v>
      </c>
      <c r="AN366" s="18">
        <v>27</v>
      </c>
      <c r="AO366" s="6">
        <v>37</v>
      </c>
      <c r="AP366" s="6" t="str">
        <f t="shared" si="71"/>
        <v>FLOW</v>
      </c>
      <c r="AQ366" s="6"/>
      <c r="AR366" s="6"/>
      <c r="AS366" s="6"/>
      <c r="AT366" s="6"/>
      <c r="AU366" s="5" t="s">
        <v>586</v>
      </c>
      <c r="AV366" s="332"/>
      <c r="AW366" s="12"/>
      <c r="AX366" s="19"/>
      <c r="AY366" s="5"/>
      <c r="AZ366" s="5" t="s">
        <v>1325</v>
      </c>
      <c r="BA366" s="15" t="s">
        <v>586</v>
      </c>
      <c r="BB366" s="15"/>
      <c r="BC366" s="15"/>
      <c r="BD366" s="5"/>
      <c r="BE366" s="5"/>
      <c r="BF366" s="5"/>
      <c r="BG366" s="3"/>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c r="DV366" s="5"/>
      <c r="DW366" s="5"/>
      <c r="DX366" s="5"/>
      <c r="DY366" s="5"/>
      <c r="DZ366" s="5"/>
      <c r="EA366" s="5"/>
      <c r="EB366" s="5"/>
      <c r="EC366" s="5"/>
      <c r="ED366" s="5"/>
      <c r="EE366" s="5"/>
      <c r="EF366" s="5"/>
      <c r="EG366" s="5"/>
      <c r="EH366" s="5"/>
      <c r="EI366" s="5"/>
      <c r="EJ366" s="5"/>
      <c r="EK366" s="5"/>
      <c r="EL366" s="5"/>
      <c r="EM366" s="5"/>
      <c r="EN366" s="5"/>
      <c r="EO366" s="5"/>
      <c r="EP366" s="5"/>
      <c r="EQ366" s="5"/>
      <c r="ER366" s="20">
        <f t="shared" si="74"/>
        <v>0</v>
      </c>
      <c r="ES366" s="5" t="str">
        <f t="shared" si="75"/>
        <v/>
      </c>
      <c r="ET366" s="5" t="s">
        <v>570</v>
      </c>
      <c r="EU366" s="15" t="e">
        <v>#N/A</v>
      </c>
      <c r="EV366" s="15" t="e">
        <v>#N/A</v>
      </c>
      <c r="EW366" s="15"/>
      <c r="EX366" s="3"/>
      <c r="EY366" s="22"/>
      <c r="EZ366" s="21"/>
      <c r="FA366" s="3"/>
      <c r="FB366" s="22"/>
      <c r="FC366" s="15"/>
      <c r="FD366" s="15"/>
      <c r="FE366" s="15">
        <f t="shared" si="76"/>
        <v>4596</v>
      </c>
      <c r="FF366" s="4">
        <f t="shared" si="77"/>
        <v>9044</v>
      </c>
      <c r="FH366" s="4">
        <v>75</v>
      </c>
      <c r="FI366" t="s">
        <v>688</v>
      </c>
    </row>
    <row r="367" spans="1:165" ht="17.25" x14ac:dyDescent="0.25">
      <c r="A367" s="328">
        <v>460568310</v>
      </c>
      <c r="B367" s="12" t="s">
        <v>410</v>
      </c>
      <c r="C367" s="5"/>
      <c r="D367" s="5"/>
      <c r="E367" s="5"/>
      <c r="F367" s="5"/>
      <c r="G367" s="6"/>
      <c r="H367" s="6" t="s">
        <v>1480</v>
      </c>
      <c r="I367" s="5">
        <v>3461</v>
      </c>
      <c r="J367" s="5">
        <v>14928</v>
      </c>
      <c r="K367" s="295">
        <f t="shared" si="79"/>
        <v>2196</v>
      </c>
      <c r="L367" s="295">
        <f t="shared" si="67"/>
        <v>18389</v>
      </c>
      <c r="M367" s="7">
        <v>5</v>
      </c>
      <c r="N367" s="5" t="s">
        <v>737</v>
      </c>
      <c r="O367" s="5" t="s">
        <v>689</v>
      </c>
      <c r="P367" s="5" t="s">
        <v>106</v>
      </c>
      <c r="Q367" s="8">
        <v>33145.1</v>
      </c>
      <c r="R367" s="9">
        <v>1112</v>
      </c>
      <c r="S367" s="9">
        <f t="shared" si="68"/>
        <v>0</v>
      </c>
      <c r="T367" s="9">
        <v>6300</v>
      </c>
      <c r="U367" s="10" t="s">
        <v>688</v>
      </c>
      <c r="V367" s="319">
        <f t="shared" si="72"/>
        <v>9.1446552072577639E-2</v>
      </c>
      <c r="W367" s="319">
        <f t="shared" si="73"/>
        <v>1.6133890334522855E-2</v>
      </c>
      <c r="X367" s="11" t="str">
        <f t="shared" si="69"/>
        <v>STABLE</v>
      </c>
      <c r="Y367" s="5" t="str">
        <f t="shared" si="70"/>
        <v>PAID</v>
      </c>
      <c r="Z367" s="5" t="s">
        <v>738</v>
      </c>
      <c r="AA367" s="5" t="s">
        <v>586</v>
      </c>
      <c r="AB367" s="12"/>
      <c r="AC367" s="5"/>
      <c r="AD367" s="5"/>
      <c r="AE367" s="13"/>
      <c r="AF367" s="14" t="s">
        <v>1064</v>
      </c>
      <c r="AG367" s="15" t="s">
        <v>586</v>
      </c>
      <c r="AH367" s="5" t="s">
        <v>408</v>
      </c>
      <c r="AI367" s="15" t="s">
        <v>586</v>
      </c>
      <c r="AJ367" s="16" t="s">
        <v>586</v>
      </c>
      <c r="AK367" s="15" t="s">
        <v>586</v>
      </c>
      <c r="AL367" s="17">
        <v>22340</v>
      </c>
      <c r="AM367" s="8">
        <v>33145.1</v>
      </c>
      <c r="AN367" s="18">
        <v>147</v>
      </c>
      <c r="AO367" s="6">
        <v>126</v>
      </c>
      <c r="AP367" s="6" t="str">
        <f t="shared" si="71"/>
        <v>STABLE</v>
      </c>
      <c r="AQ367" s="6"/>
      <c r="AR367" s="6"/>
      <c r="AS367" s="6"/>
      <c r="AT367" s="6"/>
      <c r="AU367" s="5" t="s">
        <v>483</v>
      </c>
      <c r="AV367" s="332"/>
      <c r="AW367" s="12"/>
      <c r="AX367" s="19"/>
      <c r="AY367" s="5"/>
      <c r="AZ367" s="5" t="s">
        <v>1011</v>
      </c>
      <c r="BA367" s="15" t="s">
        <v>586</v>
      </c>
      <c r="BB367" s="15"/>
      <c r="BC367" s="15"/>
      <c r="BD367" s="5"/>
      <c r="BE367" s="5"/>
      <c r="BF367" s="5"/>
      <c r="BG367" s="3"/>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5"/>
      <c r="CM367" s="5"/>
      <c r="CN367" s="5"/>
      <c r="CO367" s="5"/>
      <c r="CP367" s="5"/>
      <c r="CQ367" s="5"/>
      <c r="CR367" s="5"/>
      <c r="CS367" s="5"/>
      <c r="CT367" s="5"/>
      <c r="CU367" s="5"/>
      <c r="CV367" s="5"/>
      <c r="CW367" s="5"/>
      <c r="CX367" s="5"/>
      <c r="CY367" s="5"/>
      <c r="CZ367" s="5"/>
      <c r="DA367" s="5"/>
      <c r="DB367" s="5"/>
      <c r="DC367" s="5"/>
      <c r="DD367" s="5"/>
      <c r="DE367" s="5"/>
      <c r="DF367" s="5"/>
      <c r="DG367" s="5"/>
      <c r="DH367" s="5"/>
      <c r="DI367" s="5"/>
      <c r="DJ367" s="5"/>
      <c r="DK367" s="5"/>
      <c r="DL367" s="5"/>
      <c r="DM367" s="5"/>
      <c r="DN367" s="5"/>
      <c r="DO367" s="5"/>
      <c r="DP367" s="5"/>
      <c r="DQ367" s="5"/>
      <c r="DR367" s="5"/>
      <c r="DS367" s="5"/>
      <c r="DT367" s="5"/>
      <c r="DU367" s="5"/>
      <c r="DV367" s="5"/>
      <c r="DW367" s="5"/>
      <c r="DX367" s="5"/>
      <c r="DY367" s="5"/>
      <c r="DZ367" s="5"/>
      <c r="EA367" s="5"/>
      <c r="EB367" s="5"/>
      <c r="EC367" s="5"/>
      <c r="ED367" s="5"/>
      <c r="EE367" s="5"/>
      <c r="EF367" s="5"/>
      <c r="EG367" s="5"/>
      <c r="EH367" s="5"/>
      <c r="EI367" s="5"/>
      <c r="EJ367" s="5"/>
      <c r="EK367" s="5"/>
      <c r="EL367" s="5"/>
      <c r="EM367" s="5"/>
      <c r="EN367" s="5"/>
      <c r="EO367" s="5"/>
      <c r="EP367" s="5"/>
      <c r="EQ367" s="5"/>
      <c r="ER367" s="20">
        <f t="shared" si="74"/>
        <v>0</v>
      </c>
      <c r="ES367" s="5" t="str">
        <f t="shared" si="75"/>
        <v/>
      </c>
      <c r="ET367" s="5" t="s">
        <v>568</v>
      </c>
      <c r="EU367" s="15" t="e">
        <v>#N/A</v>
      </c>
      <c r="EV367" s="15" t="e">
        <v>#N/A</v>
      </c>
      <c r="EW367" s="15" t="e">
        <v>#N/A</v>
      </c>
      <c r="EX367" s="3" t="e">
        <v>#N/A</v>
      </c>
      <c r="EY367" s="22" t="e">
        <v>#N/A</v>
      </c>
      <c r="EZ367" s="21"/>
      <c r="FA367" s="3"/>
      <c r="FB367" s="22"/>
      <c r="FC367" s="15"/>
      <c r="FD367" s="15"/>
      <c r="FE367" s="15">
        <f t="shared" si="76"/>
        <v>2196</v>
      </c>
      <c r="FF367" s="4">
        <f t="shared" si="77"/>
        <v>18389</v>
      </c>
      <c r="FG367" t="s">
        <v>586</v>
      </c>
      <c r="FH367" s="4">
        <v>1112</v>
      </c>
      <c r="FI367" t="s">
        <v>1477</v>
      </c>
    </row>
    <row r="368" spans="1:165" ht="17.25" x14ac:dyDescent="0.25">
      <c r="A368" s="5">
        <v>467688957</v>
      </c>
      <c r="B368" s="12" t="s">
        <v>927</v>
      </c>
      <c r="C368" s="5"/>
      <c r="D368" s="5"/>
      <c r="E368" s="5"/>
      <c r="F368" s="5"/>
      <c r="G368" s="6"/>
      <c r="H368" s="6"/>
      <c r="I368" s="5">
        <v>2327</v>
      </c>
      <c r="J368" s="5">
        <v>4654</v>
      </c>
      <c r="K368" s="295">
        <f t="shared" si="79"/>
        <v>2375</v>
      </c>
      <c r="L368" s="295">
        <f t="shared" si="67"/>
        <v>6981</v>
      </c>
      <c r="M368" s="7">
        <v>2</v>
      </c>
      <c r="N368" s="5" t="s">
        <v>688</v>
      </c>
      <c r="O368" s="5" t="s">
        <v>689</v>
      </c>
      <c r="P368" s="5" t="s">
        <v>30</v>
      </c>
      <c r="Q368" s="8">
        <v>33143</v>
      </c>
      <c r="R368" s="9">
        <v>48</v>
      </c>
      <c r="S368" s="9">
        <f t="shared" si="68"/>
        <v>0</v>
      </c>
      <c r="T368" s="9">
        <v>900</v>
      </c>
      <c r="U368" s="10" t="s">
        <v>586</v>
      </c>
      <c r="V368" s="319">
        <f t="shared" si="72"/>
        <v>3.7071446754735039E-2</v>
      </c>
      <c r="W368" s="319">
        <f t="shared" si="73"/>
        <v>7.3382374581859883E-3</v>
      </c>
      <c r="X368" s="11" t="str">
        <f t="shared" si="69"/>
        <v>FLOW</v>
      </c>
      <c r="Y368" s="5" t="str">
        <f t="shared" si="70"/>
        <v>-</v>
      </c>
      <c r="Z368" s="5" t="s">
        <v>586</v>
      </c>
      <c r="AA368" s="5" t="s">
        <v>586</v>
      </c>
      <c r="AB368" s="12"/>
      <c r="AC368" s="5"/>
      <c r="AD368" s="5"/>
      <c r="AE368" s="13"/>
      <c r="AF368" s="14" t="s">
        <v>586</v>
      </c>
      <c r="AG368" s="15" t="s">
        <v>586</v>
      </c>
      <c r="AH368" s="5" t="s">
        <v>391</v>
      </c>
      <c r="AI368" s="15" t="s">
        <v>586</v>
      </c>
      <c r="AJ368" s="16" t="s">
        <v>586</v>
      </c>
      <c r="AK368" s="15" t="s">
        <v>586</v>
      </c>
      <c r="AL368" s="17">
        <v>5602</v>
      </c>
      <c r="AM368" s="8">
        <v>33143</v>
      </c>
      <c r="AN368" s="18">
        <v>57</v>
      </c>
      <c r="AO368" s="6">
        <v>67</v>
      </c>
      <c r="AP368" s="6" t="str">
        <f t="shared" si="71"/>
        <v>FLOW</v>
      </c>
      <c r="AQ368" s="6"/>
      <c r="AR368" s="6"/>
      <c r="AS368" s="6"/>
      <c r="AT368" s="6"/>
      <c r="AU368" s="5" t="s">
        <v>1060</v>
      </c>
      <c r="AV368" s="332"/>
      <c r="AW368" s="12"/>
      <c r="AX368" s="19"/>
      <c r="AY368" s="5"/>
      <c r="AZ368" s="5" t="s">
        <v>1011</v>
      </c>
      <c r="BA368" s="15" t="s">
        <v>586</v>
      </c>
      <c r="BB368" s="15"/>
      <c r="BC368" s="15"/>
      <c r="BD368" s="5"/>
      <c r="BE368" s="5"/>
      <c r="BF368" s="5"/>
      <c r="BG368" s="3"/>
      <c r="BH368" s="5"/>
      <c r="BI368" s="5"/>
      <c r="BJ368" s="5"/>
      <c r="BK368" s="5"/>
      <c r="BL368" s="5">
        <v>1</v>
      </c>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5"/>
      <c r="CM368" s="5"/>
      <c r="CN368" s="5"/>
      <c r="CO368" s="5"/>
      <c r="CP368" s="5"/>
      <c r="CQ368" s="5"/>
      <c r="CR368" s="5"/>
      <c r="CS368" s="5"/>
      <c r="CT368" s="5"/>
      <c r="CU368" s="5"/>
      <c r="CV368" s="5"/>
      <c r="CW368" s="5"/>
      <c r="CX368" s="5"/>
      <c r="CY368" s="5"/>
      <c r="CZ368" s="5"/>
      <c r="DA368" s="5"/>
      <c r="DB368" s="5"/>
      <c r="DC368" s="5"/>
      <c r="DD368" s="5"/>
      <c r="DE368" s="5"/>
      <c r="DF368" s="5"/>
      <c r="DG368" s="5"/>
      <c r="DH368" s="5"/>
      <c r="DI368" s="5"/>
      <c r="DJ368" s="5"/>
      <c r="DK368" s="5"/>
      <c r="DL368" s="5"/>
      <c r="DM368" s="5"/>
      <c r="DN368" s="5"/>
      <c r="DO368" s="5"/>
      <c r="DP368" s="5"/>
      <c r="DQ368" s="5"/>
      <c r="DR368" s="5"/>
      <c r="DS368" s="5"/>
      <c r="DT368" s="5"/>
      <c r="DU368" s="5"/>
      <c r="DV368" s="5"/>
      <c r="DW368" s="5"/>
      <c r="DX368" s="5"/>
      <c r="DY368" s="5"/>
      <c r="DZ368" s="5"/>
      <c r="EA368" s="5"/>
      <c r="EB368" s="5"/>
      <c r="EC368" s="5"/>
      <c r="ED368" s="5"/>
      <c r="EE368" s="5"/>
      <c r="EF368" s="5"/>
      <c r="EG368" s="5"/>
      <c r="EH368" s="5"/>
      <c r="EI368" s="5"/>
      <c r="EJ368" s="5"/>
      <c r="EK368" s="5"/>
      <c r="EL368" s="5"/>
      <c r="EM368" s="5"/>
      <c r="EN368" s="5"/>
      <c r="EO368" s="5"/>
      <c r="EP368" s="5"/>
      <c r="EQ368" s="5"/>
      <c r="ER368" s="20">
        <f t="shared" si="74"/>
        <v>1</v>
      </c>
      <c r="ES368" s="5">
        <f t="shared" si="75"/>
        <v>1</v>
      </c>
      <c r="ET368" s="5" t="s">
        <v>573</v>
      </c>
      <c r="EU368" s="15" t="s">
        <v>1833</v>
      </c>
      <c r="EV368" s="15" t="s">
        <v>567</v>
      </c>
      <c r="EW368" s="15" t="s">
        <v>1098</v>
      </c>
      <c r="EX368" s="3" t="s">
        <v>1231</v>
      </c>
      <c r="EY368" s="22">
        <v>46177</v>
      </c>
      <c r="EZ368" s="21"/>
      <c r="FA368" s="3"/>
      <c r="FB368" s="22"/>
      <c r="FC368" s="15"/>
      <c r="FD368" s="15"/>
      <c r="FE368" s="15">
        <f t="shared" si="76"/>
        <v>2375</v>
      </c>
      <c r="FF368" s="4">
        <f t="shared" si="77"/>
        <v>6981</v>
      </c>
      <c r="FG368" t="s">
        <v>586</v>
      </c>
      <c r="FH368" s="4">
        <v>48</v>
      </c>
      <c r="FI368" t="s">
        <v>688</v>
      </c>
    </row>
    <row r="369" spans="1:165" ht="17.25" x14ac:dyDescent="0.25">
      <c r="A369" s="328">
        <v>461907039</v>
      </c>
      <c r="B369" s="12" t="s">
        <v>942</v>
      </c>
      <c r="C369" s="5" t="s">
        <v>1043</v>
      </c>
      <c r="D369" s="5" t="s">
        <v>1065</v>
      </c>
      <c r="E369" s="5">
        <v>3753</v>
      </c>
      <c r="F369" s="5"/>
      <c r="G369" s="6"/>
      <c r="H369" s="6"/>
      <c r="I369" s="5">
        <v>3585</v>
      </c>
      <c r="J369" s="5">
        <v>3585</v>
      </c>
      <c r="K369" s="295">
        <f t="shared" ref="K369:K400" si="80">IF((J369+R369)&lt;=I369+R369,(J369+R369),((I369-(I369*(M369+1)-(I369+J369)))+R369))</f>
        <v>3632</v>
      </c>
      <c r="L369" s="295">
        <f t="shared" si="67"/>
        <v>3417</v>
      </c>
      <c r="M369" s="334">
        <v>1</v>
      </c>
      <c r="N369" s="5" t="s">
        <v>737</v>
      </c>
      <c r="O369" s="5" t="s">
        <v>738</v>
      </c>
      <c r="P369" s="5" t="s">
        <v>26</v>
      </c>
      <c r="Q369" s="8">
        <v>32804.31</v>
      </c>
      <c r="R369" s="9">
        <v>47</v>
      </c>
      <c r="S369" s="9">
        <f t="shared" si="68"/>
        <v>0</v>
      </c>
      <c r="T369" s="9">
        <v>4014.51</v>
      </c>
      <c r="U369" s="10" t="s">
        <v>586</v>
      </c>
      <c r="V369" s="319">
        <f t="shared" si="72"/>
        <v>1.4147129933959005E-2</v>
      </c>
      <c r="W369" s="319">
        <f t="shared" si="73"/>
        <v>1.8397027135358026E-3</v>
      </c>
      <c r="X369" s="11" t="str">
        <f t="shared" si="69"/>
        <v>STABLE</v>
      </c>
      <c r="Y369" s="5" t="str">
        <f t="shared" si="70"/>
        <v>PAID</v>
      </c>
      <c r="Z369" s="5" t="s">
        <v>586</v>
      </c>
      <c r="AA369" s="5" t="s">
        <v>586</v>
      </c>
      <c r="AB369" s="12"/>
      <c r="AC369" s="5"/>
      <c r="AD369" s="5"/>
      <c r="AE369" s="13"/>
      <c r="AF369" s="14" t="s">
        <v>586</v>
      </c>
      <c r="AG369" s="15" t="s">
        <v>586</v>
      </c>
      <c r="AH369" s="5" t="s">
        <v>25</v>
      </c>
      <c r="AI369" s="15" t="s">
        <v>586</v>
      </c>
      <c r="AJ369" s="16" t="s">
        <v>586</v>
      </c>
      <c r="AK369" s="15" t="s">
        <v>586</v>
      </c>
      <c r="AL369" s="17">
        <v>7646.51</v>
      </c>
      <c r="AM369" s="8">
        <v>32804.31</v>
      </c>
      <c r="AN369" s="18">
        <v>27</v>
      </c>
      <c r="AO369" s="6">
        <v>6</v>
      </c>
      <c r="AP369" s="6" t="str">
        <f t="shared" si="71"/>
        <v>STABLE</v>
      </c>
      <c r="AQ369" s="6"/>
      <c r="AR369" s="6"/>
      <c r="AS369" s="6"/>
      <c r="AT369" s="6"/>
      <c r="AU369" s="5" t="s">
        <v>1060</v>
      </c>
      <c r="AV369" s="332"/>
      <c r="AW369" s="12"/>
      <c r="AX369" s="19"/>
      <c r="AY369" s="5"/>
      <c r="AZ369" s="5" t="s">
        <v>1011</v>
      </c>
      <c r="BA369" s="15" t="s">
        <v>586</v>
      </c>
      <c r="BB369" s="15"/>
      <c r="BC369" s="15"/>
      <c r="BD369" s="5"/>
      <c r="BE369" s="5"/>
      <c r="BF369" s="5"/>
      <c r="BG369" s="3"/>
      <c r="BH369" s="5"/>
      <c r="BI369" s="5"/>
      <c r="BJ369" s="5"/>
      <c r="BK369" s="5"/>
      <c r="BL369" s="5"/>
      <c r="BM369" s="5"/>
      <c r="BN369" s="5"/>
      <c r="BO369" s="5">
        <v>1</v>
      </c>
      <c r="BP369" s="5"/>
      <c r="BQ369" s="5"/>
      <c r="BR369" s="5"/>
      <c r="BS369" s="5"/>
      <c r="BT369" s="5"/>
      <c r="BU369" s="5"/>
      <c r="BV369" s="5"/>
      <c r="BW369" s="5"/>
      <c r="BX369" s="5">
        <v>1</v>
      </c>
      <c r="BY369" s="5"/>
      <c r="BZ369" s="5"/>
      <c r="CA369" s="5"/>
      <c r="CB369" s="5"/>
      <c r="CC369" s="5"/>
      <c r="CD369" s="5"/>
      <c r="CE369" s="5"/>
      <c r="CF369" s="5"/>
      <c r="CG369" s="5"/>
      <c r="CH369" s="5"/>
      <c r="CI369" s="5"/>
      <c r="CJ369" s="5"/>
      <c r="CK369" s="5"/>
      <c r="CL369" s="5"/>
      <c r="CM369" s="5"/>
      <c r="CN369" s="5"/>
      <c r="CO369" s="5"/>
      <c r="CP369" s="5"/>
      <c r="CQ369" s="5"/>
      <c r="CR369" s="5"/>
      <c r="CS369" s="5"/>
      <c r="CT369" s="5"/>
      <c r="CU369" s="5"/>
      <c r="CV369" s="5"/>
      <c r="CW369" s="5"/>
      <c r="CX369" s="5"/>
      <c r="CY369" s="5"/>
      <c r="CZ369" s="5"/>
      <c r="DA369" s="5"/>
      <c r="DB369" s="5"/>
      <c r="DC369" s="5"/>
      <c r="DD369" s="5"/>
      <c r="DE369" s="5"/>
      <c r="DF369" s="5"/>
      <c r="DG369" s="5"/>
      <c r="DH369" s="5"/>
      <c r="DI369" s="5"/>
      <c r="DJ369" s="5"/>
      <c r="DK369" s="5"/>
      <c r="DL369" s="5"/>
      <c r="DM369" s="5"/>
      <c r="DN369" s="5"/>
      <c r="DO369" s="5"/>
      <c r="DP369" s="5"/>
      <c r="DQ369" s="5"/>
      <c r="DR369" s="5"/>
      <c r="DS369" s="5"/>
      <c r="DT369" s="5"/>
      <c r="DU369" s="5"/>
      <c r="DV369" s="5"/>
      <c r="DW369" s="5"/>
      <c r="DX369" s="5"/>
      <c r="DY369" s="5"/>
      <c r="DZ369" s="5"/>
      <c r="EA369" s="5"/>
      <c r="EB369" s="5"/>
      <c r="EC369" s="5"/>
      <c r="ED369" s="5"/>
      <c r="EE369" s="5"/>
      <c r="EF369" s="5"/>
      <c r="EG369" s="5"/>
      <c r="EH369" s="5"/>
      <c r="EI369" s="5"/>
      <c r="EJ369" s="5"/>
      <c r="EK369" s="5"/>
      <c r="EL369" s="5"/>
      <c r="EM369" s="5"/>
      <c r="EN369" s="5"/>
      <c r="EO369" s="5"/>
      <c r="EP369" s="5"/>
      <c r="EQ369" s="5"/>
      <c r="ER369" s="20">
        <f t="shared" si="74"/>
        <v>2</v>
      </c>
      <c r="ES369" s="5">
        <f t="shared" si="75"/>
        <v>1</v>
      </c>
      <c r="ET369" s="5" t="s">
        <v>572</v>
      </c>
      <c r="EU369" s="15" t="s">
        <v>1834</v>
      </c>
      <c r="EV369" s="15" t="s">
        <v>567</v>
      </c>
      <c r="EW369" s="15" t="s">
        <v>1087</v>
      </c>
      <c r="EX369" s="3" t="s">
        <v>1232</v>
      </c>
      <c r="EY369" s="22">
        <v>46181</v>
      </c>
      <c r="EZ369" s="21"/>
      <c r="FA369" s="3"/>
      <c r="FB369" s="22"/>
      <c r="FC369" s="15"/>
      <c r="FD369" s="15"/>
      <c r="FE369" s="15">
        <f t="shared" si="76"/>
        <v>3632</v>
      </c>
      <c r="FF369" s="4">
        <f t="shared" si="77"/>
        <v>7170</v>
      </c>
      <c r="FG369" t="s">
        <v>586</v>
      </c>
      <c r="FH369" s="4">
        <v>47</v>
      </c>
      <c r="FI369" t="s">
        <v>1477</v>
      </c>
    </row>
    <row r="370" spans="1:165" ht="17.25" x14ac:dyDescent="0.25">
      <c r="A370" s="5">
        <v>461892940</v>
      </c>
      <c r="B370" s="12" t="s">
        <v>943</v>
      </c>
      <c r="C370" s="5"/>
      <c r="D370" s="5"/>
      <c r="E370" s="5"/>
      <c r="F370" s="5"/>
      <c r="G370" s="6"/>
      <c r="H370" s="6"/>
      <c r="I370" s="5">
        <v>3631</v>
      </c>
      <c r="J370" s="5">
        <v>3631</v>
      </c>
      <c r="K370" s="295">
        <f t="shared" si="80"/>
        <v>3743</v>
      </c>
      <c r="L370" s="295">
        <f t="shared" si="67"/>
        <v>7262</v>
      </c>
      <c r="M370" s="334">
        <v>1</v>
      </c>
      <c r="N370" s="5" t="s">
        <v>688</v>
      </c>
      <c r="O370" s="5" t="s">
        <v>689</v>
      </c>
      <c r="P370" s="5" t="s">
        <v>30</v>
      </c>
      <c r="Q370" s="8">
        <v>32626.23</v>
      </c>
      <c r="R370" s="9">
        <v>112</v>
      </c>
      <c r="S370" s="9">
        <f t="shared" si="68"/>
        <v>0</v>
      </c>
      <c r="T370" s="9">
        <v>0</v>
      </c>
      <c r="U370" s="10" t="s">
        <v>586</v>
      </c>
      <c r="V370" s="319">
        <f t="shared" si="72"/>
        <v>2.0313126638277505E-2</v>
      </c>
      <c r="W370" s="319">
        <f t="shared" si="73"/>
        <v>1.8297157862318461E-3</v>
      </c>
      <c r="X370" s="11" t="str">
        <f t="shared" si="69"/>
        <v>FLOW</v>
      </c>
      <c r="Y370" s="5" t="str">
        <f t="shared" si="70"/>
        <v>-</v>
      </c>
      <c r="Z370" s="5" t="s">
        <v>586</v>
      </c>
      <c r="AA370" s="5" t="s">
        <v>586</v>
      </c>
      <c r="AB370" s="12"/>
      <c r="AC370" s="5"/>
      <c r="AD370" s="5"/>
      <c r="AE370" s="13"/>
      <c r="AF370" s="14" t="s">
        <v>586</v>
      </c>
      <c r="AG370" s="15" t="s">
        <v>586</v>
      </c>
      <c r="AH370" s="5" t="s">
        <v>391</v>
      </c>
      <c r="AI370" s="15" t="s">
        <v>586</v>
      </c>
      <c r="AJ370" s="16" t="s">
        <v>586</v>
      </c>
      <c r="AK370" s="15" t="s">
        <v>586</v>
      </c>
      <c r="AL370" s="17">
        <v>3743</v>
      </c>
      <c r="AM370" s="8">
        <v>32626.23</v>
      </c>
      <c r="AN370" s="18">
        <v>27</v>
      </c>
      <c r="AO370" s="6">
        <v>37</v>
      </c>
      <c r="AP370" s="6" t="str">
        <f t="shared" si="71"/>
        <v>FLOW</v>
      </c>
      <c r="AQ370" s="6"/>
      <c r="AR370" s="6"/>
      <c r="AS370" s="6"/>
      <c r="AT370" s="6"/>
      <c r="AU370" s="5" t="s">
        <v>1060</v>
      </c>
      <c r="AV370" s="332"/>
      <c r="AW370" s="12"/>
      <c r="AX370" s="19"/>
      <c r="AY370" s="5"/>
      <c r="AZ370" s="5" t="s">
        <v>1011</v>
      </c>
      <c r="BA370" s="15" t="s">
        <v>586</v>
      </c>
      <c r="BB370" s="15"/>
      <c r="BC370" s="15"/>
      <c r="BD370" s="5"/>
      <c r="BE370" s="5"/>
      <c r="BF370" s="5"/>
      <c r="BG370" s="3"/>
      <c r="BH370" s="5"/>
      <c r="BI370" s="5"/>
      <c r="BJ370" s="5"/>
      <c r="BK370" s="5"/>
      <c r="BL370" s="5"/>
      <c r="BM370" s="5"/>
      <c r="BN370" s="5"/>
      <c r="BO370" s="5"/>
      <c r="BP370" s="5"/>
      <c r="BQ370" s="5"/>
      <c r="BR370" s="5">
        <v>1</v>
      </c>
      <c r="BS370" s="5"/>
      <c r="BT370" s="5"/>
      <c r="BU370" s="5"/>
      <c r="BV370" s="5"/>
      <c r="BW370" s="5"/>
      <c r="BX370" s="5"/>
      <c r="BY370" s="5"/>
      <c r="BZ370" s="5"/>
      <c r="CA370" s="5"/>
      <c r="CB370" s="5"/>
      <c r="CC370" s="5"/>
      <c r="CD370" s="5"/>
      <c r="CE370" s="5"/>
      <c r="CF370" s="5"/>
      <c r="CG370" s="5"/>
      <c r="CH370" s="5"/>
      <c r="CI370" s="5"/>
      <c r="CJ370" s="5"/>
      <c r="CK370" s="5"/>
      <c r="CL370" s="5"/>
      <c r="CM370" s="5"/>
      <c r="CN370" s="5"/>
      <c r="CO370" s="5"/>
      <c r="CP370" s="5"/>
      <c r="CQ370" s="5"/>
      <c r="CR370" s="5"/>
      <c r="CS370" s="5"/>
      <c r="CT370" s="5"/>
      <c r="CU370" s="5"/>
      <c r="CV370" s="5"/>
      <c r="CW370" s="5"/>
      <c r="CX370" s="5"/>
      <c r="CY370" s="5"/>
      <c r="CZ370" s="5"/>
      <c r="DA370" s="5"/>
      <c r="DB370" s="5"/>
      <c r="DC370" s="5"/>
      <c r="DD370" s="5"/>
      <c r="DE370" s="5"/>
      <c r="DF370" s="5"/>
      <c r="DG370" s="5"/>
      <c r="DH370" s="5"/>
      <c r="DI370" s="5"/>
      <c r="DJ370" s="5"/>
      <c r="DK370" s="5"/>
      <c r="DL370" s="5"/>
      <c r="DM370" s="5"/>
      <c r="DN370" s="5"/>
      <c r="DO370" s="5"/>
      <c r="DP370" s="5"/>
      <c r="DQ370" s="5"/>
      <c r="DR370" s="5"/>
      <c r="DS370" s="5"/>
      <c r="DT370" s="5"/>
      <c r="DU370" s="5"/>
      <c r="DV370" s="5"/>
      <c r="DW370" s="5"/>
      <c r="DX370" s="5"/>
      <c r="DY370" s="5"/>
      <c r="DZ370" s="5"/>
      <c r="EA370" s="5"/>
      <c r="EB370" s="5"/>
      <c r="EC370" s="5"/>
      <c r="ED370" s="5"/>
      <c r="EE370" s="5"/>
      <c r="EF370" s="5"/>
      <c r="EG370" s="5"/>
      <c r="EH370" s="5"/>
      <c r="EI370" s="5"/>
      <c r="EJ370" s="5"/>
      <c r="EK370" s="5"/>
      <c r="EL370" s="5"/>
      <c r="EM370" s="5"/>
      <c r="EN370" s="5"/>
      <c r="EO370" s="5"/>
      <c r="EP370" s="5"/>
      <c r="EQ370" s="5"/>
      <c r="ER370" s="20">
        <f t="shared" si="74"/>
        <v>1</v>
      </c>
      <c r="ES370" s="5">
        <f t="shared" si="75"/>
        <v>1</v>
      </c>
      <c r="ET370" s="5" t="s">
        <v>573</v>
      </c>
      <c r="EU370" s="15" t="s">
        <v>1835</v>
      </c>
      <c r="EV370" s="15" t="s">
        <v>567</v>
      </c>
      <c r="EW370" s="15" t="s">
        <v>1068</v>
      </c>
      <c r="EX370" s="3" t="s">
        <v>1233</v>
      </c>
      <c r="EY370" s="22">
        <v>46179</v>
      </c>
      <c r="EZ370" s="21"/>
      <c r="FA370" s="3"/>
      <c r="FB370" s="22"/>
      <c r="FC370" s="15"/>
      <c r="FD370" s="15"/>
      <c r="FE370" s="15">
        <f t="shared" si="76"/>
        <v>3743</v>
      </c>
      <c r="FF370" s="4">
        <f t="shared" si="77"/>
        <v>7262</v>
      </c>
      <c r="FG370" t="s">
        <v>586</v>
      </c>
      <c r="FH370" s="4">
        <v>112</v>
      </c>
      <c r="FI370" t="s">
        <v>688</v>
      </c>
    </row>
    <row r="371" spans="1:165" ht="17.25" x14ac:dyDescent="0.25">
      <c r="A371" s="5">
        <v>465143711</v>
      </c>
      <c r="B371" s="12" t="s">
        <v>105</v>
      </c>
      <c r="C371" s="5"/>
      <c r="D371" s="5"/>
      <c r="E371" s="5"/>
      <c r="F371" s="5"/>
      <c r="G371" s="6"/>
      <c r="H371" s="6"/>
      <c r="I371" s="5">
        <v>6839</v>
      </c>
      <c r="J371" s="5">
        <v>20515</v>
      </c>
      <c r="K371" s="295">
        <f t="shared" si="80"/>
        <v>7196</v>
      </c>
      <c r="L371" s="295">
        <f t="shared" si="67"/>
        <v>27354</v>
      </c>
      <c r="M371" s="7">
        <v>3</v>
      </c>
      <c r="N371" s="5" t="s">
        <v>688</v>
      </c>
      <c r="O371" s="5" t="s">
        <v>689</v>
      </c>
      <c r="P371" s="5" t="s">
        <v>96</v>
      </c>
      <c r="Q371" s="8">
        <v>32472</v>
      </c>
      <c r="R371" s="9">
        <v>359</v>
      </c>
      <c r="S371" s="9">
        <f t="shared" si="68"/>
        <v>0</v>
      </c>
      <c r="T371" s="9">
        <v>1350</v>
      </c>
      <c r="U371" s="10" t="s">
        <v>688</v>
      </c>
      <c r="V371" s="319">
        <f t="shared" si="72"/>
        <v>0.13578285514814473</v>
      </c>
      <c r="W371" s="319">
        <f t="shared" si="73"/>
        <v>8.5970031353274651E-3</v>
      </c>
      <c r="X371" s="11" t="str">
        <f t="shared" si="69"/>
        <v>FLOW</v>
      </c>
      <c r="Y371" s="5" t="str">
        <f t="shared" si="70"/>
        <v>-</v>
      </c>
      <c r="Z371" s="5" t="s">
        <v>773</v>
      </c>
      <c r="AA371" s="5" t="s">
        <v>586</v>
      </c>
      <c r="AB371" s="12"/>
      <c r="AC371" s="5"/>
      <c r="AD371" s="5"/>
      <c r="AE371" s="13"/>
      <c r="AF371" s="14" t="s">
        <v>1064</v>
      </c>
      <c r="AG371" s="15" t="s">
        <v>586</v>
      </c>
      <c r="AH371" s="5" t="s">
        <v>95</v>
      </c>
      <c r="AI371" s="15" t="s">
        <v>586</v>
      </c>
      <c r="AJ371" s="16" t="s">
        <v>586</v>
      </c>
      <c r="AK371" s="15" t="s">
        <v>586</v>
      </c>
      <c r="AL371" s="17">
        <v>22224</v>
      </c>
      <c r="AM371" s="8">
        <v>32472</v>
      </c>
      <c r="AN371" s="18">
        <v>88</v>
      </c>
      <c r="AO371" s="6">
        <v>98</v>
      </c>
      <c r="AP371" s="6" t="str">
        <f t="shared" si="71"/>
        <v>FLOW</v>
      </c>
      <c r="AQ371" s="6"/>
      <c r="AR371" s="6"/>
      <c r="AS371" s="6"/>
      <c r="AT371" s="6"/>
      <c r="AU371" s="5" t="s">
        <v>483</v>
      </c>
      <c r="AV371" s="332"/>
      <c r="AW371" s="12"/>
      <c r="AX371" s="19"/>
      <c r="AY371" s="5"/>
      <c r="AZ371" s="5" t="s">
        <v>1011</v>
      </c>
      <c r="BA371" s="15" t="s">
        <v>586</v>
      </c>
      <c r="BB371" s="15"/>
      <c r="BC371" s="15"/>
      <c r="BD371" s="5"/>
      <c r="BE371" s="5"/>
      <c r="BF371" s="5">
        <v>1</v>
      </c>
      <c r="BG371" s="3"/>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5"/>
      <c r="CM371" s="5"/>
      <c r="CN371" s="5"/>
      <c r="CO371" s="5"/>
      <c r="CP371" s="5"/>
      <c r="CQ371" s="5"/>
      <c r="CR371" s="5"/>
      <c r="CS371" s="5"/>
      <c r="CT371" s="5"/>
      <c r="CU371" s="5"/>
      <c r="CV371" s="5"/>
      <c r="CW371" s="5"/>
      <c r="CX371" s="5"/>
      <c r="CY371" s="5"/>
      <c r="CZ371" s="5"/>
      <c r="DA371" s="5"/>
      <c r="DB371" s="5"/>
      <c r="DC371" s="5"/>
      <c r="DD371" s="5"/>
      <c r="DE371" s="5"/>
      <c r="DF371" s="5"/>
      <c r="DG371" s="5"/>
      <c r="DH371" s="5"/>
      <c r="DI371" s="5"/>
      <c r="DJ371" s="5"/>
      <c r="DK371" s="5"/>
      <c r="DL371" s="5"/>
      <c r="DM371" s="5"/>
      <c r="DN371" s="5"/>
      <c r="DO371" s="5"/>
      <c r="DP371" s="5"/>
      <c r="DQ371" s="5"/>
      <c r="DR371" s="5"/>
      <c r="DS371" s="5"/>
      <c r="DT371" s="5"/>
      <c r="DU371" s="5"/>
      <c r="DV371" s="5"/>
      <c r="DW371" s="5"/>
      <c r="DX371" s="5"/>
      <c r="DY371" s="5"/>
      <c r="DZ371" s="5"/>
      <c r="EA371" s="5"/>
      <c r="EB371" s="5"/>
      <c r="EC371" s="5"/>
      <c r="ED371" s="5"/>
      <c r="EE371" s="5"/>
      <c r="EF371" s="5"/>
      <c r="EG371" s="5"/>
      <c r="EH371" s="5"/>
      <c r="EI371" s="5"/>
      <c r="EJ371" s="5"/>
      <c r="EK371" s="5"/>
      <c r="EL371" s="5"/>
      <c r="EM371" s="5"/>
      <c r="EN371" s="5"/>
      <c r="EO371" s="5"/>
      <c r="EP371" s="5"/>
      <c r="EQ371" s="5"/>
      <c r="ER371" s="20">
        <f t="shared" si="74"/>
        <v>1</v>
      </c>
      <c r="ES371" s="5">
        <f t="shared" si="75"/>
        <v>1</v>
      </c>
      <c r="ET371" s="5" t="s">
        <v>580</v>
      </c>
      <c r="EU371" s="15" t="s">
        <v>1836</v>
      </c>
      <c r="EV371" s="15" t="s">
        <v>567</v>
      </c>
      <c r="EW371" s="15" t="s">
        <v>1075</v>
      </c>
      <c r="EX371" s="3" t="s">
        <v>1156</v>
      </c>
      <c r="EY371" s="22">
        <v>46175</v>
      </c>
      <c r="EZ371" s="21"/>
      <c r="FA371" s="3"/>
      <c r="FB371" s="22"/>
      <c r="FC371" s="15"/>
      <c r="FD371" s="15"/>
      <c r="FE371" s="15">
        <f t="shared" si="76"/>
        <v>7196</v>
      </c>
      <c r="FF371" s="4">
        <f t="shared" si="77"/>
        <v>27354</v>
      </c>
      <c r="FG371" t="s">
        <v>897</v>
      </c>
      <c r="FH371" s="4">
        <v>359</v>
      </c>
      <c r="FI371" t="s">
        <v>688</v>
      </c>
    </row>
    <row r="372" spans="1:165" ht="17.25" x14ac:dyDescent="0.25">
      <c r="A372" s="5">
        <v>461826957</v>
      </c>
      <c r="B372" s="12" t="s">
        <v>1395</v>
      </c>
      <c r="C372" s="5"/>
      <c r="D372" s="5"/>
      <c r="E372" s="5"/>
      <c r="F372" s="5"/>
      <c r="G372" s="6"/>
      <c r="H372" s="6"/>
      <c r="I372" s="5">
        <v>3504</v>
      </c>
      <c r="J372" s="5">
        <v>3483</v>
      </c>
      <c r="K372" s="295">
        <f t="shared" si="80"/>
        <v>3541</v>
      </c>
      <c r="L372" s="295">
        <f t="shared" si="67"/>
        <v>6987</v>
      </c>
      <c r="M372" s="334">
        <v>1</v>
      </c>
      <c r="N372" s="5" t="s">
        <v>688</v>
      </c>
      <c r="O372" s="5" t="s">
        <v>689</v>
      </c>
      <c r="P372" s="5" t="s">
        <v>30</v>
      </c>
      <c r="Q372" s="8">
        <v>32064.55</v>
      </c>
      <c r="R372" s="9">
        <v>58</v>
      </c>
      <c r="S372" s="9">
        <f t="shared" si="68"/>
        <v>0</v>
      </c>
      <c r="T372" s="9">
        <v>5947</v>
      </c>
      <c r="U372" s="10" t="s">
        <v>586</v>
      </c>
      <c r="V372" s="319">
        <f t="shared" si="72"/>
        <v>1.996342405326576E-2</v>
      </c>
      <c r="W372" s="319">
        <f t="shared" si="73"/>
        <v>1.7982161381630774E-3</v>
      </c>
      <c r="X372" s="11" t="str">
        <f t="shared" si="69"/>
        <v>FLOW</v>
      </c>
      <c r="Y372" s="5" t="str">
        <f t="shared" si="70"/>
        <v>-</v>
      </c>
      <c r="Z372" s="5" t="s">
        <v>586</v>
      </c>
      <c r="AA372" s="5" t="s">
        <v>586</v>
      </c>
      <c r="AB372" s="12"/>
      <c r="AC372" s="5"/>
      <c r="AD372" s="5"/>
      <c r="AE372" s="13"/>
      <c r="AF372" s="14"/>
      <c r="AG372" s="15"/>
      <c r="AH372" s="5" t="s">
        <v>1463</v>
      </c>
      <c r="AI372" s="15"/>
      <c r="AK372" s="15"/>
      <c r="AL372" s="17">
        <v>9488</v>
      </c>
      <c r="AM372" s="8">
        <v>32064.55</v>
      </c>
      <c r="AN372" s="18">
        <v>27</v>
      </c>
      <c r="AO372" s="6">
        <v>37</v>
      </c>
      <c r="AP372" s="6" t="str">
        <f t="shared" si="71"/>
        <v>FLOW</v>
      </c>
      <c r="AQ372" s="6"/>
      <c r="AR372" s="6"/>
      <c r="AS372" s="6"/>
      <c r="AT372" s="6"/>
      <c r="AU372" s="5" t="s">
        <v>586</v>
      </c>
      <c r="AV372" s="332"/>
      <c r="AW372" s="12"/>
      <c r="AX372" s="19"/>
      <c r="AY372" s="5"/>
      <c r="AZ372" s="5" t="s">
        <v>1325</v>
      </c>
      <c r="BA372" s="15" t="s">
        <v>586</v>
      </c>
      <c r="BB372" s="15"/>
      <c r="BC372" s="15"/>
      <c r="BD372" s="5"/>
      <c r="BE372" s="5"/>
      <c r="BF372" s="5"/>
      <c r="BG372" s="3"/>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v>1</v>
      </c>
      <c r="CK372" s="5"/>
      <c r="CL372" s="5"/>
      <c r="CM372" s="5"/>
      <c r="CN372" s="5"/>
      <c r="CO372" s="5"/>
      <c r="CP372" s="5"/>
      <c r="CQ372" s="5"/>
      <c r="CR372" s="5"/>
      <c r="CS372" s="5"/>
      <c r="CT372" s="5"/>
      <c r="CU372" s="5"/>
      <c r="CV372" s="5"/>
      <c r="CW372" s="5"/>
      <c r="CX372" s="5"/>
      <c r="CY372" s="5"/>
      <c r="CZ372" s="5"/>
      <c r="DA372" s="5"/>
      <c r="DB372" s="5"/>
      <c r="DC372" s="5"/>
      <c r="DD372" s="5"/>
      <c r="DE372" s="5"/>
      <c r="DF372" s="5"/>
      <c r="DG372" s="5"/>
      <c r="DH372" s="5"/>
      <c r="DI372" s="5"/>
      <c r="DJ372" s="5"/>
      <c r="DK372" s="5"/>
      <c r="DL372" s="5"/>
      <c r="DM372" s="5"/>
      <c r="DN372" s="5"/>
      <c r="DO372" s="5"/>
      <c r="DP372" s="5"/>
      <c r="DQ372" s="5"/>
      <c r="DR372" s="5"/>
      <c r="DS372" s="5"/>
      <c r="DT372" s="5"/>
      <c r="DU372" s="5"/>
      <c r="DV372" s="5"/>
      <c r="DW372" s="5"/>
      <c r="DX372" s="5"/>
      <c r="DY372" s="5"/>
      <c r="DZ372" s="5"/>
      <c r="EA372" s="5"/>
      <c r="EB372" s="5"/>
      <c r="EC372" s="5"/>
      <c r="ED372" s="5"/>
      <c r="EE372" s="5"/>
      <c r="EF372" s="5"/>
      <c r="EG372" s="5"/>
      <c r="EH372" s="5"/>
      <c r="EI372" s="5"/>
      <c r="EJ372" s="5"/>
      <c r="EK372" s="5"/>
      <c r="EL372" s="5"/>
      <c r="EM372" s="5"/>
      <c r="EN372" s="5"/>
      <c r="EO372" s="5"/>
      <c r="EP372" s="5"/>
      <c r="EQ372" s="5"/>
      <c r="ER372" s="20">
        <f t="shared" si="74"/>
        <v>1</v>
      </c>
      <c r="ES372" s="5">
        <f t="shared" si="75"/>
        <v>1</v>
      </c>
      <c r="ET372" s="5" t="s">
        <v>573</v>
      </c>
      <c r="EU372" s="15" t="s">
        <v>1837</v>
      </c>
      <c r="EV372" s="15" t="s">
        <v>567</v>
      </c>
      <c r="EW372" s="15"/>
      <c r="EX372" s="3"/>
      <c r="EY372" s="22"/>
      <c r="EZ372" s="21"/>
      <c r="FA372" s="3"/>
      <c r="FB372" s="22"/>
      <c r="FC372" s="15"/>
      <c r="FD372" s="15"/>
      <c r="FE372" s="15">
        <f t="shared" si="76"/>
        <v>3541</v>
      </c>
      <c r="FF372" s="4">
        <f t="shared" si="77"/>
        <v>6987</v>
      </c>
      <c r="FH372" s="4">
        <v>58</v>
      </c>
      <c r="FI372" t="s">
        <v>688</v>
      </c>
    </row>
    <row r="373" spans="1:165" ht="17.25" x14ac:dyDescent="0.25">
      <c r="A373" s="5">
        <v>464446213</v>
      </c>
      <c r="B373" s="12" t="s">
        <v>1398</v>
      </c>
      <c r="C373" s="5"/>
      <c r="D373" s="5"/>
      <c r="E373" s="5"/>
      <c r="F373" s="5"/>
      <c r="G373" s="6"/>
      <c r="H373" s="6"/>
      <c r="I373" s="5">
        <v>4839</v>
      </c>
      <c r="J373" s="5">
        <v>4639</v>
      </c>
      <c r="K373" s="295">
        <f t="shared" si="80"/>
        <v>4717</v>
      </c>
      <c r="L373" s="295">
        <f t="shared" si="67"/>
        <v>9478</v>
      </c>
      <c r="M373" s="334">
        <v>1</v>
      </c>
      <c r="N373" s="5" t="s">
        <v>688</v>
      </c>
      <c r="O373" s="5" t="s">
        <v>689</v>
      </c>
      <c r="P373" s="5" t="s">
        <v>15</v>
      </c>
      <c r="Q373" s="8">
        <v>31980</v>
      </c>
      <c r="R373" s="9">
        <v>78</v>
      </c>
      <c r="S373" s="9">
        <f t="shared" si="68"/>
        <v>0</v>
      </c>
      <c r="T373" s="9">
        <v>4042.96</v>
      </c>
      <c r="U373" s="10" t="s">
        <v>586</v>
      </c>
      <c r="V373" s="319">
        <f t="shared" si="72"/>
        <v>0.34215504181181688</v>
      </c>
      <c r="W373" s="319">
        <f t="shared" si="73"/>
        <v>1.7934744787765685E-3</v>
      </c>
      <c r="X373" s="11" t="str">
        <f t="shared" si="69"/>
        <v>FLOW</v>
      </c>
      <c r="Y373" s="5" t="str">
        <f t="shared" si="70"/>
        <v>-</v>
      </c>
      <c r="Z373" s="5" t="s">
        <v>586</v>
      </c>
      <c r="AA373" s="5" t="s">
        <v>586</v>
      </c>
      <c r="AB373" s="12"/>
      <c r="AC373" s="5"/>
      <c r="AD373" s="5"/>
      <c r="AE373" s="13"/>
      <c r="AF373" s="14"/>
      <c r="AG373" s="15"/>
      <c r="AH373" s="5" t="s">
        <v>1464</v>
      </c>
      <c r="AI373" s="15"/>
      <c r="AK373" s="15"/>
      <c r="AL373" s="17">
        <v>8759.9599999999991</v>
      </c>
      <c r="AM373" s="8">
        <v>31980</v>
      </c>
      <c r="AN373" s="18">
        <v>27</v>
      </c>
      <c r="AO373" s="6">
        <v>37</v>
      </c>
      <c r="AP373" s="6" t="str">
        <f t="shared" si="71"/>
        <v>FLOW</v>
      </c>
      <c r="AQ373" s="6"/>
      <c r="AR373" s="6"/>
      <c r="AS373" s="6"/>
      <c r="AT373" s="6"/>
      <c r="AU373" s="5" t="s">
        <v>586</v>
      </c>
      <c r="AV373" s="332"/>
      <c r="AW373" s="12"/>
      <c r="AX373" s="19"/>
      <c r="AY373" s="5"/>
      <c r="AZ373" s="5" t="s">
        <v>1325</v>
      </c>
      <c r="BA373" s="15" t="s">
        <v>586</v>
      </c>
      <c r="BB373" s="15"/>
      <c r="BC373" s="15"/>
      <c r="BD373" s="5"/>
      <c r="BE373" s="5"/>
      <c r="BF373" s="5"/>
      <c r="BG373" s="3"/>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5"/>
      <c r="CM373" s="5"/>
      <c r="CN373" s="5"/>
      <c r="CO373" s="5"/>
      <c r="CP373" s="5"/>
      <c r="CQ373" s="5"/>
      <c r="CR373" s="5"/>
      <c r="CS373" s="5"/>
      <c r="CT373" s="5"/>
      <c r="CU373" s="5"/>
      <c r="CV373" s="5"/>
      <c r="CW373" s="5"/>
      <c r="CX373" s="5"/>
      <c r="CY373" s="5"/>
      <c r="CZ373" s="5"/>
      <c r="DA373" s="5"/>
      <c r="DB373" s="5"/>
      <c r="DC373" s="5"/>
      <c r="DD373" s="5"/>
      <c r="DE373" s="5"/>
      <c r="DF373" s="5"/>
      <c r="DG373" s="5"/>
      <c r="DH373" s="5"/>
      <c r="DI373" s="5"/>
      <c r="DJ373" s="5"/>
      <c r="DK373" s="5"/>
      <c r="DL373" s="5"/>
      <c r="DM373" s="5"/>
      <c r="DN373" s="5"/>
      <c r="DO373" s="5"/>
      <c r="DP373" s="5"/>
      <c r="DQ373" s="5"/>
      <c r="DR373" s="5"/>
      <c r="DS373" s="5"/>
      <c r="DT373" s="5"/>
      <c r="DU373" s="5"/>
      <c r="DV373" s="5"/>
      <c r="DW373" s="5"/>
      <c r="DX373" s="5"/>
      <c r="DY373" s="5"/>
      <c r="DZ373" s="5"/>
      <c r="EA373" s="5"/>
      <c r="EB373" s="5"/>
      <c r="EC373" s="5"/>
      <c r="ED373" s="5"/>
      <c r="EE373" s="5"/>
      <c r="EF373" s="5"/>
      <c r="EG373" s="5"/>
      <c r="EH373" s="5"/>
      <c r="EI373" s="5"/>
      <c r="EJ373" s="5"/>
      <c r="EK373" s="5"/>
      <c r="EL373" s="5"/>
      <c r="EM373" s="5"/>
      <c r="EN373" s="5"/>
      <c r="EO373" s="5"/>
      <c r="EP373" s="5"/>
      <c r="EQ373" s="5"/>
      <c r="ER373" s="20">
        <f t="shared" si="74"/>
        <v>0</v>
      </c>
      <c r="ES373" s="5" t="str">
        <f t="shared" si="75"/>
        <v/>
      </c>
      <c r="ET373" s="5" t="s">
        <v>569</v>
      </c>
      <c r="EU373" s="15" t="s">
        <v>1838</v>
      </c>
      <c r="EV373" s="15" t="s">
        <v>567</v>
      </c>
      <c r="EW373" s="15"/>
      <c r="EX373" s="3"/>
      <c r="EY373" s="22"/>
      <c r="EZ373" s="21"/>
      <c r="FA373" s="3"/>
      <c r="FB373" s="22"/>
      <c r="FC373" s="15"/>
      <c r="FD373" s="15"/>
      <c r="FE373" s="15">
        <f t="shared" si="76"/>
        <v>4717</v>
      </c>
      <c r="FF373" s="4">
        <f t="shared" si="77"/>
        <v>9478</v>
      </c>
      <c r="FH373" s="4">
        <v>78</v>
      </c>
      <c r="FI373" t="s">
        <v>688</v>
      </c>
    </row>
    <row r="374" spans="1:165" ht="17.25" x14ac:dyDescent="0.25">
      <c r="A374" s="5">
        <v>461736128</v>
      </c>
      <c r="B374" s="12" t="s">
        <v>944</v>
      </c>
      <c r="C374" s="5" t="s">
        <v>1043</v>
      </c>
      <c r="D374" s="5" t="s">
        <v>1059</v>
      </c>
      <c r="E374" s="5">
        <v>3561</v>
      </c>
      <c r="F374" s="5"/>
      <c r="G374" s="6"/>
      <c r="H374" s="6"/>
      <c r="I374" s="5">
        <v>3508</v>
      </c>
      <c r="J374" s="5">
        <v>3501</v>
      </c>
      <c r="K374" s="295">
        <f t="shared" si="80"/>
        <v>3540</v>
      </c>
      <c r="L374" s="295">
        <f t="shared" si="67"/>
        <v>3448</v>
      </c>
      <c r="M374" s="334">
        <v>1</v>
      </c>
      <c r="N374" s="5" t="s">
        <v>737</v>
      </c>
      <c r="O374" s="5" t="s">
        <v>738</v>
      </c>
      <c r="P374" s="5" t="s">
        <v>150</v>
      </c>
      <c r="Q374" s="8">
        <v>31924</v>
      </c>
      <c r="R374" s="9">
        <v>39</v>
      </c>
      <c r="S374" s="9">
        <f t="shared" si="68"/>
        <v>0</v>
      </c>
      <c r="T374" s="9">
        <v>6102</v>
      </c>
      <c r="U374" s="10" t="s">
        <v>586</v>
      </c>
      <c r="V374" s="319">
        <f t="shared" si="72"/>
        <v>5.3587679533791892E-2</v>
      </c>
      <c r="W374" s="319">
        <f t="shared" si="73"/>
        <v>1.7903339355992236E-3</v>
      </c>
      <c r="X374" s="11" t="str">
        <f t="shared" si="69"/>
        <v>STABLE</v>
      </c>
      <c r="Y374" s="5" t="str">
        <f t="shared" si="70"/>
        <v>PAID</v>
      </c>
      <c r="Z374" s="5" t="s">
        <v>586</v>
      </c>
      <c r="AA374" s="5" t="s">
        <v>586</v>
      </c>
      <c r="AB374" s="12"/>
      <c r="AC374" s="5"/>
      <c r="AD374" s="5"/>
      <c r="AE374" s="13"/>
      <c r="AF374" s="14" t="s">
        <v>586</v>
      </c>
      <c r="AG374" s="15" t="s">
        <v>586</v>
      </c>
      <c r="AH374" s="5" t="s">
        <v>341</v>
      </c>
      <c r="AI374" s="15" t="s">
        <v>586</v>
      </c>
      <c r="AJ374" s="16" t="s">
        <v>586</v>
      </c>
      <c r="AK374" s="15" t="s">
        <v>586</v>
      </c>
      <c r="AL374" s="17">
        <v>9642</v>
      </c>
      <c r="AM374" s="8">
        <v>31924</v>
      </c>
      <c r="AN374" s="18">
        <v>27</v>
      </c>
      <c r="AO374" s="6">
        <v>6</v>
      </c>
      <c r="AP374" s="6" t="str">
        <f t="shared" si="71"/>
        <v>STABLE</v>
      </c>
      <c r="AQ374" s="6"/>
      <c r="AR374" s="6"/>
      <c r="AS374" s="6"/>
      <c r="AT374" s="6"/>
      <c r="AU374" s="5" t="s">
        <v>1060</v>
      </c>
      <c r="AV374" s="332"/>
      <c r="AW374" s="12"/>
      <c r="AX374" s="19"/>
      <c r="AY374" s="5"/>
      <c r="AZ374" s="5" t="s">
        <v>1011</v>
      </c>
      <c r="BA374" s="15" t="s">
        <v>586</v>
      </c>
      <c r="BB374" s="15"/>
      <c r="BC374" s="15"/>
      <c r="BD374" s="5"/>
      <c r="BE374" s="5"/>
      <c r="BF374" s="5"/>
      <c r="BG374" s="3"/>
      <c r="BH374" s="5"/>
      <c r="BI374" s="5"/>
      <c r="BJ374" s="5"/>
      <c r="BK374" s="5"/>
      <c r="BL374" s="5">
        <v>1</v>
      </c>
      <c r="BM374" s="5"/>
      <c r="BN374" s="5"/>
      <c r="BO374" s="5">
        <v>1</v>
      </c>
      <c r="BP374" s="5"/>
      <c r="BQ374" s="5"/>
      <c r="BR374" s="5"/>
      <c r="BS374" s="5"/>
      <c r="BT374" s="5"/>
      <c r="BU374" s="5"/>
      <c r="BV374" s="5"/>
      <c r="BW374" s="5"/>
      <c r="BX374" s="5"/>
      <c r="BY374" s="5"/>
      <c r="BZ374" s="5"/>
      <c r="CA374" s="5"/>
      <c r="CB374" s="5"/>
      <c r="CC374" s="5"/>
      <c r="CD374" s="5"/>
      <c r="CE374" s="5"/>
      <c r="CF374" s="5"/>
      <c r="CG374" s="5"/>
      <c r="CH374" s="5"/>
      <c r="CI374" s="5"/>
      <c r="CJ374" s="5"/>
      <c r="CK374" s="5"/>
      <c r="CL374" s="5"/>
      <c r="CM374" s="5"/>
      <c r="CN374" s="5"/>
      <c r="CO374" s="5"/>
      <c r="CP374" s="5"/>
      <c r="CQ374" s="5"/>
      <c r="CR374" s="5"/>
      <c r="CS374" s="5"/>
      <c r="CT374" s="5"/>
      <c r="CU374" s="5"/>
      <c r="CV374" s="5"/>
      <c r="CW374" s="5"/>
      <c r="CX374" s="5"/>
      <c r="CY374" s="5"/>
      <c r="CZ374" s="5"/>
      <c r="DA374" s="5"/>
      <c r="DB374" s="5"/>
      <c r="DC374" s="5"/>
      <c r="DD374" s="5"/>
      <c r="DE374" s="5"/>
      <c r="DF374" s="5"/>
      <c r="DG374" s="5"/>
      <c r="DH374" s="5"/>
      <c r="DI374" s="5"/>
      <c r="DJ374" s="5"/>
      <c r="DK374" s="5"/>
      <c r="DL374" s="5"/>
      <c r="DM374" s="5"/>
      <c r="DN374" s="5"/>
      <c r="DO374" s="5"/>
      <c r="DP374" s="5"/>
      <c r="DQ374" s="5"/>
      <c r="DR374" s="5"/>
      <c r="DS374" s="5"/>
      <c r="DT374" s="5"/>
      <c r="DU374" s="5"/>
      <c r="DV374" s="5"/>
      <c r="DW374" s="5"/>
      <c r="DX374" s="5"/>
      <c r="DY374" s="5"/>
      <c r="DZ374" s="5"/>
      <c r="EA374" s="5"/>
      <c r="EB374" s="5"/>
      <c r="EC374" s="5"/>
      <c r="ED374" s="5"/>
      <c r="EE374" s="5"/>
      <c r="EF374" s="5"/>
      <c r="EG374" s="5"/>
      <c r="EH374" s="5"/>
      <c r="EI374" s="5"/>
      <c r="EJ374" s="5"/>
      <c r="EK374" s="5"/>
      <c r="EL374" s="5"/>
      <c r="EM374" s="5"/>
      <c r="EN374" s="5"/>
      <c r="EO374" s="5"/>
      <c r="EP374" s="5"/>
      <c r="EQ374" s="5"/>
      <c r="ER374" s="20">
        <f t="shared" si="74"/>
        <v>2</v>
      </c>
      <c r="ES374" s="5">
        <f t="shared" si="75"/>
        <v>1</v>
      </c>
      <c r="ET374" s="5" t="s">
        <v>584</v>
      </c>
      <c r="EU374" s="15" t="s">
        <v>1839</v>
      </c>
      <c r="EV374" s="15" t="s">
        <v>567</v>
      </c>
      <c r="EW374" s="15" t="s">
        <v>1087</v>
      </c>
      <c r="EX374" s="3" t="s">
        <v>1234</v>
      </c>
      <c r="EY374" s="22">
        <v>46178</v>
      </c>
      <c r="EZ374" s="21"/>
      <c r="FA374" s="3"/>
      <c r="FB374" s="22"/>
      <c r="FC374" s="15"/>
      <c r="FD374" s="15"/>
      <c r="FE374" s="15">
        <f t="shared" si="76"/>
        <v>3540</v>
      </c>
      <c r="FF374" s="4">
        <f t="shared" si="77"/>
        <v>7009</v>
      </c>
      <c r="FG374" t="s">
        <v>586</v>
      </c>
      <c r="FH374" s="4">
        <v>39</v>
      </c>
      <c r="FI374" t="s">
        <v>1477</v>
      </c>
    </row>
    <row r="375" spans="1:165" ht="17.25" x14ac:dyDescent="0.25">
      <c r="A375" s="5">
        <v>460299045</v>
      </c>
      <c r="B375" s="12" t="s">
        <v>316</v>
      </c>
      <c r="C375" s="5"/>
      <c r="D375" s="5"/>
      <c r="E375" s="5"/>
      <c r="F375" s="5"/>
      <c r="G375" s="6"/>
      <c r="H375" s="6"/>
      <c r="I375" s="5">
        <v>3208</v>
      </c>
      <c r="J375" s="5">
        <v>15837</v>
      </c>
      <c r="K375" s="295">
        <f t="shared" si="80"/>
        <v>1289</v>
      </c>
      <c r="L375" s="295">
        <f t="shared" si="67"/>
        <v>19045</v>
      </c>
      <c r="M375" s="7">
        <v>6</v>
      </c>
      <c r="N375" s="5" t="s">
        <v>688</v>
      </c>
      <c r="O375" s="5" t="s">
        <v>689</v>
      </c>
      <c r="P375" s="5" t="s">
        <v>17</v>
      </c>
      <c r="Q375" s="8">
        <v>31842</v>
      </c>
      <c r="R375" s="9">
        <v>1492</v>
      </c>
      <c r="S375" s="9">
        <f t="shared" si="68"/>
        <v>0</v>
      </c>
      <c r="T375" s="9">
        <v>5850</v>
      </c>
      <c r="U375" s="10" t="s">
        <v>688</v>
      </c>
      <c r="V375" s="319">
        <f t="shared" si="72"/>
        <v>0.12520939011442728</v>
      </c>
      <c r="W375" s="319">
        <f t="shared" si="73"/>
        <v>1.3375921934957288E-2</v>
      </c>
      <c r="X375" s="11" t="str">
        <f t="shared" si="69"/>
        <v>FLOW</v>
      </c>
      <c r="Y375" s="5" t="str">
        <f t="shared" si="70"/>
        <v>-</v>
      </c>
      <c r="Z375" s="5" t="s">
        <v>773</v>
      </c>
      <c r="AA375" s="5" t="s">
        <v>586</v>
      </c>
      <c r="AB375" s="12"/>
      <c r="AC375" s="5"/>
      <c r="AD375" s="5"/>
      <c r="AE375" s="13"/>
      <c r="AF375" s="14" t="s">
        <v>1064</v>
      </c>
      <c r="AG375" s="15" t="s">
        <v>586</v>
      </c>
      <c r="AH375" s="5" t="s">
        <v>317</v>
      </c>
      <c r="AI375" s="15" t="s">
        <v>586</v>
      </c>
      <c r="AJ375" s="16" t="s">
        <v>586</v>
      </c>
      <c r="AK375" s="15" t="s">
        <v>586</v>
      </c>
      <c r="AL375" s="17">
        <v>23179</v>
      </c>
      <c r="AM375" s="8">
        <v>31842</v>
      </c>
      <c r="AN375" s="18">
        <v>178</v>
      </c>
      <c r="AO375" s="6">
        <v>188</v>
      </c>
      <c r="AP375" s="6" t="str">
        <f t="shared" si="71"/>
        <v>FLOW</v>
      </c>
      <c r="AQ375" s="6"/>
      <c r="AR375" s="6"/>
      <c r="AS375" s="6"/>
      <c r="AT375" s="6"/>
      <c r="AU375" s="5" t="s">
        <v>483</v>
      </c>
      <c r="AV375" s="332"/>
      <c r="AW375" s="12"/>
      <c r="AX375" s="19"/>
      <c r="AY375" s="5"/>
      <c r="AZ375" s="5" t="s">
        <v>1011</v>
      </c>
      <c r="BA375" s="15" t="s">
        <v>586</v>
      </c>
      <c r="BB375" s="15"/>
      <c r="BC375" s="15"/>
      <c r="BD375" s="5"/>
      <c r="BE375" s="5"/>
      <c r="BF375" s="5"/>
      <c r="BG375" s="3"/>
      <c r="BH375" s="5"/>
      <c r="BI375" s="5"/>
      <c r="BJ375" s="5"/>
      <c r="BK375" s="5"/>
      <c r="BL375" s="5"/>
      <c r="BM375" s="5"/>
      <c r="BN375" s="5"/>
      <c r="BO375" s="5">
        <v>1</v>
      </c>
      <c r="BP375" s="5"/>
      <c r="BQ375" s="5"/>
      <c r="BR375" s="5"/>
      <c r="BS375" s="5"/>
      <c r="BT375" s="5"/>
      <c r="BU375" s="5"/>
      <c r="BV375" s="5"/>
      <c r="BW375" s="5"/>
      <c r="BX375" s="5"/>
      <c r="BY375" s="5"/>
      <c r="BZ375" s="5"/>
      <c r="CA375" s="5"/>
      <c r="CB375" s="5"/>
      <c r="CC375" s="5"/>
      <c r="CD375" s="5"/>
      <c r="CE375" s="5"/>
      <c r="CF375" s="5"/>
      <c r="CG375" s="5"/>
      <c r="CH375" s="5"/>
      <c r="CI375" s="5"/>
      <c r="CJ375" s="5"/>
      <c r="CK375" s="5"/>
      <c r="CL375" s="5"/>
      <c r="CM375" s="5"/>
      <c r="CN375" s="5"/>
      <c r="CO375" s="5"/>
      <c r="CP375" s="5"/>
      <c r="CQ375" s="5"/>
      <c r="CR375" s="5"/>
      <c r="CS375" s="5"/>
      <c r="CT375" s="5"/>
      <c r="CU375" s="5"/>
      <c r="CV375" s="5"/>
      <c r="CW375" s="5"/>
      <c r="CX375" s="5"/>
      <c r="CY375" s="5"/>
      <c r="CZ375" s="5"/>
      <c r="DA375" s="5"/>
      <c r="DB375" s="5"/>
      <c r="DC375" s="5"/>
      <c r="DD375" s="5"/>
      <c r="DE375" s="5"/>
      <c r="DF375" s="5"/>
      <c r="DG375" s="5"/>
      <c r="DH375" s="5"/>
      <c r="DI375" s="5"/>
      <c r="DJ375" s="5"/>
      <c r="DK375" s="5"/>
      <c r="DL375" s="5"/>
      <c r="DM375" s="5"/>
      <c r="DN375" s="5"/>
      <c r="DO375" s="5"/>
      <c r="DP375" s="5"/>
      <c r="DQ375" s="5"/>
      <c r="DR375" s="5"/>
      <c r="DS375" s="5"/>
      <c r="DT375" s="5"/>
      <c r="DU375" s="5"/>
      <c r="DV375" s="5"/>
      <c r="DW375" s="5"/>
      <c r="DX375" s="5"/>
      <c r="DY375" s="5"/>
      <c r="DZ375" s="5"/>
      <c r="EA375" s="5"/>
      <c r="EB375" s="5"/>
      <c r="EC375" s="5"/>
      <c r="ED375" s="5"/>
      <c r="EE375" s="5"/>
      <c r="EF375" s="5"/>
      <c r="EG375" s="5"/>
      <c r="EH375" s="5"/>
      <c r="EI375" s="5"/>
      <c r="EJ375" s="5"/>
      <c r="EK375" s="5"/>
      <c r="EL375" s="5"/>
      <c r="EM375" s="5"/>
      <c r="EN375" s="5"/>
      <c r="EO375" s="5"/>
      <c r="EP375" s="5"/>
      <c r="EQ375" s="5"/>
      <c r="ER375" s="20">
        <f t="shared" si="74"/>
        <v>1</v>
      </c>
      <c r="ES375" s="5">
        <f t="shared" si="75"/>
        <v>1</v>
      </c>
      <c r="ET375" s="5" t="s">
        <v>570</v>
      </c>
      <c r="EU375" s="15" t="s">
        <v>1840</v>
      </c>
      <c r="EV375" s="15" t="s">
        <v>567</v>
      </c>
      <c r="EW375" s="15" t="s">
        <v>1096</v>
      </c>
      <c r="EX375" s="3" t="s">
        <v>1211</v>
      </c>
      <c r="EY375" s="22">
        <v>46178</v>
      </c>
      <c r="EZ375" s="21"/>
      <c r="FA375" s="3"/>
      <c r="FB375" s="22"/>
      <c r="FC375" s="15"/>
      <c r="FD375" s="15"/>
      <c r="FE375" s="15">
        <f t="shared" si="76"/>
        <v>1289</v>
      </c>
      <c r="FF375" s="4">
        <f t="shared" si="77"/>
        <v>19045</v>
      </c>
      <c r="FG375" t="s">
        <v>586</v>
      </c>
      <c r="FH375" s="4">
        <v>1492</v>
      </c>
      <c r="FI375" t="s">
        <v>688</v>
      </c>
    </row>
    <row r="376" spans="1:165" ht="17.25" x14ac:dyDescent="0.25">
      <c r="A376" s="5">
        <v>461480386</v>
      </c>
      <c r="B376" s="12" t="s">
        <v>1429</v>
      </c>
      <c r="C376" s="5"/>
      <c r="D376" s="5"/>
      <c r="E376" s="5"/>
      <c r="F376" s="5"/>
      <c r="G376" s="6"/>
      <c r="H376" s="6"/>
      <c r="I376" s="5">
        <v>3834</v>
      </c>
      <c r="J376" s="5">
        <v>3834</v>
      </c>
      <c r="K376" s="295">
        <f t="shared" si="80"/>
        <v>3853</v>
      </c>
      <c r="L376" s="295">
        <f t="shared" si="67"/>
        <v>7668</v>
      </c>
      <c r="M376" s="334">
        <v>1</v>
      </c>
      <c r="N376" s="5" t="s">
        <v>688</v>
      </c>
      <c r="O376" s="5" t="s">
        <v>689</v>
      </c>
      <c r="P376" s="5" t="s">
        <v>17</v>
      </c>
      <c r="Q376" s="8">
        <v>31830.639999999999</v>
      </c>
      <c r="R376" s="9">
        <v>19</v>
      </c>
      <c r="S376" s="9">
        <f t="shared" si="68"/>
        <v>0</v>
      </c>
      <c r="T376" s="9">
        <v>880</v>
      </c>
      <c r="U376" s="10" t="s">
        <v>586</v>
      </c>
      <c r="V376" s="319">
        <f t="shared" si="72"/>
        <v>1.2916431866982854E-2</v>
      </c>
      <c r="W376" s="319">
        <f t="shared" si="73"/>
        <v>1.7850982014735643E-3</v>
      </c>
      <c r="X376" s="11" t="str">
        <f t="shared" si="69"/>
        <v>FLOW</v>
      </c>
      <c r="Y376" s="5" t="str">
        <f t="shared" si="70"/>
        <v>-</v>
      </c>
      <c r="Z376" s="5" t="s">
        <v>586</v>
      </c>
      <c r="AA376" s="5" t="s">
        <v>586</v>
      </c>
      <c r="AB376" s="12"/>
      <c r="AC376" s="5"/>
      <c r="AD376" s="5"/>
      <c r="AE376" s="13"/>
      <c r="AF376" s="14"/>
      <c r="AG376" s="15"/>
      <c r="AH376" s="5" t="s">
        <v>420</v>
      </c>
      <c r="AI376" s="15"/>
      <c r="AK376" s="15"/>
      <c r="AL376" s="17">
        <v>4733</v>
      </c>
      <c r="AM376" s="8">
        <v>31830.639999999999</v>
      </c>
      <c r="AN376" s="18">
        <v>27</v>
      </c>
      <c r="AO376" s="6">
        <v>37</v>
      </c>
      <c r="AP376" s="6" t="str">
        <f t="shared" si="71"/>
        <v>FLOW</v>
      </c>
      <c r="AQ376" s="6"/>
      <c r="AR376" s="6"/>
      <c r="AS376" s="6"/>
      <c r="AT376" s="6"/>
      <c r="AU376" s="5" t="s">
        <v>586</v>
      </c>
      <c r="AV376" s="332"/>
      <c r="AW376" s="12"/>
      <c r="AX376" s="19"/>
      <c r="AY376" s="5"/>
      <c r="AZ376" s="5" t="s">
        <v>1325</v>
      </c>
      <c r="BA376" s="15" t="s">
        <v>586</v>
      </c>
      <c r="BB376" s="15"/>
      <c r="BC376" s="15"/>
      <c r="BD376" s="5"/>
      <c r="BE376" s="5"/>
      <c r="BF376" s="5"/>
      <c r="BG376" s="3"/>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v>1</v>
      </c>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c r="EM376" s="5"/>
      <c r="EN376" s="5"/>
      <c r="EO376" s="5"/>
      <c r="EP376" s="5"/>
      <c r="EQ376" s="5"/>
      <c r="ER376" s="20">
        <f t="shared" si="74"/>
        <v>1</v>
      </c>
      <c r="ES376" s="5">
        <f t="shared" si="75"/>
        <v>1</v>
      </c>
      <c r="ET376" s="5" t="s">
        <v>570</v>
      </c>
      <c r="EU376" s="15" t="s">
        <v>1841</v>
      </c>
      <c r="EV376" s="15" t="s">
        <v>567</v>
      </c>
      <c r="EW376" s="15"/>
      <c r="EX376" s="3"/>
      <c r="EY376" s="22"/>
      <c r="EZ376" s="21"/>
      <c r="FA376" s="3"/>
      <c r="FB376" s="22"/>
      <c r="FC376" s="15"/>
      <c r="FD376" s="15"/>
      <c r="FE376" s="15">
        <f t="shared" si="76"/>
        <v>3853</v>
      </c>
      <c r="FF376" s="4">
        <f t="shared" si="77"/>
        <v>7668</v>
      </c>
      <c r="FH376" s="4">
        <v>19</v>
      </c>
      <c r="FI376" t="s">
        <v>688</v>
      </c>
    </row>
    <row r="377" spans="1:165" ht="17.25" x14ac:dyDescent="0.25">
      <c r="A377" s="5">
        <v>460472259</v>
      </c>
      <c r="B377" s="12" t="s">
        <v>468</v>
      </c>
      <c r="C377" s="5" t="s">
        <v>1043</v>
      </c>
      <c r="D377" s="5" t="s">
        <v>1052</v>
      </c>
      <c r="E377" s="5">
        <v>210</v>
      </c>
      <c r="F377" s="5"/>
      <c r="G377" s="6"/>
      <c r="H377" s="6"/>
      <c r="I377" s="5">
        <v>4266</v>
      </c>
      <c r="J377" s="5">
        <v>8532</v>
      </c>
      <c r="K377" s="295">
        <f t="shared" si="80"/>
        <v>345</v>
      </c>
      <c r="L377" s="295">
        <f t="shared" si="67"/>
        <v>12588</v>
      </c>
      <c r="M377" s="7">
        <v>3</v>
      </c>
      <c r="N377" s="5" t="s">
        <v>737</v>
      </c>
      <c r="O377" s="5" t="s">
        <v>738</v>
      </c>
      <c r="P377" s="5" t="s">
        <v>156</v>
      </c>
      <c r="Q377" s="8">
        <v>31761</v>
      </c>
      <c r="R377" s="9">
        <v>345</v>
      </c>
      <c r="S377" s="9">
        <f t="shared" si="68"/>
        <v>0</v>
      </c>
      <c r="T377" s="9">
        <v>0</v>
      </c>
      <c r="U377" s="10" t="s">
        <v>737</v>
      </c>
      <c r="V377" s="319">
        <f t="shared" si="72"/>
        <v>6.0458807366886927E-2</v>
      </c>
      <c r="W377" s="319">
        <f t="shared" si="73"/>
        <v>8.4087649846370897E-3</v>
      </c>
      <c r="X377" s="11" t="str">
        <f t="shared" si="69"/>
        <v>STABLE</v>
      </c>
      <c r="Y377" s="5" t="str">
        <f t="shared" si="70"/>
        <v>PAID</v>
      </c>
      <c r="Z377" s="5" t="s">
        <v>738</v>
      </c>
      <c r="AA377" s="5" t="s">
        <v>586</v>
      </c>
      <c r="AB377" s="12"/>
      <c r="AC377" s="5"/>
      <c r="AD377" s="5"/>
      <c r="AE377" s="13"/>
      <c r="AF377" s="14" t="s">
        <v>1064</v>
      </c>
      <c r="AG377" s="15" t="s">
        <v>586</v>
      </c>
      <c r="AH377" s="5" t="s">
        <v>465</v>
      </c>
      <c r="AI377" s="15" t="s">
        <v>586</v>
      </c>
      <c r="AJ377" s="16" t="s">
        <v>586</v>
      </c>
      <c r="AK377" s="15" t="s">
        <v>586</v>
      </c>
      <c r="AL377" s="17">
        <v>8877</v>
      </c>
      <c r="AM377" s="8">
        <v>31761</v>
      </c>
      <c r="AN377" s="18">
        <v>88</v>
      </c>
      <c r="AO377" s="6">
        <v>37</v>
      </c>
      <c r="AP377" s="6" t="str">
        <f t="shared" si="71"/>
        <v>STABLE</v>
      </c>
      <c r="AQ377" s="6"/>
      <c r="AR377" s="6"/>
      <c r="AS377" s="6"/>
      <c r="AT377" s="6"/>
      <c r="AU377" s="5" t="s">
        <v>1060</v>
      </c>
      <c r="AV377" s="332"/>
      <c r="AW377" s="12"/>
      <c r="AX377" s="19"/>
      <c r="AY377" s="5"/>
      <c r="AZ377" s="5" t="s">
        <v>1011</v>
      </c>
      <c r="BA377" s="15" t="s">
        <v>586</v>
      </c>
      <c r="BB377" s="15"/>
      <c r="BC377" s="15"/>
      <c r="BD377" s="5"/>
      <c r="BE377" s="5"/>
      <c r="BF377" s="5">
        <v>1</v>
      </c>
      <c r="BG377" s="3"/>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5"/>
      <c r="CM377" s="5"/>
      <c r="CN377" s="5"/>
      <c r="CO377" s="5"/>
      <c r="CP377" s="5"/>
      <c r="CQ377" s="5"/>
      <c r="CR377" s="5"/>
      <c r="CS377" s="5"/>
      <c r="CT377" s="5"/>
      <c r="CU377" s="5"/>
      <c r="CV377" s="5"/>
      <c r="CW377" s="5"/>
      <c r="CX377" s="5"/>
      <c r="CY377" s="5"/>
      <c r="CZ377" s="5"/>
      <c r="DA377" s="5"/>
      <c r="DB377" s="5"/>
      <c r="DC377" s="5"/>
      <c r="DD377" s="5"/>
      <c r="DE377" s="5"/>
      <c r="DF377" s="5"/>
      <c r="DG377" s="5"/>
      <c r="DH377" s="5"/>
      <c r="DI377" s="5"/>
      <c r="DJ377" s="5"/>
      <c r="DK377" s="5"/>
      <c r="DL377" s="5"/>
      <c r="DM377" s="5"/>
      <c r="DN377" s="5"/>
      <c r="DO377" s="5"/>
      <c r="DP377" s="5"/>
      <c r="DQ377" s="5"/>
      <c r="DR377" s="5"/>
      <c r="DS377" s="5"/>
      <c r="DT377" s="5"/>
      <c r="DU377" s="5"/>
      <c r="DV377" s="5"/>
      <c r="DW377" s="5"/>
      <c r="DX377" s="5"/>
      <c r="DY377" s="5"/>
      <c r="DZ377" s="5"/>
      <c r="EA377" s="5"/>
      <c r="EB377" s="5"/>
      <c r="EC377" s="5"/>
      <c r="ED377" s="5"/>
      <c r="EE377" s="5"/>
      <c r="EF377" s="5"/>
      <c r="EG377" s="5"/>
      <c r="EH377" s="5"/>
      <c r="EI377" s="5"/>
      <c r="EJ377" s="5"/>
      <c r="EK377" s="5"/>
      <c r="EL377" s="5"/>
      <c r="EM377" s="5"/>
      <c r="EN377" s="5"/>
      <c r="EO377" s="5"/>
      <c r="EP377" s="5"/>
      <c r="EQ377" s="5"/>
      <c r="ER377" s="20">
        <f t="shared" si="74"/>
        <v>1</v>
      </c>
      <c r="ES377" s="5">
        <f t="shared" si="75"/>
        <v>1</v>
      </c>
      <c r="ET377" s="5" t="s">
        <v>582</v>
      </c>
      <c r="EU377" s="15" t="s">
        <v>1842</v>
      </c>
      <c r="EV377" s="15" t="s">
        <v>567</v>
      </c>
      <c r="EW377" s="15" t="s">
        <v>1068</v>
      </c>
      <c r="EX377" s="3" t="s">
        <v>1137</v>
      </c>
      <c r="EY377" s="22">
        <v>46175</v>
      </c>
      <c r="EZ377" s="21"/>
      <c r="FA377" s="3"/>
      <c r="FB377" s="22"/>
      <c r="FC377" s="15"/>
      <c r="FD377" s="15"/>
      <c r="FE377" s="15">
        <f t="shared" si="76"/>
        <v>345</v>
      </c>
      <c r="FF377" s="4">
        <f t="shared" si="77"/>
        <v>12798</v>
      </c>
      <c r="FG377" t="s">
        <v>897</v>
      </c>
      <c r="FH377" s="4">
        <v>345</v>
      </c>
      <c r="FI377" t="s">
        <v>1477</v>
      </c>
    </row>
    <row r="378" spans="1:165" ht="17.25" x14ac:dyDescent="0.25">
      <c r="A378" s="5">
        <v>134779762</v>
      </c>
      <c r="B378" s="12" t="s">
        <v>351</v>
      </c>
      <c r="C378" s="5"/>
      <c r="D378" s="5"/>
      <c r="E378" s="5"/>
      <c r="F378" s="5"/>
      <c r="G378" s="6"/>
      <c r="H378" s="6"/>
      <c r="I378" s="5">
        <v>5560</v>
      </c>
      <c r="J378" s="5">
        <v>4898</v>
      </c>
      <c r="K378" s="295">
        <f t="shared" si="80"/>
        <v>4981</v>
      </c>
      <c r="L378" s="295">
        <f t="shared" ref="L378:L441" si="81">FF378-E378</f>
        <v>10458</v>
      </c>
      <c r="M378" s="334">
        <v>1</v>
      </c>
      <c r="N378" s="5" t="s">
        <v>688</v>
      </c>
      <c r="O378" s="5" t="s">
        <v>689</v>
      </c>
      <c r="P378" s="5" t="s">
        <v>150</v>
      </c>
      <c r="Q378" s="8">
        <v>31751.39</v>
      </c>
      <c r="R378" s="9">
        <v>83</v>
      </c>
      <c r="S378" s="9">
        <f t="shared" ref="S378:S441" si="82">IF(H378="CBC COLL",T378,)</f>
        <v>0</v>
      </c>
      <c r="T378" s="9">
        <v>6750</v>
      </c>
      <c r="U378" s="10" t="s">
        <v>869</v>
      </c>
      <c r="V378" s="319">
        <f t="shared" si="72"/>
        <v>5.3297936100502583E-2</v>
      </c>
      <c r="W378" s="319">
        <f t="shared" si="73"/>
        <v>1.7806537720663398E-3</v>
      </c>
      <c r="X378" s="11" t="str">
        <f t="shared" ref="X378:X441" si="83">N378</f>
        <v>FLOW</v>
      </c>
      <c r="Y378" s="5" t="str">
        <f t="shared" ref="Y378:Y441" si="84">IF(OR(N378="STABLE", N378="RB" ),"PAID",AA378)</f>
        <v>-</v>
      </c>
      <c r="Z378" s="5" t="s">
        <v>787</v>
      </c>
      <c r="AA378" s="5" t="s">
        <v>586</v>
      </c>
      <c r="AB378" s="12"/>
      <c r="AC378" s="5"/>
      <c r="AD378" s="5"/>
      <c r="AE378" s="13"/>
      <c r="AF378" s="14" t="s">
        <v>586</v>
      </c>
      <c r="AG378" s="15" t="s">
        <v>586</v>
      </c>
      <c r="AH378" s="5" t="s">
        <v>352</v>
      </c>
      <c r="AI378" s="15" t="s">
        <v>586</v>
      </c>
      <c r="AJ378" s="16" t="s">
        <v>586</v>
      </c>
      <c r="AK378" s="15" t="s">
        <v>586</v>
      </c>
      <c r="AL378" s="17">
        <v>11731</v>
      </c>
      <c r="AM378" s="8">
        <v>31751.39</v>
      </c>
      <c r="AN378" s="18">
        <v>26</v>
      </c>
      <c r="AO378" s="6">
        <v>36</v>
      </c>
      <c r="AP378" s="6" t="str">
        <f t="shared" ref="AP378:AP441" si="85">IF(AO378=0,"RB",IF(AO378&lt;AN378,"STABLE",IF(AO378&gt;AN378,"FLOW","SAME")))</f>
        <v>FLOW</v>
      </c>
      <c r="AQ378" s="6"/>
      <c r="AR378" s="6"/>
      <c r="AS378" s="6"/>
      <c r="AT378" s="6"/>
      <c r="AU378" s="5" t="s">
        <v>1060</v>
      </c>
      <c r="AV378" s="332"/>
      <c r="AW378" s="12"/>
      <c r="AX378" s="19"/>
      <c r="AY378" s="5"/>
      <c r="AZ378" s="5" t="s">
        <v>1011</v>
      </c>
      <c r="BA378" s="15" t="s">
        <v>586</v>
      </c>
      <c r="BB378" s="15"/>
      <c r="BC378" s="15"/>
      <c r="BD378" s="5"/>
      <c r="BE378" s="5"/>
      <c r="BF378" s="5"/>
      <c r="BG378" s="3"/>
      <c r="BH378" s="5"/>
      <c r="BI378" s="5"/>
      <c r="BJ378" s="5"/>
      <c r="BK378" s="5"/>
      <c r="BL378" s="5">
        <v>1</v>
      </c>
      <c r="BM378" s="5"/>
      <c r="BN378" s="5"/>
      <c r="BO378" s="5"/>
      <c r="BP378" s="5"/>
      <c r="BQ378" s="5"/>
      <c r="BR378" s="5"/>
      <c r="BS378" s="5"/>
      <c r="BT378" s="5"/>
      <c r="BU378" s="5"/>
      <c r="BV378" s="5"/>
      <c r="BW378" s="5"/>
      <c r="BX378" s="5"/>
      <c r="BY378" s="5"/>
      <c r="BZ378" s="5"/>
      <c r="CA378" s="5"/>
      <c r="CB378" s="5"/>
      <c r="CC378" s="5"/>
      <c r="CD378" s="5"/>
      <c r="CE378" s="5"/>
      <c r="CF378" s="5"/>
      <c r="CG378" s="5">
        <v>1</v>
      </c>
      <c r="CH378" s="5"/>
      <c r="CI378" s="5"/>
      <c r="CJ378" s="5"/>
      <c r="CK378" s="5"/>
      <c r="CL378" s="5"/>
      <c r="CM378" s="5"/>
      <c r="CN378" s="5"/>
      <c r="CO378" s="5"/>
      <c r="CP378" s="5"/>
      <c r="CQ378" s="5"/>
      <c r="CR378" s="5"/>
      <c r="CS378" s="5"/>
      <c r="CT378" s="5"/>
      <c r="CU378" s="5"/>
      <c r="CV378" s="5"/>
      <c r="CW378" s="5"/>
      <c r="CX378" s="5"/>
      <c r="CY378" s="5"/>
      <c r="CZ378" s="5"/>
      <c r="DA378" s="5"/>
      <c r="DB378" s="5"/>
      <c r="DC378" s="5"/>
      <c r="DD378" s="5"/>
      <c r="DE378" s="5"/>
      <c r="DF378" s="5"/>
      <c r="DG378" s="5"/>
      <c r="DH378" s="5"/>
      <c r="DI378" s="5"/>
      <c r="DJ378" s="5"/>
      <c r="DK378" s="5"/>
      <c r="DL378" s="5"/>
      <c r="DM378" s="5"/>
      <c r="DN378" s="5"/>
      <c r="DO378" s="5"/>
      <c r="DP378" s="5"/>
      <c r="DQ378" s="5"/>
      <c r="DR378" s="5"/>
      <c r="DS378" s="5"/>
      <c r="DT378" s="5"/>
      <c r="DU378" s="5"/>
      <c r="DV378" s="5"/>
      <c r="DW378" s="5"/>
      <c r="DX378" s="5"/>
      <c r="DY378" s="5"/>
      <c r="DZ378" s="5"/>
      <c r="EA378" s="5"/>
      <c r="EB378" s="5"/>
      <c r="EC378" s="5"/>
      <c r="ED378" s="5"/>
      <c r="EE378" s="5"/>
      <c r="EF378" s="5"/>
      <c r="EG378" s="5"/>
      <c r="EH378" s="5"/>
      <c r="EI378" s="5"/>
      <c r="EJ378" s="5"/>
      <c r="EK378" s="5"/>
      <c r="EL378" s="5"/>
      <c r="EM378" s="5"/>
      <c r="EN378" s="5"/>
      <c r="EO378" s="5"/>
      <c r="EP378" s="5"/>
      <c r="EQ378" s="5"/>
      <c r="ER378" s="20">
        <f t="shared" si="74"/>
        <v>2</v>
      </c>
      <c r="ES378" s="5">
        <f t="shared" si="75"/>
        <v>1</v>
      </c>
      <c r="ET378" s="5" t="s">
        <v>584</v>
      </c>
      <c r="EU378" s="15" t="s">
        <v>1843</v>
      </c>
      <c r="EV378" s="15" t="s">
        <v>567</v>
      </c>
      <c r="EW378" s="15" t="s">
        <v>1068</v>
      </c>
      <c r="EX378" s="3" t="s">
        <v>1235</v>
      </c>
      <c r="EY378" s="22">
        <v>46177</v>
      </c>
      <c r="EZ378" s="21"/>
      <c r="FA378" s="3"/>
      <c r="FB378" s="22"/>
      <c r="FC378" s="15"/>
      <c r="FD378" s="15"/>
      <c r="FE378" s="15">
        <f t="shared" si="76"/>
        <v>4981</v>
      </c>
      <c r="FF378" s="4">
        <f t="shared" si="77"/>
        <v>10458</v>
      </c>
      <c r="FG378" t="s">
        <v>586</v>
      </c>
      <c r="FH378" s="4">
        <v>83</v>
      </c>
      <c r="FI378" t="s">
        <v>688</v>
      </c>
    </row>
    <row r="379" spans="1:165" ht="17.25" x14ac:dyDescent="0.25">
      <c r="A379" s="5">
        <v>460406801</v>
      </c>
      <c r="B379" s="12" t="s">
        <v>173</v>
      </c>
      <c r="C379" s="5"/>
      <c r="D379" s="5"/>
      <c r="E379" s="5"/>
      <c r="F379" s="5"/>
      <c r="G379" s="6"/>
      <c r="H379" s="6"/>
      <c r="I379" s="5">
        <v>4791</v>
      </c>
      <c r="J379" s="5">
        <v>4350</v>
      </c>
      <c r="K379" s="295">
        <f t="shared" si="80"/>
        <v>4432</v>
      </c>
      <c r="L379" s="295">
        <f t="shared" si="81"/>
        <v>9141</v>
      </c>
      <c r="M379" s="334">
        <v>1</v>
      </c>
      <c r="N379" s="5" t="s">
        <v>688</v>
      </c>
      <c r="O379" s="5" t="s">
        <v>689</v>
      </c>
      <c r="P379" s="5" t="s">
        <v>156</v>
      </c>
      <c r="Q379" s="8">
        <v>31713</v>
      </c>
      <c r="R379" s="9">
        <v>82</v>
      </c>
      <c r="S379" s="9">
        <f t="shared" si="82"/>
        <v>0</v>
      </c>
      <c r="T379" s="9">
        <v>6300</v>
      </c>
      <c r="U379" s="10" t="s">
        <v>887</v>
      </c>
      <c r="V379" s="319">
        <f t="shared" si="72"/>
        <v>1.8356553981477692E-2</v>
      </c>
      <c r="W379" s="319">
        <f t="shared" si="73"/>
        <v>1.7785008175560135E-3</v>
      </c>
      <c r="X379" s="11" t="str">
        <f t="shared" si="83"/>
        <v>FLOW</v>
      </c>
      <c r="Y379" s="5" t="str">
        <f t="shared" si="84"/>
        <v>-</v>
      </c>
      <c r="Z379" s="5" t="s">
        <v>787</v>
      </c>
      <c r="AA379" s="5" t="s">
        <v>586</v>
      </c>
      <c r="AB379" s="12"/>
      <c r="AC379" s="5"/>
      <c r="AD379" s="5"/>
      <c r="AE379" s="13"/>
      <c r="AF379" s="14" t="s">
        <v>586</v>
      </c>
      <c r="AG379" s="15" t="s">
        <v>586</v>
      </c>
      <c r="AH379" s="5" t="s">
        <v>174</v>
      </c>
      <c r="AI379" s="15" t="s">
        <v>586</v>
      </c>
      <c r="AJ379" s="16" t="s">
        <v>586</v>
      </c>
      <c r="AK379" s="15" t="s">
        <v>586</v>
      </c>
      <c r="AL379" s="17">
        <v>10732</v>
      </c>
      <c r="AM379" s="8">
        <v>31713</v>
      </c>
      <c r="AN379" s="18">
        <v>27</v>
      </c>
      <c r="AO379" s="6">
        <v>37</v>
      </c>
      <c r="AP379" s="6" t="str">
        <f t="shared" si="85"/>
        <v>FLOW</v>
      </c>
      <c r="AQ379" s="6"/>
      <c r="AR379" s="6"/>
      <c r="AS379" s="6"/>
      <c r="AT379" s="6"/>
      <c r="AU379" s="5" t="s">
        <v>1060</v>
      </c>
      <c r="AV379" s="332"/>
      <c r="AW379" s="12"/>
      <c r="AX379" s="19"/>
      <c r="AY379" s="5"/>
      <c r="AZ379" s="5" t="s">
        <v>1011</v>
      </c>
      <c r="BA379" s="15" t="s">
        <v>586</v>
      </c>
      <c r="BB379" s="15"/>
      <c r="BC379" s="15"/>
      <c r="BD379" s="5"/>
      <c r="BE379" s="5"/>
      <c r="BF379" s="5"/>
      <c r="BG379" s="3"/>
      <c r="BH379" s="5"/>
      <c r="BI379" s="5"/>
      <c r="BJ379" s="5"/>
      <c r="BK379" s="5"/>
      <c r="BL379" s="5"/>
      <c r="BM379" s="5"/>
      <c r="BN379" s="5"/>
      <c r="BO379" s="5">
        <v>1</v>
      </c>
      <c r="BP379" s="5"/>
      <c r="BQ379" s="5"/>
      <c r="BR379" s="5"/>
      <c r="BS379" s="5"/>
      <c r="BT379" s="5"/>
      <c r="BU379" s="5"/>
      <c r="BV379" s="5"/>
      <c r="BW379" s="5"/>
      <c r="BX379" s="5"/>
      <c r="BY379" s="5"/>
      <c r="BZ379" s="5"/>
      <c r="CA379" s="5"/>
      <c r="CB379" s="5"/>
      <c r="CC379" s="5"/>
      <c r="CD379" s="5"/>
      <c r="CE379" s="5"/>
      <c r="CF379" s="5"/>
      <c r="CG379" s="5"/>
      <c r="CH379" s="5"/>
      <c r="CI379" s="5"/>
      <c r="CJ379" s="5"/>
      <c r="CK379" s="5"/>
      <c r="CL379" s="5"/>
      <c r="CM379" s="5"/>
      <c r="CN379" s="5"/>
      <c r="CO379" s="5"/>
      <c r="CP379" s="5"/>
      <c r="CQ379" s="5"/>
      <c r="CR379" s="5"/>
      <c r="CS379" s="5"/>
      <c r="CT379" s="5"/>
      <c r="CU379" s="5"/>
      <c r="CV379" s="5"/>
      <c r="CW379" s="5"/>
      <c r="CX379" s="5"/>
      <c r="CY379" s="5"/>
      <c r="CZ379" s="5"/>
      <c r="DA379" s="5"/>
      <c r="DB379" s="5"/>
      <c r="DC379" s="5"/>
      <c r="DD379" s="5"/>
      <c r="DE379" s="5"/>
      <c r="DF379" s="5"/>
      <c r="DG379" s="5"/>
      <c r="DH379" s="5"/>
      <c r="DI379" s="5"/>
      <c r="DJ379" s="5"/>
      <c r="DK379" s="5"/>
      <c r="DL379" s="5"/>
      <c r="DM379" s="5"/>
      <c r="DN379" s="5"/>
      <c r="DO379" s="5"/>
      <c r="DP379" s="5"/>
      <c r="DQ379" s="5"/>
      <c r="DR379" s="5"/>
      <c r="DS379" s="5"/>
      <c r="DT379" s="5"/>
      <c r="DU379" s="5"/>
      <c r="DV379" s="5"/>
      <c r="DW379" s="5"/>
      <c r="DX379" s="5"/>
      <c r="DY379" s="5"/>
      <c r="DZ379" s="5"/>
      <c r="EA379" s="5"/>
      <c r="EB379" s="5"/>
      <c r="EC379" s="5"/>
      <c r="ED379" s="5"/>
      <c r="EE379" s="5"/>
      <c r="EF379" s="5"/>
      <c r="EG379" s="5"/>
      <c r="EH379" s="5"/>
      <c r="EI379" s="5"/>
      <c r="EJ379" s="5"/>
      <c r="EK379" s="5"/>
      <c r="EL379" s="5"/>
      <c r="EM379" s="5"/>
      <c r="EN379" s="5"/>
      <c r="EO379" s="5"/>
      <c r="EP379" s="5"/>
      <c r="EQ379" s="5"/>
      <c r="ER379" s="20">
        <f t="shared" si="74"/>
        <v>1</v>
      </c>
      <c r="ES379" s="5">
        <f t="shared" si="75"/>
        <v>1</v>
      </c>
      <c r="ET379" s="5" t="s">
        <v>582</v>
      </c>
      <c r="EU379" s="15" t="s">
        <v>1844</v>
      </c>
      <c r="EV379" s="15" t="s">
        <v>567</v>
      </c>
      <c r="EW379" s="15" t="s">
        <v>1068</v>
      </c>
      <c r="EX379" s="3" t="s">
        <v>1137</v>
      </c>
      <c r="EY379" s="22">
        <v>46178</v>
      </c>
      <c r="EZ379" s="21"/>
      <c r="FA379" s="3"/>
      <c r="FB379" s="22"/>
      <c r="FC379" s="15"/>
      <c r="FD379" s="15"/>
      <c r="FE379" s="15">
        <f t="shared" si="76"/>
        <v>4432</v>
      </c>
      <c r="FF379" s="4">
        <f t="shared" si="77"/>
        <v>9141</v>
      </c>
      <c r="FG379" t="s">
        <v>586</v>
      </c>
      <c r="FH379" s="4">
        <v>82</v>
      </c>
      <c r="FI379" t="s">
        <v>688</v>
      </c>
    </row>
    <row r="380" spans="1:165" ht="17.25" x14ac:dyDescent="0.25">
      <c r="A380" s="5">
        <v>464962855</v>
      </c>
      <c r="B380" s="12" t="s">
        <v>1351</v>
      </c>
      <c r="C380" s="5"/>
      <c r="D380" s="5"/>
      <c r="E380" s="5"/>
      <c r="F380" s="5"/>
      <c r="G380" s="6"/>
      <c r="H380" s="6"/>
      <c r="I380" s="5">
        <v>4200</v>
      </c>
      <c r="J380" s="5">
        <v>4200</v>
      </c>
      <c r="K380" s="295">
        <f t="shared" si="80"/>
        <v>4256</v>
      </c>
      <c r="L380" s="295">
        <f t="shared" si="81"/>
        <v>8400</v>
      </c>
      <c r="M380" s="334">
        <v>1</v>
      </c>
      <c r="N380" s="5" t="s">
        <v>688</v>
      </c>
      <c r="O380" s="5" t="s">
        <v>689</v>
      </c>
      <c r="P380" s="5" t="s">
        <v>53</v>
      </c>
      <c r="Q380" s="8">
        <v>31670</v>
      </c>
      <c r="R380" s="9">
        <v>56</v>
      </c>
      <c r="S380" s="9">
        <f t="shared" si="82"/>
        <v>0</v>
      </c>
      <c r="T380" s="9">
        <v>457</v>
      </c>
      <c r="U380" s="10" t="s">
        <v>586</v>
      </c>
      <c r="V380" s="319">
        <f t="shared" si="72"/>
        <v>4.6496651301483408E-2</v>
      </c>
      <c r="W380" s="319">
        <f t="shared" si="73"/>
        <v>1.776089329044838E-3</v>
      </c>
      <c r="X380" s="11" t="str">
        <f t="shared" si="83"/>
        <v>FLOW</v>
      </c>
      <c r="Y380" s="5" t="str">
        <f t="shared" si="84"/>
        <v>-</v>
      </c>
      <c r="Z380" s="5" t="s">
        <v>586</v>
      </c>
      <c r="AA380" s="5" t="s">
        <v>586</v>
      </c>
      <c r="AB380" s="12"/>
      <c r="AC380" s="5"/>
      <c r="AD380" s="5"/>
      <c r="AE380" s="13"/>
      <c r="AF380" s="14"/>
      <c r="AG380" s="15"/>
      <c r="AH380" s="5" t="s">
        <v>1027</v>
      </c>
      <c r="AI380" s="15"/>
      <c r="AK380" s="15"/>
      <c r="AL380" s="17">
        <v>4713</v>
      </c>
      <c r="AM380" s="8">
        <v>31670</v>
      </c>
      <c r="AN380" s="18">
        <v>26</v>
      </c>
      <c r="AO380" s="6">
        <v>36</v>
      </c>
      <c r="AP380" s="6" t="str">
        <f t="shared" si="85"/>
        <v>FLOW</v>
      </c>
      <c r="AQ380" s="6"/>
      <c r="AR380" s="6"/>
      <c r="AS380" s="6"/>
      <c r="AT380" s="6"/>
      <c r="AU380" s="5" t="s">
        <v>586</v>
      </c>
      <c r="AV380" s="332"/>
      <c r="AW380" s="12"/>
      <c r="AX380" s="19"/>
      <c r="AY380" s="5"/>
      <c r="AZ380" s="5" t="s">
        <v>1325</v>
      </c>
      <c r="BA380" s="15" t="s">
        <v>586</v>
      </c>
      <c r="BB380" s="15"/>
      <c r="BC380" s="15"/>
      <c r="BD380" s="5"/>
      <c r="BE380" s="5"/>
      <c r="BF380" s="5"/>
      <c r="BG380" s="3"/>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v>1</v>
      </c>
      <c r="CK380" s="5"/>
      <c r="CL380" s="5"/>
      <c r="CM380" s="5"/>
      <c r="CN380" s="5"/>
      <c r="CO380" s="5"/>
      <c r="CP380" s="5"/>
      <c r="CQ380" s="5"/>
      <c r="CR380" s="5"/>
      <c r="CS380" s="5"/>
      <c r="CT380" s="5"/>
      <c r="CU380" s="5"/>
      <c r="CV380" s="5"/>
      <c r="CW380" s="5"/>
      <c r="CX380" s="5"/>
      <c r="CY380" s="5"/>
      <c r="CZ380" s="5"/>
      <c r="DA380" s="5"/>
      <c r="DB380" s="5"/>
      <c r="DC380" s="5"/>
      <c r="DD380" s="5"/>
      <c r="DE380" s="5"/>
      <c r="DF380" s="5"/>
      <c r="DG380" s="5"/>
      <c r="DH380" s="5"/>
      <c r="DI380" s="5"/>
      <c r="DJ380" s="5"/>
      <c r="DK380" s="5"/>
      <c r="DL380" s="5"/>
      <c r="DM380" s="5"/>
      <c r="DN380" s="5"/>
      <c r="DO380" s="5"/>
      <c r="DP380" s="5"/>
      <c r="DQ380" s="5"/>
      <c r="DR380" s="5"/>
      <c r="DS380" s="5"/>
      <c r="DT380" s="5"/>
      <c r="DU380" s="5"/>
      <c r="DV380" s="5"/>
      <c r="DW380" s="5"/>
      <c r="DX380" s="5"/>
      <c r="DY380" s="5"/>
      <c r="DZ380" s="5"/>
      <c r="EA380" s="5"/>
      <c r="EB380" s="5"/>
      <c r="EC380" s="5"/>
      <c r="ED380" s="5"/>
      <c r="EE380" s="5"/>
      <c r="EF380" s="5"/>
      <c r="EG380" s="5"/>
      <c r="EH380" s="5"/>
      <c r="EI380" s="5"/>
      <c r="EJ380" s="5"/>
      <c r="EK380" s="5"/>
      <c r="EL380" s="5"/>
      <c r="EM380" s="5"/>
      <c r="EN380" s="5"/>
      <c r="EO380" s="5"/>
      <c r="EP380" s="5"/>
      <c r="EQ380" s="5"/>
      <c r="ER380" s="20">
        <f t="shared" si="74"/>
        <v>1</v>
      </c>
      <c r="ES380" s="5">
        <f t="shared" si="75"/>
        <v>1</v>
      </c>
      <c r="ET380" s="5" t="s">
        <v>577</v>
      </c>
      <c r="EU380" s="15" t="s">
        <v>1845</v>
      </c>
      <c r="EV380" s="15" t="s">
        <v>567</v>
      </c>
      <c r="EW380" s="15"/>
      <c r="EX380" s="3"/>
      <c r="EY380" s="22"/>
      <c r="EZ380" s="21"/>
      <c r="FA380" s="3"/>
      <c r="FB380" s="22"/>
      <c r="FC380" s="15"/>
      <c r="FD380" s="15"/>
      <c r="FE380" s="15">
        <f t="shared" si="76"/>
        <v>4256</v>
      </c>
      <c r="FF380" s="4">
        <f t="shared" si="77"/>
        <v>8400</v>
      </c>
      <c r="FH380" s="4">
        <v>56</v>
      </c>
      <c r="FI380" t="s">
        <v>688</v>
      </c>
    </row>
    <row r="381" spans="1:165" ht="17.25" x14ac:dyDescent="0.25">
      <c r="A381" s="5">
        <v>463630491</v>
      </c>
      <c r="B381" s="12" t="s">
        <v>945</v>
      </c>
      <c r="C381" s="5"/>
      <c r="D381" s="5"/>
      <c r="E381" s="5"/>
      <c r="F381" s="5"/>
      <c r="G381" s="6"/>
      <c r="H381" s="6"/>
      <c r="I381" s="5">
        <v>4368</v>
      </c>
      <c r="J381" s="5">
        <v>20595</v>
      </c>
      <c r="K381" s="295">
        <f t="shared" si="80"/>
        <v>4383</v>
      </c>
      <c r="L381" s="295">
        <f t="shared" si="81"/>
        <v>24963</v>
      </c>
      <c r="M381" s="7">
        <v>5</v>
      </c>
      <c r="N381" s="5" t="s">
        <v>688</v>
      </c>
      <c r="O381" s="5" t="s">
        <v>689</v>
      </c>
      <c r="P381" s="5" t="s">
        <v>30</v>
      </c>
      <c r="Q381" s="8">
        <v>31481</v>
      </c>
      <c r="R381" s="9">
        <v>1260</v>
      </c>
      <c r="S381" s="9">
        <f t="shared" si="82"/>
        <v>0</v>
      </c>
      <c r="T381" s="9">
        <v>5530.21</v>
      </c>
      <c r="U381" s="10" t="s">
        <v>586</v>
      </c>
      <c r="V381" s="319">
        <f t="shared" si="72"/>
        <v>9.1520318755028307E-2</v>
      </c>
      <c r="W381" s="319">
        <f t="shared" si="73"/>
        <v>1.5323863908122591E-2</v>
      </c>
      <c r="X381" s="11" t="str">
        <f t="shared" si="83"/>
        <v>FLOW</v>
      </c>
      <c r="Y381" s="5" t="str">
        <f t="shared" si="84"/>
        <v>-</v>
      </c>
      <c r="Z381" s="5" t="s">
        <v>586</v>
      </c>
      <c r="AA381" s="5" t="s">
        <v>586</v>
      </c>
      <c r="AB381" s="12"/>
      <c r="AC381" s="5"/>
      <c r="AD381" s="5"/>
      <c r="AE381" s="13"/>
      <c r="AF381" s="14" t="s">
        <v>1064</v>
      </c>
      <c r="AG381" s="15" t="s">
        <v>586</v>
      </c>
      <c r="AH381" s="5" t="s">
        <v>391</v>
      </c>
      <c r="AI381" s="15" t="s">
        <v>586</v>
      </c>
      <c r="AJ381" s="16" t="s">
        <v>586</v>
      </c>
      <c r="AK381" s="15" t="s">
        <v>586</v>
      </c>
      <c r="AL381" s="17">
        <v>27385.21</v>
      </c>
      <c r="AM381" s="8">
        <v>31481</v>
      </c>
      <c r="AN381" s="18">
        <v>147</v>
      </c>
      <c r="AO381" s="6">
        <v>157</v>
      </c>
      <c r="AP381" s="6" t="str">
        <f t="shared" si="85"/>
        <v>FLOW</v>
      </c>
      <c r="AQ381" s="6"/>
      <c r="AR381" s="6"/>
      <c r="AS381" s="6"/>
      <c r="AT381" s="6"/>
      <c r="AU381" s="5" t="s">
        <v>483</v>
      </c>
      <c r="AV381" s="332"/>
      <c r="AW381" s="12"/>
      <c r="AX381" s="19"/>
      <c r="AY381" s="5"/>
      <c r="AZ381" s="5" t="s">
        <v>1011</v>
      </c>
      <c r="BA381" s="15" t="s">
        <v>586</v>
      </c>
      <c r="BB381" s="15"/>
      <c r="BC381" s="15"/>
      <c r="BD381" s="5"/>
      <c r="BE381" s="5"/>
      <c r="BF381" s="5"/>
      <c r="BG381" s="3"/>
      <c r="BH381" s="5"/>
      <c r="BI381" s="5"/>
      <c r="BJ381" s="5"/>
      <c r="BK381" s="5"/>
      <c r="BL381" s="5">
        <v>1</v>
      </c>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5"/>
      <c r="CM381" s="5"/>
      <c r="CN381" s="5"/>
      <c r="CO381" s="5"/>
      <c r="CP381" s="5"/>
      <c r="CQ381" s="5"/>
      <c r="CR381" s="5"/>
      <c r="CS381" s="5"/>
      <c r="CT381" s="5"/>
      <c r="CU381" s="5"/>
      <c r="CV381" s="5"/>
      <c r="CW381" s="5"/>
      <c r="CX381" s="5"/>
      <c r="CY381" s="5"/>
      <c r="CZ381" s="5"/>
      <c r="DA381" s="5"/>
      <c r="DB381" s="5"/>
      <c r="DC381" s="5"/>
      <c r="DD381" s="5"/>
      <c r="DE381" s="5"/>
      <c r="DF381" s="5"/>
      <c r="DG381" s="5"/>
      <c r="DH381" s="5"/>
      <c r="DI381" s="5"/>
      <c r="DJ381" s="5"/>
      <c r="DK381" s="5"/>
      <c r="DL381" s="5"/>
      <c r="DM381" s="5"/>
      <c r="DN381" s="5"/>
      <c r="DO381" s="5"/>
      <c r="DP381" s="5"/>
      <c r="DQ381" s="5"/>
      <c r="DR381" s="5"/>
      <c r="DS381" s="5"/>
      <c r="DT381" s="5"/>
      <c r="DU381" s="5"/>
      <c r="DV381" s="5"/>
      <c r="DW381" s="5"/>
      <c r="DX381" s="5"/>
      <c r="DY381" s="5"/>
      <c r="DZ381" s="5"/>
      <c r="EA381" s="5"/>
      <c r="EB381" s="5"/>
      <c r="EC381" s="5"/>
      <c r="ED381" s="5"/>
      <c r="EE381" s="5"/>
      <c r="EF381" s="5"/>
      <c r="EG381" s="5"/>
      <c r="EH381" s="5"/>
      <c r="EI381" s="5"/>
      <c r="EJ381" s="5"/>
      <c r="EK381" s="5"/>
      <c r="EL381" s="5"/>
      <c r="EM381" s="5"/>
      <c r="EN381" s="5"/>
      <c r="EO381" s="5"/>
      <c r="EP381" s="5"/>
      <c r="EQ381" s="5"/>
      <c r="ER381" s="20">
        <f t="shared" si="74"/>
        <v>1</v>
      </c>
      <c r="ES381" s="5">
        <f t="shared" si="75"/>
        <v>1</v>
      </c>
      <c r="ET381" s="5" t="s">
        <v>573</v>
      </c>
      <c r="EU381" s="15" t="s">
        <v>1846</v>
      </c>
      <c r="EV381" s="15" t="s">
        <v>567</v>
      </c>
      <c r="EW381" s="15" t="s">
        <v>1068</v>
      </c>
      <c r="EX381" s="3" t="s">
        <v>1236</v>
      </c>
      <c r="EY381" s="22">
        <v>46177</v>
      </c>
      <c r="EZ381" s="21"/>
      <c r="FA381" s="3"/>
      <c r="FB381" s="22"/>
      <c r="FC381" s="15"/>
      <c r="FD381" s="15"/>
      <c r="FE381" s="15">
        <f t="shared" si="76"/>
        <v>4383</v>
      </c>
      <c r="FF381" s="4">
        <f t="shared" si="77"/>
        <v>24963</v>
      </c>
      <c r="FG381" t="s">
        <v>586</v>
      </c>
      <c r="FH381" s="4">
        <v>1260</v>
      </c>
      <c r="FI381" t="s">
        <v>688</v>
      </c>
    </row>
    <row r="382" spans="1:165" ht="17.25" x14ac:dyDescent="0.25">
      <c r="A382" s="5">
        <v>460389870</v>
      </c>
      <c r="B382" s="12" t="s">
        <v>226</v>
      </c>
      <c r="C382" s="5" t="s">
        <v>1043</v>
      </c>
      <c r="D382" s="5" t="s">
        <v>1475</v>
      </c>
      <c r="E382" s="5">
        <f>5274+2323</f>
        <v>7597</v>
      </c>
      <c r="F382" s="5"/>
      <c r="G382" s="6"/>
      <c r="H382" s="6"/>
      <c r="I382" s="5">
        <v>5071</v>
      </c>
      <c r="J382" s="5">
        <v>2388</v>
      </c>
      <c r="K382" s="295">
        <f t="shared" si="80"/>
        <v>2455</v>
      </c>
      <c r="L382" s="295">
        <f t="shared" si="81"/>
        <v>-138</v>
      </c>
      <c r="M382" s="334">
        <v>1</v>
      </c>
      <c r="N382" s="5" t="s">
        <v>739</v>
      </c>
      <c r="O382" s="5" t="s">
        <v>738</v>
      </c>
      <c r="P382" s="5" t="s">
        <v>34</v>
      </c>
      <c r="Q382" s="8">
        <v>31439</v>
      </c>
      <c r="R382" s="9">
        <v>67</v>
      </c>
      <c r="S382" s="9">
        <f t="shared" si="82"/>
        <v>0</v>
      </c>
      <c r="T382" s="9">
        <v>6261</v>
      </c>
      <c r="U382" s="10" t="s">
        <v>871</v>
      </c>
      <c r="V382" s="319">
        <f t="shared" si="72"/>
        <v>2.6635725993739676E-2</v>
      </c>
      <c r="W382" s="319">
        <f t="shared" si="73"/>
        <v>1.7631345884382907E-3</v>
      </c>
      <c r="X382" s="11" t="str">
        <f t="shared" si="83"/>
        <v>RB</v>
      </c>
      <c r="Y382" s="5" t="str">
        <f t="shared" si="84"/>
        <v>PAID</v>
      </c>
      <c r="Z382" s="5" t="s">
        <v>738</v>
      </c>
      <c r="AA382" s="5" t="s">
        <v>586</v>
      </c>
      <c r="AB382" s="12"/>
      <c r="AC382" s="5"/>
      <c r="AD382" s="5"/>
      <c r="AE382" s="13"/>
      <c r="AF382" s="14" t="s">
        <v>586</v>
      </c>
      <c r="AG382" s="15" t="s">
        <v>586</v>
      </c>
      <c r="AH382" s="5" t="s">
        <v>222</v>
      </c>
      <c r="AI382" s="15" t="s">
        <v>586</v>
      </c>
      <c r="AJ382" s="16" t="s">
        <v>586</v>
      </c>
      <c r="AK382" s="15" t="s">
        <v>586</v>
      </c>
      <c r="AL382" s="17">
        <v>8716</v>
      </c>
      <c r="AM382" s="8">
        <v>31439</v>
      </c>
      <c r="AN382" s="18">
        <v>27</v>
      </c>
      <c r="AO382" s="6">
        <v>0</v>
      </c>
      <c r="AP382" s="6" t="str">
        <f t="shared" si="85"/>
        <v>RB</v>
      </c>
      <c r="AQ382" s="6"/>
      <c r="AR382" s="6"/>
      <c r="AS382" s="6"/>
      <c r="AT382" s="6"/>
      <c r="AU382" s="5" t="s">
        <v>1060</v>
      </c>
      <c r="AV382" s="332"/>
      <c r="AW382" s="12"/>
      <c r="AX382" s="19"/>
      <c r="AY382" s="5"/>
      <c r="AZ382" s="5" t="s">
        <v>1011</v>
      </c>
      <c r="BA382" s="15" t="s">
        <v>586</v>
      </c>
      <c r="BB382" s="15"/>
      <c r="BC382" s="15"/>
      <c r="BD382" s="5"/>
      <c r="BE382" s="5"/>
      <c r="BF382" s="5"/>
      <c r="BG382" s="3"/>
      <c r="BH382" s="5"/>
      <c r="BI382" s="5"/>
      <c r="BJ382" s="5"/>
      <c r="BK382" s="5"/>
      <c r="BL382" s="5"/>
      <c r="BM382" s="5"/>
      <c r="BN382" s="5"/>
      <c r="BO382" s="5"/>
      <c r="BP382" s="5"/>
      <c r="BQ382" s="5"/>
      <c r="BR382" s="5"/>
      <c r="BS382" s="5"/>
      <c r="BT382" s="5"/>
      <c r="BU382" s="5"/>
      <c r="BV382" s="5"/>
      <c r="BW382" s="5"/>
      <c r="BX382" s="5">
        <v>1</v>
      </c>
      <c r="BY382" s="5"/>
      <c r="BZ382" s="5"/>
      <c r="CA382" s="5"/>
      <c r="CB382" s="5"/>
      <c r="CC382" s="5"/>
      <c r="CD382" s="5"/>
      <c r="CE382" s="5"/>
      <c r="CF382" s="5"/>
      <c r="CG382" s="5"/>
      <c r="CH382" s="5"/>
      <c r="CI382" s="5"/>
      <c r="CJ382" s="5"/>
      <c r="CK382" s="5"/>
      <c r="CL382" s="5"/>
      <c r="CM382" s="5"/>
      <c r="CN382" s="5"/>
      <c r="CO382" s="5"/>
      <c r="CP382" s="5"/>
      <c r="CQ382" s="5"/>
      <c r="CR382" s="5"/>
      <c r="CS382" s="5"/>
      <c r="CT382" s="5"/>
      <c r="CU382" s="5"/>
      <c r="CV382" s="5"/>
      <c r="CW382" s="5"/>
      <c r="CX382" s="5"/>
      <c r="CY382" s="5"/>
      <c r="CZ382" s="5"/>
      <c r="DA382" s="5"/>
      <c r="DB382" s="5"/>
      <c r="DC382" s="5"/>
      <c r="DD382" s="5"/>
      <c r="DE382" s="5"/>
      <c r="DF382" s="5"/>
      <c r="DG382" s="5"/>
      <c r="DH382" s="5"/>
      <c r="DI382" s="5"/>
      <c r="DJ382" s="5"/>
      <c r="DK382" s="5"/>
      <c r="DL382" s="5"/>
      <c r="DM382" s="5"/>
      <c r="DN382" s="5"/>
      <c r="DO382" s="5"/>
      <c r="DP382" s="5"/>
      <c r="DQ382" s="5"/>
      <c r="DR382" s="5"/>
      <c r="DS382" s="5"/>
      <c r="DT382" s="5"/>
      <c r="DU382" s="5"/>
      <c r="DV382" s="5"/>
      <c r="DW382" s="5"/>
      <c r="DX382" s="5"/>
      <c r="DY382" s="5"/>
      <c r="DZ382" s="5"/>
      <c r="EA382" s="5"/>
      <c r="EB382" s="5"/>
      <c r="EC382" s="5"/>
      <c r="ED382" s="5"/>
      <c r="EE382" s="5"/>
      <c r="EF382" s="5"/>
      <c r="EG382" s="5"/>
      <c r="EH382" s="5"/>
      <c r="EI382" s="5"/>
      <c r="EJ382" s="5"/>
      <c r="EK382" s="5"/>
      <c r="EL382" s="5"/>
      <c r="EM382" s="5"/>
      <c r="EN382" s="5"/>
      <c r="EO382" s="5"/>
      <c r="EP382" s="5"/>
      <c r="EQ382" s="5"/>
      <c r="ER382" s="20">
        <f t="shared" si="74"/>
        <v>1</v>
      </c>
      <c r="ES382" s="5">
        <f t="shared" si="75"/>
        <v>1</v>
      </c>
      <c r="ET382" s="5" t="s">
        <v>574</v>
      </c>
      <c r="EU382" s="15" t="s">
        <v>1847</v>
      </c>
      <c r="EV382" s="15" t="s">
        <v>567</v>
      </c>
      <c r="EW382" s="15" t="s">
        <v>1087</v>
      </c>
      <c r="EX382" s="3" t="s">
        <v>1237</v>
      </c>
      <c r="EY382" s="22">
        <v>46181</v>
      </c>
      <c r="EZ382" s="21"/>
      <c r="FA382" s="3"/>
      <c r="FB382" s="22"/>
      <c r="FC382" s="15"/>
      <c r="FD382" s="15"/>
      <c r="FE382" s="15">
        <f t="shared" si="76"/>
        <v>2455</v>
      </c>
      <c r="FF382" s="4">
        <f t="shared" si="77"/>
        <v>7459</v>
      </c>
      <c r="FG382" t="s">
        <v>586</v>
      </c>
      <c r="FH382" s="4">
        <v>67</v>
      </c>
      <c r="FI382" t="s">
        <v>1479</v>
      </c>
    </row>
    <row r="383" spans="1:165" ht="17.25" x14ac:dyDescent="0.25">
      <c r="A383" s="5">
        <v>461226479</v>
      </c>
      <c r="B383" s="12" t="s">
        <v>946</v>
      </c>
      <c r="C383" s="5"/>
      <c r="D383" s="5"/>
      <c r="E383" s="5"/>
      <c r="F383" s="5"/>
      <c r="G383" s="6"/>
      <c r="H383" s="6"/>
      <c r="I383" s="5">
        <v>3414</v>
      </c>
      <c r="J383" s="5">
        <v>6404</v>
      </c>
      <c r="K383" s="295">
        <f t="shared" si="80"/>
        <v>3212</v>
      </c>
      <c r="L383" s="295">
        <f t="shared" si="81"/>
        <v>9818</v>
      </c>
      <c r="M383" s="7">
        <v>2</v>
      </c>
      <c r="N383" s="5" t="s">
        <v>688</v>
      </c>
      <c r="O383" s="5" t="s">
        <v>689</v>
      </c>
      <c r="P383" s="5" t="s">
        <v>44</v>
      </c>
      <c r="Q383" s="8">
        <v>31246</v>
      </c>
      <c r="R383" s="9">
        <v>222</v>
      </c>
      <c r="S383" s="9">
        <f t="shared" si="82"/>
        <v>0</v>
      </c>
      <c r="T383" s="9">
        <v>4167.95</v>
      </c>
      <c r="U383" s="10" t="s">
        <v>586</v>
      </c>
      <c r="V383" s="319">
        <f t="shared" si="72"/>
        <v>0.29335895819357882</v>
      </c>
      <c r="W383" s="319">
        <f t="shared" si="73"/>
        <v>6.9182200651262526E-3</v>
      </c>
      <c r="X383" s="11" t="str">
        <f t="shared" si="83"/>
        <v>FLOW</v>
      </c>
      <c r="Y383" s="5" t="str">
        <f t="shared" si="84"/>
        <v>-</v>
      </c>
      <c r="Z383" s="5" t="s">
        <v>586</v>
      </c>
      <c r="AA383" s="5" t="s">
        <v>586</v>
      </c>
      <c r="AB383" s="12"/>
      <c r="AC383" s="5"/>
      <c r="AD383" s="5"/>
      <c r="AE383" s="13"/>
      <c r="AF383" s="14" t="s">
        <v>586</v>
      </c>
      <c r="AG383" s="15" t="s">
        <v>586</v>
      </c>
      <c r="AH383" s="5" t="s">
        <v>43</v>
      </c>
      <c r="AI383" s="15" t="s">
        <v>586</v>
      </c>
      <c r="AJ383" s="16" t="s">
        <v>586</v>
      </c>
      <c r="AK383" s="15" t="s">
        <v>586</v>
      </c>
      <c r="AL383" s="17">
        <v>10793.95</v>
      </c>
      <c r="AM383" s="8">
        <v>31246</v>
      </c>
      <c r="AN383" s="18">
        <v>57</v>
      </c>
      <c r="AO383" s="6">
        <v>67</v>
      </c>
      <c r="AP383" s="6" t="str">
        <f t="shared" si="85"/>
        <v>FLOW</v>
      </c>
      <c r="AQ383" s="6"/>
      <c r="AR383" s="6"/>
      <c r="AS383" s="6"/>
      <c r="AT383" s="6"/>
      <c r="AU383" s="5" t="s">
        <v>1060</v>
      </c>
      <c r="AV383" s="332"/>
      <c r="AW383" s="12"/>
      <c r="AX383" s="19"/>
      <c r="AY383" s="5"/>
      <c r="AZ383" s="5" t="s">
        <v>1011</v>
      </c>
      <c r="BA383" s="15" t="s">
        <v>586</v>
      </c>
      <c r="BB383" s="15"/>
      <c r="BC383" s="15"/>
      <c r="BD383" s="5"/>
      <c r="BE383" s="5"/>
      <c r="BF383" s="5"/>
      <c r="BG383" s="3"/>
      <c r="BH383" s="5"/>
      <c r="BI383" s="5"/>
      <c r="BJ383" s="5"/>
      <c r="BK383" s="5"/>
      <c r="BL383" s="5">
        <v>1</v>
      </c>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5"/>
      <c r="CM383" s="5"/>
      <c r="CN383" s="5"/>
      <c r="CO383" s="5"/>
      <c r="CP383" s="5"/>
      <c r="CQ383" s="5"/>
      <c r="CR383" s="5"/>
      <c r="CS383" s="5"/>
      <c r="CT383" s="5"/>
      <c r="CU383" s="5"/>
      <c r="CV383" s="5"/>
      <c r="CW383" s="5"/>
      <c r="CX383" s="5"/>
      <c r="CY383" s="5"/>
      <c r="CZ383" s="5"/>
      <c r="DA383" s="5"/>
      <c r="DB383" s="5"/>
      <c r="DC383" s="5"/>
      <c r="DD383" s="5"/>
      <c r="DE383" s="5"/>
      <c r="DF383" s="5"/>
      <c r="DG383" s="5"/>
      <c r="DH383" s="5"/>
      <c r="DI383" s="5"/>
      <c r="DJ383" s="5"/>
      <c r="DK383" s="5"/>
      <c r="DL383" s="5"/>
      <c r="DM383" s="5"/>
      <c r="DN383" s="5"/>
      <c r="DO383" s="5"/>
      <c r="DP383" s="5"/>
      <c r="DQ383" s="5"/>
      <c r="DR383" s="5"/>
      <c r="DS383" s="5"/>
      <c r="DT383" s="5"/>
      <c r="DU383" s="5"/>
      <c r="DV383" s="5"/>
      <c r="DW383" s="5"/>
      <c r="DX383" s="5"/>
      <c r="DY383" s="5"/>
      <c r="DZ383" s="5"/>
      <c r="EA383" s="5"/>
      <c r="EB383" s="5"/>
      <c r="EC383" s="5"/>
      <c r="ED383" s="5"/>
      <c r="EE383" s="5"/>
      <c r="EF383" s="5"/>
      <c r="EG383" s="5"/>
      <c r="EH383" s="5"/>
      <c r="EI383" s="5"/>
      <c r="EJ383" s="5"/>
      <c r="EK383" s="5"/>
      <c r="EL383" s="5"/>
      <c r="EM383" s="5"/>
      <c r="EN383" s="5"/>
      <c r="EO383" s="5"/>
      <c r="EP383" s="5"/>
      <c r="EQ383" s="5"/>
      <c r="ER383" s="20">
        <f t="shared" si="74"/>
        <v>1</v>
      </c>
      <c r="ES383" s="5">
        <f t="shared" si="75"/>
        <v>1</v>
      </c>
      <c r="ET383" s="5" t="s">
        <v>576</v>
      </c>
      <c r="EU383" s="15" t="s">
        <v>1848</v>
      </c>
      <c r="EV383" s="15" t="s">
        <v>567</v>
      </c>
      <c r="EW383" s="15" t="s">
        <v>1075</v>
      </c>
      <c r="EX383" s="3" t="s">
        <v>1153</v>
      </c>
      <c r="EY383" s="22">
        <v>46177</v>
      </c>
      <c r="EZ383" s="21"/>
      <c r="FA383" s="3"/>
      <c r="FB383" s="22"/>
      <c r="FC383" s="15"/>
      <c r="FD383" s="15"/>
      <c r="FE383" s="15">
        <f t="shared" si="76"/>
        <v>3212</v>
      </c>
      <c r="FF383" s="4">
        <f t="shared" si="77"/>
        <v>9818</v>
      </c>
      <c r="FG383" t="s">
        <v>586</v>
      </c>
      <c r="FH383" s="4">
        <v>222</v>
      </c>
      <c r="FI383" t="s">
        <v>688</v>
      </c>
    </row>
    <row r="384" spans="1:165" ht="17.25" x14ac:dyDescent="0.25">
      <c r="A384" s="5">
        <v>460423919</v>
      </c>
      <c r="B384" s="12" t="s">
        <v>199</v>
      </c>
      <c r="C384" s="5"/>
      <c r="D384" s="5"/>
      <c r="E384" s="5"/>
      <c r="F384" s="5"/>
      <c r="G384" s="6"/>
      <c r="H384" s="6"/>
      <c r="I384" s="5">
        <v>3664</v>
      </c>
      <c r="J384" s="5">
        <v>10837</v>
      </c>
      <c r="K384" s="295">
        <f t="shared" si="80"/>
        <v>3768</v>
      </c>
      <c r="L384" s="295">
        <f t="shared" si="81"/>
        <v>14501</v>
      </c>
      <c r="M384" s="7">
        <v>3</v>
      </c>
      <c r="N384" s="5" t="s">
        <v>688</v>
      </c>
      <c r="O384" s="5" t="s">
        <v>689</v>
      </c>
      <c r="P384" s="5" t="s">
        <v>26</v>
      </c>
      <c r="Q384" s="8">
        <v>31007</v>
      </c>
      <c r="R384" s="9">
        <v>259</v>
      </c>
      <c r="S384" s="9">
        <f t="shared" si="82"/>
        <v>0</v>
      </c>
      <c r="T384" s="9">
        <v>4050</v>
      </c>
      <c r="U384" s="10" t="s">
        <v>688</v>
      </c>
      <c r="V384" s="319">
        <f t="shared" si="72"/>
        <v>0.67752649404566812</v>
      </c>
      <c r="W384" s="319">
        <f t="shared" si="73"/>
        <v>8.2091425294745848E-3</v>
      </c>
      <c r="X384" s="11" t="str">
        <f t="shared" si="83"/>
        <v>FLOW</v>
      </c>
      <c r="Y384" s="5" t="str">
        <f t="shared" si="84"/>
        <v>-</v>
      </c>
      <c r="Z384" s="5" t="s">
        <v>788</v>
      </c>
      <c r="AA384" s="5" t="s">
        <v>586</v>
      </c>
      <c r="AB384" s="12"/>
      <c r="AC384" s="5"/>
      <c r="AD384" s="5"/>
      <c r="AE384" s="13"/>
      <c r="AF384" s="14" t="s">
        <v>1064</v>
      </c>
      <c r="AG384" s="15" t="s">
        <v>586</v>
      </c>
      <c r="AH384" s="5" t="s">
        <v>185</v>
      </c>
      <c r="AI384" s="15" t="s">
        <v>586</v>
      </c>
      <c r="AJ384" s="16" t="s">
        <v>586</v>
      </c>
      <c r="AK384" s="15" t="s">
        <v>586</v>
      </c>
      <c r="AL384" s="17">
        <v>15146</v>
      </c>
      <c r="AM384" s="8">
        <v>31007</v>
      </c>
      <c r="AN384" s="18">
        <v>88</v>
      </c>
      <c r="AO384" s="6">
        <v>98</v>
      </c>
      <c r="AP384" s="6" t="str">
        <f t="shared" si="85"/>
        <v>FLOW</v>
      </c>
      <c r="AQ384" s="6"/>
      <c r="AR384" s="6"/>
      <c r="AS384" s="6"/>
      <c r="AT384" s="6"/>
      <c r="AU384" s="5" t="s">
        <v>1060</v>
      </c>
      <c r="AV384" s="332"/>
      <c r="AW384" s="12"/>
      <c r="AX384" s="19"/>
      <c r="AY384" s="5"/>
      <c r="AZ384" s="5" t="s">
        <v>1011</v>
      </c>
      <c r="BA384" s="15" t="s">
        <v>586</v>
      </c>
      <c r="BB384" s="15"/>
      <c r="BC384" s="15"/>
      <c r="BD384" s="5"/>
      <c r="BE384" s="5"/>
      <c r="BF384" s="5"/>
      <c r="BG384" s="3"/>
      <c r="BH384" s="5"/>
      <c r="BI384" s="5"/>
      <c r="BJ384" s="5"/>
      <c r="BK384" s="5"/>
      <c r="BL384" s="5"/>
      <c r="BM384" s="5"/>
      <c r="BN384" s="5"/>
      <c r="BO384" s="5"/>
      <c r="BP384" s="5"/>
      <c r="BQ384" s="5"/>
      <c r="BR384" s="5">
        <v>1</v>
      </c>
      <c r="BS384" s="5"/>
      <c r="BT384" s="5"/>
      <c r="BU384" s="5"/>
      <c r="BV384" s="5"/>
      <c r="BW384" s="5"/>
      <c r="BX384" s="5"/>
      <c r="BY384" s="5"/>
      <c r="BZ384" s="5"/>
      <c r="CA384" s="5"/>
      <c r="CB384" s="5"/>
      <c r="CC384" s="5"/>
      <c r="CD384" s="5"/>
      <c r="CE384" s="5"/>
      <c r="CF384" s="5"/>
      <c r="CG384" s="5"/>
      <c r="CH384" s="5"/>
      <c r="CI384" s="5"/>
      <c r="CJ384" s="5">
        <v>1</v>
      </c>
      <c r="CK384" s="5"/>
      <c r="CL384" s="5"/>
      <c r="CM384" s="5"/>
      <c r="CN384" s="5"/>
      <c r="CO384" s="5"/>
      <c r="CP384" s="5"/>
      <c r="CQ384" s="5"/>
      <c r="CR384" s="5"/>
      <c r="CS384" s="5"/>
      <c r="CT384" s="5"/>
      <c r="CU384" s="5"/>
      <c r="CV384" s="5"/>
      <c r="CW384" s="5"/>
      <c r="CX384" s="5"/>
      <c r="CY384" s="5"/>
      <c r="CZ384" s="5"/>
      <c r="DA384" s="5"/>
      <c r="DB384" s="5"/>
      <c r="DC384" s="5"/>
      <c r="DD384" s="5"/>
      <c r="DE384" s="5"/>
      <c r="DF384" s="5"/>
      <c r="DG384" s="5"/>
      <c r="DH384" s="5"/>
      <c r="DI384" s="5"/>
      <c r="DJ384" s="5"/>
      <c r="DK384" s="5"/>
      <c r="DL384" s="5"/>
      <c r="DM384" s="5"/>
      <c r="DN384" s="5"/>
      <c r="DO384" s="5"/>
      <c r="DP384" s="5"/>
      <c r="DQ384" s="5"/>
      <c r="DR384" s="5"/>
      <c r="DS384" s="5"/>
      <c r="DT384" s="5"/>
      <c r="DU384" s="5"/>
      <c r="DV384" s="5"/>
      <c r="DW384" s="5"/>
      <c r="DX384" s="5"/>
      <c r="DY384" s="5"/>
      <c r="DZ384" s="5"/>
      <c r="EA384" s="5"/>
      <c r="EB384" s="5"/>
      <c r="EC384" s="5"/>
      <c r="ED384" s="5"/>
      <c r="EE384" s="5"/>
      <c r="EF384" s="5"/>
      <c r="EG384" s="5"/>
      <c r="EH384" s="5"/>
      <c r="EI384" s="5"/>
      <c r="EJ384" s="5"/>
      <c r="EK384" s="5"/>
      <c r="EL384" s="5"/>
      <c r="EM384" s="5"/>
      <c r="EN384" s="5"/>
      <c r="EO384" s="5"/>
      <c r="EP384" s="5"/>
      <c r="EQ384" s="5"/>
      <c r="ER384" s="20">
        <f t="shared" si="74"/>
        <v>2</v>
      </c>
      <c r="ES384" s="5">
        <f t="shared" si="75"/>
        <v>1</v>
      </c>
      <c r="ET384" s="5" t="s">
        <v>572</v>
      </c>
      <c r="EU384" s="15" t="s">
        <v>1849</v>
      </c>
      <c r="EV384" s="15" t="s">
        <v>567</v>
      </c>
      <c r="EW384" s="15" t="s">
        <v>1070</v>
      </c>
      <c r="EX384" s="3" t="s">
        <v>1140</v>
      </c>
      <c r="EY384" s="22">
        <v>46179</v>
      </c>
      <c r="EZ384" s="21"/>
      <c r="FA384" s="3"/>
      <c r="FB384" s="22"/>
      <c r="FC384" s="15"/>
      <c r="FD384" s="15"/>
      <c r="FE384" s="15">
        <f t="shared" si="76"/>
        <v>3768</v>
      </c>
      <c r="FF384" s="4">
        <f t="shared" si="77"/>
        <v>14501</v>
      </c>
      <c r="FG384" t="s">
        <v>897</v>
      </c>
      <c r="FH384" s="4">
        <v>259</v>
      </c>
      <c r="FI384" t="s">
        <v>688</v>
      </c>
    </row>
    <row r="385" spans="1:165" ht="17.25" x14ac:dyDescent="0.25">
      <c r="A385" s="5">
        <v>459838566</v>
      </c>
      <c r="B385" s="12" t="s">
        <v>824</v>
      </c>
      <c r="C385" s="5"/>
      <c r="D385" s="5"/>
      <c r="E385" s="5"/>
      <c r="F385" s="5"/>
      <c r="G385" s="6"/>
      <c r="H385" s="6"/>
      <c r="I385" s="5">
        <v>4661</v>
      </c>
      <c r="J385" s="5">
        <v>9322</v>
      </c>
      <c r="K385" s="295">
        <f t="shared" si="80"/>
        <v>4734</v>
      </c>
      <c r="L385" s="295">
        <f t="shared" si="81"/>
        <v>13983</v>
      </c>
      <c r="M385" s="7">
        <v>2</v>
      </c>
      <c r="N385" s="5" t="s">
        <v>688</v>
      </c>
      <c r="O385" s="5" t="s">
        <v>689</v>
      </c>
      <c r="P385" s="5" t="s">
        <v>156</v>
      </c>
      <c r="Q385" s="8">
        <v>30851</v>
      </c>
      <c r="R385" s="9">
        <v>73</v>
      </c>
      <c r="S385" s="9">
        <f t="shared" si="82"/>
        <v>0</v>
      </c>
      <c r="T385" s="9">
        <v>5011</v>
      </c>
      <c r="U385" s="10" t="s">
        <v>688</v>
      </c>
      <c r="V385" s="319">
        <f t="shared" si="72"/>
        <v>0.25736166049533132</v>
      </c>
      <c r="W385" s="319">
        <f t="shared" si="73"/>
        <v>6.8307625689435457E-3</v>
      </c>
      <c r="X385" s="11" t="str">
        <f t="shared" si="83"/>
        <v>FLOW</v>
      </c>
      <c r="Y385" s="5" t="str">
        <f t="shared" si="84"/>
        <v>-</v>
      </c>
      <c r="Z385" s="5" t="s">
        <v>787</v>
      </c>
      <c r="AA385" s="5" t="s">
        <v>586</v>
      </c>
      <c r="AB385" s="12"/>
      <c r="AC385" s="5"/>
      <c r="AD385" s="5"/>
      <c r="AE385" s="13"/>
      <c r="AF385" s="14" t="s">
        <v>586</v>
      </c>
      <c r="AG385" s="15" t="s">
        <v>586</v>
      </c>
      <c r="AH385" s="5" t="s">
        <v>263</v>
      </c>
      <c r="AI385" s="15" t="s">
        <v>586</v>
      </c>
      <c r="AJ385" s="16" t="s">
        <v>586</v>
      </c>
      <c r="AK385" s="15" t="s">
        <v>586</v>
      </c>
      <c r="AL385" s="17">
        <v>14406</v>
      </c>
      <c r="AM385" s="8">
        <v>30851</v>
      </c>
      <c r="AN385" s="18">
        <v>57</v>
      </c>
      <c r="AO385" s="6">
        <v>67</v>
      </c>
      <c r="AP385" s="6" t="str">
        <f t="shared" si="85"/>
        <v>FLOW</v>
      </c>
      <c r="AQ385" s="6"/>
      <c r="AR385" s="6"/>
      <c r="AS385" s="6"/>
      <c r="AT385" s="6"/>
      <c r="AU385" s="5" t="s">
        <v>483</v>
      </c>
      <c r="AV385" s="332"/>
      <c r="AW385" s="12"/>
      <c r="AX385" s="19"/>
      <c r="AY385" s="5"/>
      <c r="AZ385" s="5" t="s">
        <v>1011</v>
      </c>
      <c r="BA385" s="15" t="s">
        <v>586</v>
      </c>
      <c r="BB385" s="15"/>
      <c r="BC385" s="15"/>
      <c r="BD385" s="5"/>
      <c r="BE385" s="5"/>
      <c r="BF385" s="5"/>
      <c r="BG385" s="3"/>
      <c r="BH385" s="5"/>
      <c r="BI385" s="5"/>
      <c r="BJ385" s="5"/>
      <c r="BK385" s="5"/>
      <c r="BL385" s="5"/>
      <c r="BM385" s="5"/>
      <c r="BN385" s="5"/>
      <c r="BO385" s="5"/>
      <c r="BP385" s="5"/>
      <c r="BQ385" s="5"/>
      <c r="BR385" s="5"/>
      <c r="BS385" s="5"/>
      <c r="BT385" s="5"/>
      <c r="BU385" s="5"/>
      <c r="BV385" s="5"/>
      <c r="BW385" s="5"/>
      <c r="BX385" s="5"/>
      <c r="BY385" s="5"/>
      <c r="BZ385" s="5"/>
      <c r="CA385" s="5"/>
      <c r="CB385" s="5"/>
      <c r="CC385" s="5"/>
      <c r="CD385" s="5">
        <v>1</v>
      </c>
      <c r="CE385" s="5"/>
      <c r="CF385" s="5"/>
      <c r="CG385" s="5"/>
      <c r="CH385" s="5"/>
      <c r="CI385" s="5"/>
      <c r="CJ385" s="5"/>
      <c r="CK385" s="5"/>
      <c r="CL385" s="5"/>
      <c r="CM385" s="5"/>
      <c r="CN385" s="5"/>
      <c r="CO385" s="5"/>
      <c r="CP385" s="5"/>
      <c r="CQ385" s="5"/>
      <c r="CR385" s="5"/>
      <c r="CS385" s="5"/>
      <c r="CT385" s="5"/>
      <c r="CU385" s="5"/>
      <c r="CV385" s="5"/>
      <c r="CW385" s="5"/>
      <c r="CX385" s="5"/>
      <c r="CY385" s="5"/>
      <c r="CZ385" s="5"/>
      <c r="DA385" s="5"/>
      <c r="DB385" s="5"/>
      <c r="DC385" s="5"/>
      <c r="DD385" s="5"/>
      <c r="DE385" s="5"/>
      <c r="DF385" s="5"/>
      <c r="DG385" s="5"/>
      <c r="DH385" s="5"/>
      <c r="DI385" s="5"/>
      <c r="DJ385" s="5"/>
      <c r="DK385" s="5"/>
      <c r="DL385" s="5"/>
      <c r="DM385" s="5"/>
      <c r="DN385" s="5"/>
      <c r="DO385" s="5"/>
      <c r="DP385" s="5"/>
      <c r="DQ385" s="5"/>
      <c r="DR385" s="5"/>
      <c r="DS385" s="5"/>
      <c r="DT385" s="5"/>
      <c r="DU385" s="5"/>
      <c r="DV385" s="5"/>
      <c r="DW385" s="5"/>
      <c r="DX385" s="5"/>
      <c r="DY385" s="5"/>
      <c r="DZ385" s="5"/>
      <c r="EA385" s="5"/>
      <c r="EB385" s="5"/>
      <c r="EC385" s="5"/>
      <c r="ED385" s="5"/>
      <c r="EE385" s="5"/>
      <c r="EF385" s="5"/>
      <c r="EG385" s="5"/>
      <c r="EH385" s="5"/>
      <c r="EI385" s="5"/>
      <c r="EJ385" s="5"/>
      <c r="EK385" s="5"/>
      <c r="EL385" s="5"/>
      <c r="EM385" s="5"/>
      <c r="EN385" s="5"/>
      <c r="EO385" s="5"/>
      <c r="EP385" s="5"/>
      <c r="EQ385" s="5"/>
      <c r="ER385" s="20">
        <f t="shared" si="74"/>
        <v>1</v>
      </c>
      <c r="ES385" s="5">
        <f t="shared" si="75"/>
        <v>1</v>
      </c>
      <c r="ET385" s="5" t="s">
        <v>582</v>
      </c>
      <c r="EU385" s="15" t="s">
        <v>1850</v>
      </c>
      <c r="EV385" s="15" t="s">
        <v>567</v>
      </c>
      <c r="EW385" s="15" t="e">
        <v>#N/A</v>
      </c>
      <c r="EX385" s="3" t="e">
        <v>#N/A</v>
      </c>
      <c r="EY385" s="22" t="e">
        <v>#N/A</v>
      </c>
      <c r="EZ385" s="21"/>
      <c r="FA385" s="3"/>
      <c r="FB385" s="22"/>
      <c r="FC385" s="15"/>
      <c r="FD385" s="15"/>
      <c r="FE385" s="15">
        <f t="shared" si="76"/>
        <v>4734</v>
      </c>
      <c r="FF385" s="4">
        <f t="shared" si="77"/>
        <v>13983</v>
      </c>
      <c r="FG385" t="s">
        <v>586</v>
      </c>
      <c r="FH385" s="4">
        <v>73</v>
      </c>
      <c r="FI385" t="s">
        <v>688</v>
      </c>
    </row>
    <row r="386" spans="1:165" ht="17.25" x14ac:dyDescent="0.25">
      <c r="A386" s="5">
        <v>461510911</v>
      </c>
      <c r="B386" s="12" t="s">
        <v>854</v>
      </c>
      <c r="C386" s="5" t="s">
        <v>1043</v>
      </c>
      <c r="D386" s="5" t="s">
        <v>1055</v>
      </c>
      <c r="E386" s="5">
        <v>5467</v>
      </c>
      <c r="F386" s="5"/>
      <c r="G386" s="6"/>
      <c r="H386" s="6"/>
      <c r="I386" s="5">
        <v>3491</v>
      </c>
      <c r="J386" s="5">
        <v>5314.76</v>
      </c>
      <c r="K386" s="295">
        <f t="shared" si="80"/>
        <v>1975.7600000000002</v>
      </c>
      <c r="L386" s="295">
        <f t="shared" si="81"/>
        <v>3338.76</v>
      </c>
      <c r="M386" s="7">
        <v>2</v>
      </c>
      <c r="N386" s="5" t="s">
        <v>739</v>
      </c>
      <c r="O386" s="5" t="s">
        <v>738</v>
      </c>
      <c r="P386" s="5" t="s">
        <v>17</v>
      </c>
      <c r="Q386" s="8">
        <v>30804.04</v>
      </c>
      <c r="R386" s="9">
        <v>152</v>
      </c>
      <c r="S386" s="9">
        <f t="shared" si="82"/>
        <v>0</v>
      </c>
      <c r="T386" s="9">
        <v>2250</v>
      </c>
      <c r="U386" s="10" t="s">
        <v>862</v>
      </c>
      <c r="V386" s="319">
        <f t="shared" ref="V386:V449" si="86">Q386/SUMIFS($Q:$Q,$M:$M,M386,$P:$P,P386)</f>
        <v>5.4611446110952602E-2</v>
      </c>
      <c r="W386" s="319">
        <f t="shared" ref="W386:W449" si="87">Q386/SUMIFS($Q:$Q,$M:$M,M386)</f>
        <v>6.8203650904100268E-3</v>
      </c>
      <c r="X386" s="11" t="str">
        <f t="shared" si="83"/>
        <v>RB</v>
      </c>
      <c r="Y386" s="5" t="str">
        <f t="shared" si="84"/>
        <v>PAID</v>
      </c>
      <c r="Z386" s="5" t="s">
        <v>738</v>
      </c>
      <c r="AA386" s="5" t="s">
        <v>586</v>
      </c>
      <c r="AB386" s="12"/>
      <c r="AC386" s="5"/>
      <c r="AD386" s="5"/>
      <c r="AE386" s="13"/>
      <c r="AF386" s="14" t="s">
        <v>586</v>
      </c>
      <c r="AG386" s="15" t="s">
        <v>586</v>
      </c>
      <c r="AH386" s="5" t="s">
        <v>422</v>
      </c>
      <c r="AI386" s="15" t="s">
        <v>586</v>
      </c>
      <c r="AJ386" s="16" t="s">
        <v>586</v>
      </c>
      <c r="AK386" s="15" t="s">
        <v>586</v>
      </c>
      <c r="AL386" s="17">
        <v>7716.76</v>
      </c>
      <c r="AM386" s="8">
        <v>30804.04</v>
      </c>
      <c r="AN386" s="18">
        <v>57</v>
      </c>
      <c r="AO386" s="6">
        <v>6</v>
      </c>
      <c r="AP386" s="6" t="str">
        <f t="shared" si="85"/>
        <v>STABLE</v>
      </c>
      <c r="AQ386" s="6"/>
      <c r="AR386" s="6"/>
      <c r="AS386" s="6"/>
      <c r="AT386" s="6"/>
      <c r="AU386" s="5" t="s">
        <v>1060</v>
      </c>
      <c r="AV386" s="332"/>
      <c r="AW386" s="12"/>
      <c r="AX386" s="19"/>
      <c r="AY386" s="5"/>
      <c r="AZ386" s="5" t="s">
        <v>1011</v>
      </c>
      <c r="BA386" s="15" t="s">
        <v>586</v>
      </c>
      <c r="BB386" s="15"/>
      <c r="BC386" s="15"/>
      <c r="BD386" s="5"/>
      <c r="BE386" s="5"/>
      <c r="BF386" s="5"/>
      <c r="BG386" s="3"/>
      <c r="BH386" s="5"/>
      <c r="BI386" s="5">
        <v>1</v>
      </c>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5"/>
      <c r="CM386" s="5"/>
      <c r="CN386" s="5"/>
      <c r="CO386" s="5"/>
      <c r="CP386" s="5"/>
      <c r="CQ386" s="5"/>
      <c r="CR386" s="5"/>
      <c r="CS386" s="5"/>
      <c r="CT386" s="5"/>
      <c r="CU386" s="5"/>
      <c r="CV386" s="5"/>
      <c r="CW386" s="5"/>
      <c r="CX386" s="5"/>
      <c r="CY386" s="5"/>
      <c r="CZ386" s="5"/>
      <c r="DA386" s="5"/>
      <c r="DB386" s="5"/>
      <c r="DC386" s="5"/>
      <c r="DD386" s="5"/>
      <c r="DE386" s="5"/>
      <c r="DF386" s="5"/>
      <c r="DG386" s="5"/>
      <c r="DH386" s="5"/>
      <c r="DI386" s="5"/>
      <c r="DJ386" s="5"/>
      <c r="DK386" s="5"/>
      <c r="DL386" s="5"/>
      <c r="DM386" s="5"/>
      <c r="DN386" s="5"/>
      <c r="DO386" s="5"/>
      <c r="DP386" s="5"/>
      <c r="DQ386" s="5"/>
      <c r="DR386" s="5"/>
      <c r="DS386" s="5"/>
      <c r="DT386" s="5"/>
      <c r="DU386" s="5"/>
      <c r="DV386" s="5"/>
      <c r="DW386" s="5"/>
      <c r="DX386" s="5"/>
      <c r="DY386" s="5"/>
      <c r="DZ386" s="5"/>
      <c r="EA386" s="5"/>
      <c r="EB386" s="5"/>
      <c r="EC386" s="5"/>
      <c r="ED386" s="5"/>
      <c r="EE386" s="5"/>
      <c r="EF386" s="5"/>
      <c r="EG386" s="5"/>
      <c r="EH386" s="5"/>
      <c r="EI386" s="5"/>
      <c r="EJ386" s="5"/>
      <c r="EK386" s="5"/>
      <c r="EL386" s="5"/>
      <c r="EM386" s="5"/>
      <c r="EN386" s="5"/>
      <c r="EO386" s="5"/>
      <c r="EP386" s="5"/>
      <c r="EQ386" s="5"/>
      <c r="ER386" s="20">
        <f t="shared" si="74"/>
        <v>1</v>
      </c>
      <c r="ES386" s="5">
        <f t="shared" si="75"/>
        <v>1</v>
      </c>
      <c r="ET386" s="5" t="s">
        <v>570</v>
      </c>
      <c r="EU386" s="15" t="s">
        <v>1851</v>
      </c>
      <c r="EV386" s="15" t="s">
        <v>567</v>
      </c>
      <c r="EW386" s="15" t="s">
        <v>1096</v>
      </c>
      <c r="EX386" s="3" t="s">
        <v>1238</v>
      </c>
      <c r="EY386" s="22">
        <v>46176</v>
      </c>
      <c r="EZ386" s="21"/>
      <c r="FA386" s="3"/>
      <c r="FB386" s="22"/>
      <c r="FC386" s="15"/>
      <c r="FD386" s="15"/>
      <c r="FE386" s="15">
        <f t="shared" si="76"/>
        <v>1975.7600000000002</v>
      </c>
      <c r="FF386" s="4">
        <f t="shared" si="77"/>
        <v>8805.76</v>
      </c>
      <c r="FG386" t="s">
        <v>586</v>
      </c>
      <c r="FH386" s="4">
        <v>152</v>
      </c>
      <c r="FI386" t="s">
        <v>1478</v>
      </c>
    </row>
    <row r="387" spans="1:165" ht="17.25" x14ac:dyDescent="0.25">
      <c r="A387" s="5">
        <v>463646816</v>
      </c>
      <c r="B387" s="12" t="s">
        <v>526</v>
      </c>
      <c r="C387" s="5"/>
      <c r="D387" s="5"/>
      <c r="E387" s="5"/>
      <c r="F387" s="5"/>
      <c r="G387" s="6"/>
      <c r="H387" s="6"/>
      <c r="I387" s="5">
        <v>4722</v>
      </c>
      <c r="J387" s="5">
        <v>18211</v>
      </c>
      <c r="K387" s="295">
        <f t="shared" si="80"/>
        <v>4965</v>
      </c>
      <c r="L387" s="295">
        <f t="shared" si="81"/>
        <v>22933</v>
      </c>
      <c r="M387" s="7">
        <v>4</v>
      </c>
      <c r="N387" s="5" t="s">
        <v>688</v>
      </c>
      <c r="O387" s="5" t="s">
        <v>689</v>
      </c>
      <c r="P387" s="5" t="s">
        <v>30</v>
      </c>
      <c r="Q387" s="8">
        <v>30797</v>
      </c>
      <c r="R387" s="9">
        <v>920</v>
      </c>
      <c r="S387" s="9">
        <f t="shared" si="82"/>
        <v>0</v>
      </c>
      <c r="T387" s="9">
        <v>3831.06</v>
      </c>
      <c r="U387" s="10" t="s">
        <v>866</v>
      </c>
      <c r="V387" s="319">
        <f t="shared" si="86"/>
        <v>0.16042917526214104</v>
      </c>
      <c r="W387" s="319">
        <f t="shared" si="87"/>
        <v>1.0111237633182687E-2</v>
      </c>
      <c r="X387" s="11" t="str">
        <f t="shared" si="83"/>
        <v>FLOW</v>
      </c>
      <c r="Y387" s="5" t="str">
        <f t="shared" si="84"/>
        <v>-</v>
      </c>
      <c r="Z387" s="5" t="s">
        <v>738</v>
      </c>
      <c r="AA387" s="5" t="s">
        <v>586</v>
      </c>
      <c r="AB387" s="12"/>
      <c r="AC387" s="5"/>
      <c r="AD387" s="5"/>
      <c r="AE387" s="13"/>
      <c r="AF387" s="14" t="s">
        <v>1064</v>
      </c>
      <c r="AG387" s="15" t="s">
        <v>586</v>
      </c>
      <c r="AH387" s="5" t="s">
        <v>372</v>
      </c>
      <c r="AI387" s="15" t="s">
        <v>586</v>
      </c>
      <c r="AJ387" s="16" t="s">
        <v>586</v>
      </c>
      <c r="AK387" s="15" t="s">
        <v>586</v>
      </c>
      <c r="AL387" s="17">
        <v>22962.06</v>
      </c>
      <c r="AM387" s="8">
        <v>30797</v>
      </c>
      <c r="AN387" s="18">
        <v>116</v>
      </c>
      <c r="AO387" s="6">
        <v>126</v>
      </c>
      <c r="AP387" s="6" t="str">
        <f t="shared" si="85"/>
        <v>FLOW</v>
      </c>
      <c r="AQ387" s="6"/>
      <c r="AR387" s="6"/>
      <c r="AS387" s="6"/>
      <c r="AT387" s="6"/>
      <c r="AU387" s="5" t="s">
        <v>483</v>
      </c>
      <c r="AV387" s="332"/>
      <c r="AW387" s="12"/>
      <c r="AX387" s="19"/>
      <c r="AY387" s="5"/>
      <c r="AZ387" s="5" t="s">
        <v>1011</v>
      </c>
      <c r="BA387" s="15" t="s">
        <v>586</v>
      </c>
      <c r="BB387" s="15"/>
      <c r="BC387" s="15"/>
      <c r="BD387" s="5"/>
      <c r="BE387" s="5"/>
      <c r="BF387" s="5"/>
      <c r="BG387" s="3"/>
      <c r="BH387" s="5"/>
      <c r="BI387" s="5"/>
      <c r="BJ387" s="5"/>
      <c r="BK387" s="5"/>
      <c r="BL387" s="5">
        <v>1</v>
      </c>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c r="DV387" s="5"/>
      <c r="DW387" s="5"/>
      <c r="DX387" s="5"/>
      <c r="DY387" s="5"/>
      <c r="DZ387" s="5"/>
      <c r="EA387" s="5"/>
      <c r="EB387" s="5"/>
      <c r="EC387" s="5"/>
      <c r="ED387" s="5"/>
      <c r="EE387" s="5"/>
      <c r="EF387" s="5"/>
      <c r="EG387" s="5"/>
      <c r="EH387" s="5"/>
      <c r="EI387" s="5"/>
      <c r="EJ387" s="5"/>
      <c r="EK387" s="5"/>
      <c r="EL387" s="5"/>
      <c r="EM387" s="5"/>
      <c r="EN387" s="5"/>
      <c r="EO387" s="5"/>
      <c r="EP387" s="5"/>
      <c r="EQ387" s="5"/>
      <c r="ER387" s="20">
        <f t="shared" ref="ER387:ER450" si="88">BC387+BF387+BI387+BL387+BO387+BR387+BU387+BX387+CA387+CD387+CG387+CJ387+CM387+CP387+CS387+CV387+CY387+DB387+DE387+DH387+DK387+DN387+DQ387+DT387+DW387+DZ387+EC387+EF387+EI387+EL387+EO387</f>
        <v>1</v>
      </c>
      <c r="ES387" s="5">
        <f t="shared" ref="ES387:ES450" si="89">IF(ER387&gt;0,1,"")</f>
        <v>1</v>
      </c>
      <c r="ET387" s="5" t="s">
        <v>573</v>
      </c>
      <c r="EU387" s="15" t="s">
        <v>1852</v>
      </c>
      <c r="EV387" s="15" t="s">
        <v>567</v>
      </c>
      <c r="EW387" s="15" t="s">
        <v>1068</v>
      </c>
      <c r="EX387" s="3" t="s">
        <v>1163</v>
      </c>
      <c r="EY387" s="22">
        <v>46177</v>
      </c>
      <c r="EZ387" s="21"/>
      <c r="FA387" s="3"/>
      <c r="FB387" s="22"/>
      <c r="FC387" s="15"/>
      <c r="FD387" s="15"/>
      <c r="FE387" s="15">
        <f t="shared" ref="FE387:FE450" si="90">IF((J387+R387)&lt;=I387+R387,(J387+R387),((I387-(I387*(M387+1)-(I387+J387)))+R387))</f>
        <v>4965</v>
      </c>
      <c r="FF387" s="4">
        <f t="shared" ref="FF387:FF450" si="91">I387+J387+FD387</f>
        <v>22933</v>
      </c>
      <c r="FG387" t="s">
        <v>586</v>
      </c>
      <c r="FH387" s="4">
        <v>920</v>
      </c>
      <c r="FI387" t="s">
        <v>688</v>
      </c>
    </row>
    <row r="388" spans="1:165" ht="17.25" x14ac:dyDescent="0.25">
      <c r="A388" s="5">
        <v>464911621</v>
      </c>
      <c r="B388" s="12" t="s">
        <v>147</v>
      </c>
      <c r="C388" s="5"/>
      <c r="D388" s="5"/>
      <c r="E388" s="5"/>
      <c r="F388" s="5"/>
      <c r="G388" s="6"/>
      <c r="H388" s="6"/>
      <c r="I388" s="5">
        <v>3864</v>
      </c>
      <c r="J388" s="5">
        <v>5610</v>
      </c>
      <c r="K388" s="295">
        <f t="shared" si="80"/>
        <v>1999</v>
      </c>
      <c r="L388" s="295">
        <f t="shared" si="81"/>
        <v>9474</v>
      </c>
      <c r="M388" s="7">
        <v>2</v>
      </c>
      <c r="N388" s="5" t="s">
        <v>688</v>
      </c>
      <c r="O388" s="5" t="s">
        <v>689</v>
      </c>
      <c r="P388" s="5" t="s">
        <v>146</v>
      </c>
      <c r="Q388" s="8">
        <v>30727</v>
      </c>
      <c r="R388" s="9">
        <v>253</v>
      </c>
      <c r="S388" s="9">
        <f t="shared" si="82"/>
        <v>0</v>
      </c>
      <c r="T388" s="9">
        <v>4500</v>
      </c>
      <c r="U388" s="10" t="s">
        <v>895</v>
      </c>
      <c r="V388" s="319">
        <f t="shared" si="86"/>
        <v>7.2464984887228953E-2</v>
      </c>
      <c r="W388" s="319">
        <f t="shared" si="87"/>
        <v>6.803307557483658E-3</v>
      </c>
      <c r="X388" s="11" t="str">
        <f t="shared" si="83"/>
        <v>FLOW</v>
      </c>
      <c r="Y388" s="5" t="str">
        <f t="shared" si="84"/>
        <v>-</v>
      </c>
      <c r="Z388" s="5" t="s">
        <v>787</v>
      </c>
      <c r="AA388" s="5" t="s">
        <v>586</v>
      </c>
      <c r="AB388" s="12"/>
      <c r="AC388" s="5"/>
      <c r="AD388" s="5"/>
      <c r="AE388" s="13"/>
      <c r="AF388" s="14" t="s">
        <v>586</v>
      </c>
      <c r="AG388" s="15" t="s">
        <v>586</v>
      </c>
      <c r="AH388" s="5" t="s">
        <v>145</v>
      </c>
      <c r="AI388" s="15" t="s">
        <v>586</v>
      </c>
      <c r="AJ388" s="16" t="s">
        <v>586</v>
      </c>
      <c r="AK388" s="15" t="s">
        <v>586</v>
      </c>
      <c r="AL388" s="17">
        <v>10363</v>
      </c>
      <c r="AM388" s="8">
        <v>30727</v>
      </c>
      <c r="AN388" s="18">
        <v>57</v>
      </c>
      <c r="AO388" s="6">
        <v>67</v>
      </c>
      <c r="AP388" s="6" t="str">
        <f t="shared" si="85"/>
        <v>FLOW</v>
      </c>
      <c r="AQ388" s="6"/>
      <c r="AR388" s="6"/>
      <c r="AS388" s="6"/>
      <c r="AT388" s="6"/>
      <c r="AU388" s="5" t="s">
        <v>483</v>
      </c>
      <c r="AV388" s="332"/>
      <c r="AW388" s="12"/>
      <c r="AX388" s="19"/>
      <c r="AY388" s="5"/>
      <c r="AZ388" s="5" t="s">
        <v>1011</v>
      </c>
      <c r="BA388" s="15" t="s">
        <v>586</v>
      </c>
      <c r="BB388" s="15"/>
      <c r="BC388" s="15"/>
      <c r="BD388" s="5"/>
      <c r="BE388" s="5"/>
      <c r="BF388" s="5"/>
      <c r="BG388" s="3"/>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5"/>
      <c r="CM388" s="5"/>
      <c r="CN388" s="5"/>
      <c r="CO388" s="5"/>
      <c r="CP388" s="5"/>
      <c r="CQ388" s="5"/>
      <c r="CR388" s="5"/>
      <c r="CS388" s="5"/>
      <c r="CT388" s="5"/>
      <c r="CU388" s="5"/>
      <c r="CV388" s="5"/>
      <c r="CW388" s="5"/>
      <c r="CX388" s="5"/>
      <c r="CY388" s="5"/>
      <c r="CZ388" s="5"/>
      <c r="DA388" s="5"/>
      <c r="DB388" s="5"/>
      <c r="DC388" s="5"/>
      <c r="DD388" s="5"/>
      <c r="DE388" s="5"/>
      <c r="DF388" s="5"/>
      <c r="DG388" s="5"/>
      <c r="DH388" s="5"/>
      <c r="DI388" s="5"/>
      <c r="DJ388" s="5"/>
      <c r="DK388" s="5"/>
      <c r="DL388" s="5"/>
      <c r="DM388" s="5"/>
      <c r="DN388" s="5"/>
      <c r="DO388" s="5"/>
      <c r="DP388" s="5"/>
      <c r="DQ388" s="5"/>
      <c r="DR388" s="5"/>
      <c r="DS388" s="5"/>
      <c r="DT388" s="5"/>
      <c r="DU388" s="5"/>
      <c r="DV388" s="5"/>
      <c r="DW388" s="5"/>
      <c r="DX388" s="5"/>
      <c r="DY388" s="5"/>
      <c r="DZ388" s="5"/>
      <c r="EA388" s="5"/>
      <c r="EB388" s="5"/>
      <c r="EC388" s="5"/>
      <c r="ED388" s="5"/>
      <c r="EE388" s="5"/>
      <c r="EF388" s="5"/>
      <c r="EG388" s="5"/>
      <c r="EH388" s="5"/>
      <c r="EI388" s="5"/>
      <c r="EJ388" s="5"/>
      <c r="EK388" s="5"/>
      <c r="EL388" s="5"/>
      <c r="EM388" s="5"/>
      <c r="EN388" s="5"/>
      <c r="EO388" s="5"/>
      <c r="EP388" s="5"/>
      <c r="EQ388" s="5"/>
      <c r="ER388" s="20">
        <f t="shared" si="88"/>
        <v>0</v>
      </c>
      <c r="ES388" s="5" t="str">
        <f t="shared" si="89"/>
        <v/>
      </c>
      <c r="ET388" s="5" t="s">
        <v>581</v>
      </c>
      <c r="EU388" s="15" t="e">
        <v>#N/A</v>
      </c>
      <c r="EV388" s="15" t="e">
        <v>#N/A</v>
      </c>
      <c r="EW388" s="15" t="e">
        <v>#N/A</v>
      </c>
      <c r="EX388" s="3" t="e">
        <v>#N/A</v>
      </c>
      <c r="EY388" s="22" t="e">
        <v>#N/A</v>
      </c>
      <c r="EZ388" s="21"/>
      <c r="FA388" s="3"/>
      <c r="FB388" s="22"/>
      <c r="FC388" s="15"/>
      <c r="FD388" s="15"/>
      <c r="FE388" s="15">
        <f t="shared" si="90"/>
        <v>1999</v>
      </c>
      <c r="FF388" s="4">
        <f t="shared" si="91"/>
        <v>9474</v>
      </c>
      <c r="FG388" t="s">
        <v>586</v>
      </c>
      <c r="FH388" s="4">
        <v>253</v>
      </c>
      <c r="FI388" t="s">
        <v>688</v>
      </c>
    </row>
    <row r="389" spans="1:165" ht="17.25" x14ac:dyDescent="0.25">
      <c r="A389" s="5">
        <v>461431253</v>
      </c>
      <c r="B389" s="12" t="s">
        <v>947</v>
      </c>
      <c r="C389" s="5"/>
      <c r="D389" s="5"/>
      <c r="E389" s="5"/>
      <c r="F389" s="5"/>
      <c r="G389" s="6"/>
      <c r="H389" s="6"/>
      <c r="I389" s="5">
        <v>3645</v>
      </c>
      <c r="J389" s="5">
        <v>3245</v>
      </c>
      <c r="K389" s="295">
        <f t="shared" si="80"/>
        <v>3351</v>
      </c>
      <c r="L389" s="295">
        <f t="shared" si="81"/>
        <v>6890</v>
      </c>
      <c r="M389" s="334">
        <v>1</v>
      </c>
      <c r="N389" s="5" t="s">
        <v>688</v>
      </c>
      <c r="O389" s="5" t="s">
        <v>689</v>
      </c>
      <c r="P389" s="5" t="s">
        <v>34</v>
      </c>
      <c r="Q389" s="8">
        <v>30264.2</v>
      </c>
      <c r="R389" s="9">
        <v>106</v>
      </c>
      <c r="S389" s="9">
        <f t="shared" si="82"/>
        <v>0</v>
      </c>
      <c r="T389" s="9">
        <v>1800</v>
      </c>
      <c r="U389" s="10" t="s">
        <v>586</v>
      </c>
      <c r="V389" s="319">
        <f t="shared" si="86"/>
        <v>2.5640412819101635E-2</v>
      </c>
      <c r="W389" s="319">
        <f t="shared" si="87"/>
        <v>1.6972504790678494E-3</v>
      </c>
      <c r="X389" s="11" t="str">
        <f t="shared" si="83"/>
        <v>FLOW</v>
      </c>
      <c r="Y389" s="5" t="str">
        <f t="shared" si="84"/>
        <v>-</v>
      </c>
      <c r="Z389" s="5" t="s">
        <v>586</v>
      </c>
      <c r="AA389" s="5" t="s">
        <v>586</v>
      </c>
      <c r="AB389" s="12"/>
      <c r="AC389" s="5"/>
      <c r="AD389" s="5"/>
      <c r="AE389" s="13"/>
      <c r="AF389" s="14" t="s">
        <v>586</v>
      </c>
      <c r="AG389" s="15" t="s">
        <v>586</v>
      </c>
      <c r="AH389" s="5" t="s">
        <v>1020</v>
      </c>
      <c r="AI389" s="15" t="s">
        <v>586</v>
      </c>
      <c r="AJ389" s="16" t="s">
        <v>586</v>
      </c>
      <c r="AK389" s="15" t="s">
        <v>586</v>
      </c>
      <c r="AL389" s="17">
        <v>5151</v>
      </c>
      <c r="AM389" s="8">
        <v>30264.2</v>
      </c>
      <c r="AN389" s="18">
        <v>27</v>
      </c>
      <c r="AO389" s="6">
        <v>37</v>
      </c>
      <c r="AP389" s="6" t="str">
        <f t="shared" si="85"/>
        <v>FLOW</v>
      </c>
      <c r="AQ389" s="6"/>
      <c r="AR389" s="6"/>
      <c r="AS389" s="6"/>
      <c r="AT389" s="6"/>
      <c r="AU389" s="5" t="s">
        <v>1060</v>
      </c>
      <c r="AV389" s="332"/>
      <c r="AW389" s="12"/>
      <c r="AX389" s="19"/>
      <c r="AY389" s="5"/>
      <c r="AZ389" s="5" t="s">
        <v>1011</v>
      </c>
      <c r="BA389" s="15" t="s">
        <v>586</v>
      </c>
      <c r="BB389" s="15"/>
      <c r="BC389" s="15"/>
      <c r="BD389" s="5"/>
      <c r="BE389" s="5"/>
      <c r="BF389" s="5"/>
      <c r="BG389" s="3"/>
      <c r="BH389" s="5"/>
      <c r="BI389" s="5"/>
      <c r="BJ389" s="5"/>
      <c r="BK389" s="5"/>
      <c r="BL389" s="5"/>
      <c r="BM389" s="5"/>
      <c r="BN389" s="5"/>
      <c r="BO389" s="5"/>
      <c r="BP389" s="5"/>
      <c r="BQ389" s="5"/>
      <c r="BR389" s="5"/>
      <c r="BS389" s="5"/>
      <c r="BT389" s="5"/>
      <c r="BU389" s="5"/>
      <c r="BV389" s="5"/>
      <c r="BW389" s="5"/>
      <c r="BX389" s="5"/>
      <c r="BY389" s="5"/>
      <c r="BZ389" s="5"/>
      <c r="CA389" s="5"/>
      <c r="CB389" s="5"/>
      <c r="CC389" s="5"/>
      <c r="CD389" s="5">
        <v>1</v>
      </c>
      <c r="CE389" s="5"/>
      <c r="CF389" s="5"/>
      <c r="CG389" s="5"/>
      <c r="CH389" s="5"/>
      <c r="CI389" s="5"/>
      <c r="CJ389" s="5"/>
      <c r="CK389" s="5"/>
      <c r="CL389" s="5"/>
      <c r="CM389" s="5"/>
      <c r="CN389" s="5"/>
      <c r="CO389" s="5"/>
      <c r="CP389" s="5"/>
      <c r="CQ389" s="5"/>
      <c r="CR389" s="5"/>
      <c r="CS389" s="5"/>
      <c r="CT389" s="5"/>
      <c r="CU389" s="5"/>
      <c r="CV389" s="5"/>
      <c r="CW389" s="5"/>
      <c r="CX389" s="5"/>
      <c r="CY389" s="5"/>
      <c r="CZ389" s="5"/>
      <c r="DA389" s="5"/>
      <c r="DB389" s="5"/>
      <c r="DC389" s="5"/>
      <c r="DD389" s="5"/>
      <c r="DE389" s="5"/>
      <c r="DF389" s="5"/>
      <c r="DG389" s="5"/>
      <c r="DH389" s="5"/>
      <c r="DI389" s="5"/>
      <c r="DJ389" s="5"/>
      <c r="DK389" s="5"/>
      <c r="DL389" s="5"/>
      <c r="DM389" s="5"/>
      <c r="DN389" s="5"/>
      <c r="DO389" s="5"/>
      <c r="DP389" s="5"/>
      <c r="DQ389" s="5"/>
      <c r="DR389" s="5"/>
      <c r="DS389" s="5"/>
      <c r="DT389" s="5"/>
      <c r="DU389" s="5"/>
      <c r="DV389" s="5"/>
      <c r="DW389" s="5"/>
      <c r="DX389" s="5"/>
      <c r="DY389" s="5"/>
      <c r="DZ389" s="5"/>
      <c r="EA389" s="5"/>
      <c r="EB389" s="5"/>
      <c r="EC389" s="5"/>
      <c r="ED389" s="5"/>
      <c r="EE389" s="5"/>
      <c r="EF389" s="5"/>
      <c r="EG389" s="5"/>
      <c r="EH389" s="5"/>
      <c r="EI389" s="5"/>
      <c r="EJ389" s="5"/>
      <c r="EK389" s="5"/>
      <c r="EL389" s="5"/>
      <c r="EM389" s="5"/>
      <c r="EN389" s="5"/>
      <c r="EO389" s="5"/>
      <c r="EP389" s="5"/>
      <c r="EQ389" s="5"/>
      <c r="ER389" s="20">
        <f t="shared" si="88"/>
        <v>1</v>
      </c>
      <c r="ES389" s="5">
        <f t="shared" si="89"/>
        <v>1</v>
      </c>
      <c r="ET389" s="5" t="s">
        <v>574</v>
      </c>
      <c r="EU389" s="15" t="s">
        <v>1853</v>
      </c>
      <c r="EV389" s="15" t="s">
        <v>567</v>
      </c>
      <c r="EW389" s="15" t="e">
        <v>#N/A</v>
      </c>
      <c r="EX389" s="3" t="e">
        <v>#N/A</v>
      </c>
      <c r="EY389" s="22" t="e">
        <v>#N/A</v>
      </c>
      <c r="EZ389" s="21"/>
      <c r="FA389" s="3"/>
      <c r="FB389" s="22"/>
      <c r="FC389" s="15"/>
      <c r="FD389" s="15"/>
      <c r="FE389" s="15">
        <f t="shared" si="90"/>
        <v>3351</v>
      </c>
      <c r="FF389" s="4">
        <f t="shared" si="91"/>
        <v>6890</v>
      </c>
      <c r="FG389" t="s">
        <v>586</v>
      </c>
      <c r="FH389" s="4">
        <v>106</v>
      </c>
      <c r="FI389" t="s">
        <v>688</v>
      </c>
    </row>
    <row r="390" spans="1:165" ht="17.25" x14ac:dyDescent="0.25">
      <c r="A390" s="5">
        <v>462495534</v>
      </c>
      <c r="B390" s="12" t="s">
        <v>82</v>
      </c>
      <c r="C390" s="5"/>
      <c r="D390" s="5"/>
      <c r="E390" s="5"/>
      <c r="F390" s="5"/>
      <c r="G390" s="6"/>
      <c r="H390" s="6"/>
      <c r="I390" s="5">
        <v>7859</v>
      </c>
      <c r="J390" s="5">
        <v>31436</v>
      </c>
      <c r="K390" s="295">
        <f t="shared" si="80"/>
        <v>-5736</v>
      </c>
      <c r="L390" s="295">
        <f t="shared" si="81"/>
        <v>39295</v>
      </c>
      <c r="M390" s="7">
        <v>6</v>
      </c>
      <c r="N390" s="5" t="s">
        <v>688</v>
      </c>
      <c r="O390" s="5" t="s">
        <v>689</v>
      </c>
      <c r="P390" s="5" t="s">
        <v>74</v>
      </c>
      <c r="Q390" s="8">
        <v>30229</v>
      </c>
      <c r="R390" s="9">
        <v>2123</v>
      </c>
      <c r="S390" s="9">
        <f t="shared" si="82"/>
        <v>0</v>
      </c>
      <c r="T390" s="9">
        <v>5849</v>
      </c>
      <c r="U390" s="10" t="s">
        <v>688</v>
      </c>
      <c r="V390" s="319">
        <f t="shared" si="86"/>
        <v>0.38658976392050542</v>
      </c>
      <c r="W390" s="319">
        <f t="shared" si="87"/>
        <v>1.2698346340425347E-2</v>
      </c>
      <c r="X390" s="11" t="str">
        <f t="shared" si="83"/>
        <v>FLOW</v>
      </c>
      <c r="Y390" s="5" t="str">
        <f t="shared" si="84"/>
        <v>-</v>
      </c>
      <c r="Z390" s="5" t="s">
        <v>773</v>
      </c>
      <c r="AA390" s="5" t="s">
        <v>586</v>
      </c>
      <c r="AB390" s="12"/>
      <c r="AC390" s="5"/>
      <c r="AD390" s="5"/>
      <c r="AE390" s="13"/>
      <c r="AF390" s="14" t="s">
        <v>1064</v>
      </c>
      <c r="AG390" s="15" t="s">
        <v>586</v>
      </c>
      <c r="AH390" s="5" t="s">
        <v>73</v>
      </c>
      <c r="AI390" s="15" t="s">
        <v>586</v>
      </c>
      <c r="AJ390" s="16" t="s">
        <v>586</v>
      </c>
      <c r="AK390" s="15" t="s">
        <v>586</v>
      </c>
      <c r="AL390" s="17">
        <v>39408</v>
      </c>
      <c r="AM390" s="8">
        <v>30229</v>
      </c>
      <c r="AN390" s="18">
        <v>178</v>
      </c>
      <c r="AO390" s="6">
        <v>188</v>
      </c>
      <c r="AP390" s="6" t="str">
        <f t="shared" si="85"/>
        <v>FLOW</v>
      </c>
      <c r="AQ390" s="6"/>
      <c r="AR390" s="6"/>
      <c r="AS390" s="6"/>
      <c r="AT390" s="6"/>
      <c r="AU390" s="5" t="s">
        <v>483</v>
      </c>
      <c r="AV390" s="332"/>
      <c r="AW390" s="12"/>
      <c r="AX390" s="19"/>
      <c r="AY390" s="5"/>
      <c r="AZ390" s="5" t="s">
        <v>1011</v>
      </c>
      <c r="BA390" s="15" t="s">
        <v>586</v>
      </c>
      <c r="BB390" s="15"/>
      <c r="BC390" s="15"/>
      <c r="BD390" s="5"/>
      <c r="BE390" s="5"/>
      <c r="BF390" s="5"/>
      <c r="BG390" s="3"/>
      <c r="BH390" s="5"/>
      <c r="BI390" s="5"/>
      <c r="BJ390" s="5"/>
      <c r="BK390" s="5"/>
      <c r="BL390" s="5">
        <v>1</v>
      </c>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5"/>
      <c r="CM390" s="5"/>
      <c r="CN390" s="5"/>
      <c r="CO390" s="5"/>
      <c r="CP390" s="5"/>
      <c r="CQ390" s="5"/>
      <c r="CR390" s="5"/>
      <c r="CS390" s="5"/>
      <c r="CT390" s="5"/>
      <c r="CU390" s="5"/>
      <c r="CV390" s="5"/>
      <c r="CW390" s="5"/>
      <c r="CX390" s="5"/>
      <c r="CY390" s="5"/>
      <c r="CZ390" s="5"/>
      <c r="DA390" s="5"/>
      <c r="DB390" s="5"/>
      <c r="DC390" s="5"/>
      <c r="DD390" s="5"/>
      <c r="DE390" s="5"/>
      <c r="DF390" s="5"/>
      <c r="DG390" s="5"/>
      <c r="DH390" s="5"/>
      <c r="DI390" s="5"/>
      <c r="DJ390" s="5"/>
      <c r="DK390" s="5"/>
      <c r="DL390" s="5"/>
      <c r="DM390" s="5"/>
      <c r="DN390" s="5"/>
      <c r="DO390" s="5"/>
      <c r="DP390" s="5"/>
      <c r="DQ390" s="5"/>
      <c r="DR390" s="5"/>
      <c r="DS390" s="5"/>
      <c r="DT390" s="5"/>
      <c r="DU390" s="5"/>
      <c r="DV390" s="5"/>
      <c r="DW390" s="5"/>
      <c r="DX390" s="5"/>
      <c r="DY390" s="5"/>
      <c r="DZ390" s="5"/>
      <c r="EA390" s="5"/>
      <c r="EB390" s="5"/>
      <c r="EC390" s="5"/>
      <c r="ED390" s="5"/>
      <c r="EE390" s="5"/>
      <c r="EF390" s="5"/>
      <c r="EG390" s="5"/>
      <c r="EH390" s="5"/>
      <c r="EI390" s="5"/>
      <c r="EJ390" s="5"/>
      <c r="EK390" s="5"/>
      <c r="EL390" s="5"/>
      <c r="EM390" s="5"/>
      <c r="EN390" s="5"/>
      <c r="EO390" s="5"/>
      <c r="EP390" s="5"/>
      <c r="EQ390" s="5"/>
      <c r="ER390" s="20">
        <f t="shared" si="88"/>
        <v>1</v>
      </c>
      <c r="ES390" s="5">
        <f t="shared" si="89"/>
        <v>1</v>
      </c>
      <c r="ET390" s="5" t="s">
        <v>579</v>
      </c>
      <c r="EU390" s="15" t="s">
        <v>1854</v>
      </c>
      <c r="EV390" s="15" t="s">
        <v>567</v>
      </c>
      <c r="EW390" s="15" t="s">
        <v>1075</v>
      </c>
      <c r="EX390" s="3" t="s">
        <v>1239</v>
      </c>
      <c r="EY390" s="22">
        <v>46177</v>
      </c>
      <c r="EZ390" s="21"/>
      <c r="FA390" s="3"/>
      <c r="FB390" s="22"/>
      <c r="FC390" s="15"/>
      <c r="FD390" s="15"/>
      <c r="FE390" s="15">
        <f t="shared" si="90"/>
        <v>-5736</v>
      </c>
      <c r="FF390" s="4">
        <f t="shared" si="91"/>
        <v>39295</v>
      </c>
      <c r="FG390" t="s">
        <v>586</v>
      </c>
      <c r="FH390" s="4">
        <v>2123</v>
      </c>
      <c r="FI390" t="s">
        <v>688</v>
      </c>
    </row>
    <row r="391" spans="1:165" ht="17.25" x14ac:dyDescent="0.25">
      <c r="A391" s="5">
        <v>462485071</v>
      </c>
      <c r="B391" s="12" t="s">
        <v>334</v>
      </c>
      <c r="C391" s="5"/>
      <c r="D391" s="5"/>
      <c r="E391" s="5"/>
      <c r="F391" s="5"/>
      <c r="G391" s="6"/>
      <c r="H391" s="6"/>
      <c r="I391" s="5">
        <v>4045</v>
      </c>
      <c r="J391" s="5">
        <v>11859.53</v>
      </c>
      <c r="K391" s="295">
        <f t="shared" si="80"/>
        <v>4239.5300000000007</v>
      </c>
      <c r="L391" s="295">
        <f t="shared" si="81"/>
        <v>15904.53</v>
      </c>
      <c r="M391" s="7">
        <v>3</v>
      </c>
      <c r="N391" s="5" t="s">
        <v>688</v>
      </c>
      <c r="O391" s="5" t="s">
        <v>689</v>
      </c>
      <c r="P391" s="5" t="s">
        <v>44</v>
      </c>
      <c r="Q391" s="8">
        <v>30067</v>
      </c>
      <c r="R391" s="9">
        <v>470</v>
      </c>
      <c r="S391" s="9">
        <f t="shared" si="82"/>
        <v>0</v>
      </c>
      <c r="T391" s="9">
        <v>6300</v>
      </c>
      <c r="U391" s="10" t="s">
        <v>793</v>
      </c>
      <c r="V391" s="319">
        <f t="shared" si="86"/>
        <v>0.2819546933214051</v>
      </c>
      <c r="W391" s="319">
        <f t="shared" si="87"/>
        <v>7.9602763386884354E-3</v>
      </c>
      <c r="X391" s="11" t="str">
        <f t="shared" si="83"/>
        <v>FLOW</v>
      </c>
      <c r="Y391" s="5" t="str">
        <f t="shared" si="84"/>
        <v>-</v>
      </c>
      <c r="Z391" s="5" t="s">
        <v>773</v>
      </c>
      <c r="AA391" s="5" t="s">
        <v>586</v>
      </c>
      <c r="AB391" s="12"/>
      <c r="AC391" s="5"/>
      <c r="AD391" s="5"/>
      <c r="AE391" s="13"/>
      <c r="AF391" s="14" t="s">
        <v>1064</v>
      </c>
      <c r="AG391" s="15" t="s">
        <v>586</v>
      </c>
      <c r="AH391" s="5" t="s">
        <v>331</v>
      </c>
      <c r="AI391" s="15" t="s">
        <v>586</v>
      </c>
      <c r="AJ391" s="16" t="s">
        <v>586</v>
      </c>
      <c r="AK391" s="15" t="s">
        <v>586</v>
      </c>
      <c r="AL391" s="17">
        <v>18629.53</v>
      </c>
      <c r="AM391" s="8">
        <v>30067</v>
      </c>
      <c r="AN391" s="18">
        <v>88</v>
      </c>
      <c r="AO391" s="6">
        <v>98</v>
      </c>
      <c r="AP391" s="6" t="str">
        <f t="shared" si="85"/>
        <v>FLOW</v>
      </c>
      <c r="AQ391" s="6"/>
      <c r="AR391" s="6"/>
      <c r="AS391" s="6"/>
      <c r="AT391" s="6"/>
      <c r="AU391" s="5" t="s">
        <v>483</v>
      </c>
      <c r="AV391" s="332"/>
      <c r="AW391" s="12"/>
      <c r="AX391" s="19"/>
      <c r="AY391" s="5"/>
      <c r="AZ391" s="5" t="s">
        <v>1011</v>
      </c>
      <c r="BA391" s="15" t="s">
        <v>586</v>
      </c>
      <c r="BB391" s="15"/>
      <c r="BC391" s="15"/>
      <c r="BD391" s="5"/>
      <c r="BE391" s="5"/>
      <c r="BF391" s="5"/>
      <c r="BG391" s="3"/>
      <c r="BH391" s="5"/>
      <c r="BI391" s="5"/>
      <c r="BJ391" s="5"/>
      <c r="BK391" s="5"/>
      <c r="BL391" s="5">
        <v>1</v>
      </c>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5"/>
      <c r="CM391" s="5"/>
      <c r="CN391" s="5"/>
      <c r="CO391" s="5"/>
      <c r="CP391" s="5"/>
      <c r="CQ391" s="5"/>
      <c r="CR391" s="5"/>
      <c r="CS391" s="5"/>
      <c r="CT391" s="5"/>
      <c r="CU391" s="5"/>
      <c r="CV391" s="5"/>
      <c r="CW391" s="5"/>
      <c r="CX391" s="5"/>
      <c r="CY391" s="5"/>
      <c r="CZ391" s="5"/>
      <c r="DA391" s="5"/>
      <c r="DB391" s="5"/>
      <c r="DC391" s="5"/>
      <c r="DD391" s="5"/>
      <c r="DE391" s="5"/>
      <c r="DF391" s="5"/>
      <c r="DG391" s="5"/>
      <c r="DH391" s="5"/>
      <c r="DI391" s="5"/>
      <c r="DJ391" s="5"/>
      <c r="DK391" s="5"/>
      <c r="DL391" s="5"/>
      <c r="DM391" s="5"/>
      <c r="DN391" s="5"/>
      <c r="DO391" s="5"/>
      <c r="DP391" s="5"/>
      <c r="DQ391" s="5"/>
      <c r="DR391" s="5"/>
      <c r="DS391" s="5"/>
      <c r="DT391" s="5"/>
      <c r="DU391" s="5"/>
      <c r="DV391" s="5"/>
      <c r="DW391" s="5"/>
      <c r="DX391" s="5"/>
      <c r="DY391" s="5"/>
      <c r="DZ391" s="5"/>
      <c r="EA391" s="5"/>
      <c r="EB391" s="5"/>
      <c r="EC391" s="5"/>
      <c r="ED391" s="5"/>
      <c r="EE391" s="5"/>
      <c r="EF391" s="5"/>
      <c r="EG391" s="5"/>
      <c r="EH391" s="5"/>
      <c r="EI391" s="5"/>
      <c r="EJ391" s="5"/>
      <c r="EK391" s="5"/>
      <c r="EL391" s="5"/>
      <c r="EM391" s="5"/>
      <c r="EN391" s="5"/>
      <c r="EO391" s="5"/>
      <c r="EP391" s="5"/>
      <c r="EQ391" s="5"/>
      <c r="ER391" s="20">
        <f t="shared" si="88"/>
        <v>1</v>
      </c>
      <c r="ES391" s="5">
        <f t="shared" si="89"/>
        <v>1</v>
      </c>
      <c r="ET391" s="5" t="s">
        <v>576</v>
      </c>
      <c r="EU391" s="15" t="s">
        <v>1855</v>
      </c>
      <c r="EV391" s="15" t="s">
        <v>567</v>
      </c>
      <c r="EW391" s="15" t="s">
        <v>1075</v>
      </c>
      <c r="EX391" s="3" t="s">
        <v>1153</v>
      </c>
      <c r="EY391" s="22">
        <v>46177</v>
      </c>
      <c r="EZ391" s="21"/>
      <c r="FA391" s="3"/>
      <c r="FB391" s="22"/>
      <c r="FC391" s="15"/>
      <c r="FD391" s="15"/>
      <c r="FE391" s="15">
        <f t="shared" si="90"/>
        <v>4239.5300000000007</v>
      </c>
      <c r="FF391" s="4">
        <f t="shared" si="91"/>
        <v>15904.53</v>
      </c>
      <c r="FG391" t="s">
        <v>586</v>
      </c>
      <c r="FH391" s="4">
        <v>470</v>
      </c>
      <c r="FI391" t="s">
        <v>688</v>
      </c>
    </row>
    <row r="392" spans="1:165" ht="17.25" x14ac:dyDescent="0.25">
      <c r="A392" s="5">
        <v>460476205</v>
      </c>
      <c r="B392" s="12" t="s">
        <v>948</v>
      </c>
      <c r="C392" s="5"/>
      <c r="D392" s="5"/>
      <c r="E392" s="5"/>
      <c r="F392" s="5"/>
      <c r="G392" s="6"/>
      <c r="H392" s="6"/>
      <c r="I392" s="5">
        <v>2867</v>
      </c>
      <c r="J392" s="5">
        <v>15378</v>
      </c>
      <c r="K392" s="295">
        <f t="shared" si="80"/>
        <v>2096</v>
      </c>
      <c r="L392" s="295">
        <f t="shared" si="81"/>
        <v>18245</v>
      </c>
      <c r="M392" s="7">
        <v>6</v>
      </c>
      <c r="N392" s="5" t="s">
        <v>688</v>
      </c>
      <c r="O392" s="5" t="s">
        <v>689</v>
      </c>
      <c r="P392" s="5" t="s">
        <v>30</v>
      </c>
      <c r="Q392" s="8">
        <v>29708</v>
      </c>
      <c r="R392" s="9">
        <v>1053</v>
      </c>
      <c r="S392" s="9">
        <f t="shared" si="82"/>
        <v>0</v>
      </c>
      <c r="T392" s="9">
        <v>4950</v>
      </c>
      <c r="U392" s="10" t="s">
        <v>586</v>
      </c>
      <c r="V392" s="319">
        <f t="shared" si="86"/>
        <v>6.0401879476820665E-2</v>
      </c>
      <c r="W392" s="319">
        <f t="shared" si="87"/>
        <v>1.2479489003319865E-2</v>
      </c>
      <c r="X392" s="11" t="str">
        <f t="shared" si="83"/>
        <v>FLOW</v>
      </c>
      <c r="Y392" s="5" t="str">
        <f t="shared" si="84"/>
        <v>-</v>
      </c>
      <c r="Z392" s="5" t="s">
        <v>586</v>
      </c>
      <c r="AA392" s="5" t="s">
        <v>586</v>
      </c>
      <c r="AB392" s="12"/>
      <c r="AC392" s="5"/>
      <c r="AD392" s="5"/>
      <c r="AE392" s="13"/>
      <c r="AF392" s="14" t="s">
        <v>1064</v>
      </c>
      <c r="AG392" s="15" t="s">
        <v>586</v>
      </c>
      <c r="AH392" s="5" t="s">
        <v>391</v>
      </c>
      <c r="AI392" s="15" t="s">
        <v>586</v>
      </c>
      <c r="AJ392" s="16" t="s">
        <v>586</v>
      </c>
      <c r="AK392" s="15" t="s">
        <v>586</v>
      </c>
      <c r="AL392" s="17">
        <v>21381</v>
      </c>
      <c r="AM392" s="8">
        <v>29708</v>
      </c>
      <c r="AN392" s="18">
        <v>178</v>
      </c>
      <c r="AO392" s="6">
        <v>188</v>
      </c>
      <c r="AP392" s="6" t="str">
        <f t="shared" si="85"/>
        <v>FLOW</v>
      </c>
      <c r="AQ392" s="6"/>
      <c r="AR392" s="6"/>
      <c r="AS392" s="6"/>
      <c r="AT392" s="6"/>
      <c r="AU392" s="5" t="s">
        <v>483</v>
      </c>
      <c r="AV392" s="332"/>
      <c r="AW392" s="12"/>
      <c r="AX392" s="19"/>
      <c r="AY392" s="5"/>
      <c r="AZ392" s="5" t="s">
        <v>1011</v>
      </c>
      <c r="BA392" s="15" t="s">
        <v>586</v>
      </c>
      <c r="BB392" s="15"/>
      <c r="BC392" s="15"/>
      <c r="BD392" s="5"/>
      <c r="BE392" s="5"/>
      <c r="BF392" s="5"/>
      <c r="BG392" s="3"/>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5"/>
      <c r="CM392" s="5"/>
      <c r="CN392" s="5"/>
      <c r="CO392" s="5"/>
      <c r="CP392" s="5"/>
      <c r="CQ392" s="5"/>
      <c r="CR392" s="5"/>
      <c r="CS392" s="5"/>
      <c r="CT392" s="5"/>
      <c r="CU392" s="5"/>
      <c r="CV392" s="5"/>
      <c r="CW392" s="5"/>
      <c r="CX392" s="5"/>
      <c r="CY392" s="5"/>
      <c r="CZ392" s="5"/>
      <c r="DA392" s="5"/>
      <c r="DB392" s="5"/>
      <c r="DC392" s="5"/>
      <c r="DD392" s="5"/>
      <c r="DE392" s="5"/>
      <c r="DF392" s="5"/>
      <c r="DG392" s="5"/>
      <c r="DH392" s="5"/>
      <c r="DI392" s="5"/>
      <c r="DJ392" s="5"/>
      <c r="DK392" s="5"/>
      <c r="DL392" s="5"/>
      <c r="DM392" s="5"/>
      <c r="DN392" s="5"/>
      <c r="DO392" s="5"/>
      <c r="DP392" s="5"/>
      <c r="DQ392" s="5"/>
      <c r="DR392" s="5"/>
      <c r="DS392" s="5"/>
      <c r="DT392" s="5"/>
      <c r="DU392" s="5"/>
      <c r="DV392" s="5"/>
      <c r="DW392" s="5"/>
      <c r="DX392" s="5"/>
      <c r="DY392" s="5"/>
      <c r="DZ392" s="5"/>
      <c r="EA392" s="5"/>
      <c r="EB392" s="5"/>
      <c r="EC392" s="5"/>
      <c r="ED392" s="5"/>
      <c r="EE392" s="5"/>
      <c r="EF392" s="5"/>
      <c r="EG392" s="5"/>
      <c r="EH392" s="5"/>
      <c r="EI392" s="5"/>
      <c r="EJ392" s="5"/>
      <c r="EK392" s="5"/>
      <c r="EL392" s="5"/>
      <c r="EM392" s="5"/>
      <c r="EN392" s="5"/>
      <c r="EO392" s="5"/>
      <c r="EP392" s="5"/>
      <c r="EQ392" s="5"/>
      <c r="ER392" s="20">
        <f t="shared" si="88"/>
        <v>0</v>
      </c>
      <c r="ES392" s="5" t="str">
        <f t="shared" si="89"/>
        <v/>
      </c>
      <c r="ET392" s="5" t="s">
        <v>573</v>
      </c>
      <c r="EU392" s="15" t="s">
        <v>1856</v>
      </c>
      <c r="EV392" s="15" t="s">
        <v>567</v>
      </c>
      <c r="EW392" s="15" t="e">
        <v>#N/A</v>
      </c>
      <c r="EX392" s="3" t="e">
        <v>#N/A</v>
      </c>
      <c r="EY392" s="22" t="e">
        <v>#N/A</v>
      </c>
      <c r="EZ392" s="21"/>
      <c r="FA392" s="3"/>
      <c r="FB392" s="22"/>
      <c r="FC392" s="15"/>
      <c r="FD392" s="15"/>
      <c r="FE392" s="15">
        <f t="shared" si="90"/>
        <v>2096</v>
      </c>
      <c r="FF392" s="4">
        <f t="shared" si="91"/>
        <v>18245</v>
      </c>
      <c r="FG392" t="s">
        <v>586</v>
      </c>
      <c r="FH392" s="4">
        <v>1053</v>
      </c>
      <c r="FI392" t="s">
        <v>688</v>
      </c>
    </row>
    <row r="393" spans="1:165" ht="17.25" x14ac:dyDescent="0.25">
      <c r="A393" s="5">
        <v>462115167</v>
      </c>
      <c r="B393" s="12" t="s">
        <v>1349</v>
      </c>
      <c r="C393" s="5"/>
      <c r="D393" s="5"/>
      <c r="E393" s="5"/>
      <c r="F393" s="5"/>
      <c r="G393" s="6"/>
      <c r="H393" s="6"/>
      <c r="I393" s="5">
        <v>2974</v>
      </c>
      <c r="J393" s="5">
        <v>2940.35</v>
      </c>
      <c r="K393" s="295">
        <f t="shared" si="80"/>
        <v>3064.35</v>
      </c>
      <c r="L393" s="295">
        <f t="shared" si="81"/>
        <v>5914.35</v>
      </c>
      <c r="M393" s="334">
        <v>1</v>
      </c>
      <c r="N393" s="5" t="s">
        <v>688</v>
      </c>
      <c r="O393" s="5" t="s">
        <v>689</v>
      </c>
      <c r="P393" s="5" t="s">
        <v>20</v>
      </c>
      <c r="Q393" s="8">
        <v>29669</v>
      </c>
      <c r="R393" s="9">
        <v>124</v>
      </c>
      <c r="S393" s="9">
        <f t="shared" si="82"/>
        <v>0</v>
      </c>
      <c r="T393" s="9">
        <v>4500</v>
      </c>
      <c r="U393" s="10" t="s">
        <v>586</v>
      </c>
      <c r="V393" s="319">
        <f t="shared" si="86"/>
        <v>0.12152094134022906</v>
      </c>
      <c r="W393" s="319">
        <f t="shared" si="87"/>
        <v>1.6638709915829271E-3</v>
      </c>
      <c r="X393" s="11" t="str">
        <f t="shared" si="83"/>
        <v>FLOW</v>
      </c>
      <c r="Y393" s="5" t="str">
        <f t="shared" si="84"/>
        <v>-</v>
      </c>
      <c r="Z393" s="5" t="s">
        <v>586</v>
      </c>
      <c r="AA393" s="5" t="s">
        <v>586</v>
      </c>
      <c r="AB393" s="12"/>
      <c r="AC393" s="5"/>
      <c r="AD393" s="5"/>
      <c r="AE393" s="13"/>
      <c r="AF393" s="14"/>
      <c r="AG393" s="15"/>
      <c r="AH393" s="5" t="s">
        <v>107</v>
      </c>
      <c r="AI393" s="15"/>
      <c r="AK393" s="15"/>
      <c r="AL393" s="17">
        <v>7564.35</v>
      </c>
      <c r="AM393" s="8">
        <v>29669</v>
      </c>
      <c r="AN393" s="18">
        <v>27</v>
      </c>
      <c r="AO393" s="6">
        <v>37</v>
      </c>
      <c r="AP393" s="6" t="str">
        <f t="shared" si="85"/>
        <v>FLOW</v>
      </c>
      <c r="AQ393" s="6"/>
      <c r="AR393" s="6"/>
      <c r="AS393" s="6"/>
      <c r="AT393" s="6"/>
      <c r="AU393" s="5" t="s">
        <v>586</v>
      </c>
      <c r="AV393" s="332"/>
      <c r="AW393" s="12"/>
      <c r="AX393" s="19"/>
      <c r="AY393" s="5"/>
      <c r="AZ393" s="5" t="s">
        <v>1325</v>
      </c>
      <c r="BA393" s="15" t="s">
        <v>586</v>
      </c>
      <c r="BB393" s="15"/>
      <c r="BC393" s="15"/>
      <c r="BD393" s="5"/>
      <c r="BE393" s="5"/>
      <c r="BF393" s="5"/>
      <c r="BG393" s="3"/>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5"/>
      <c r="CM393" s="5"/>
      <c r="CN393" s="5"/>
      <c r="CO393" s="5"/>
      <c r="CP393" s="5"/>
      <c r="CQ393" s="5"/>
      <c r="CR393" s="5"/>
      <c r="CS393" s="5"/>
      <c r="CT393" s="5"/>
      <c r="CU393" s="5"/>
      <c r="CV393" s="5"/>
      <c r="CW393" s="5"/>
      <c r="CX393" s="5"/>
      <c r="CY393" s="5"/>
      <c r="CZ393" s="5"/>
      <c r="DA393" s="5"/>
      <c r="DB393" s="5"/>
      <c r="DC393" s="5"/>
      <c r="DD393" s="5"/>
      <c r="DE393" s="5"/>
      <c r="DF393" s="5"/>
      <c r="DG393" s="5"/>
      <c r="DH393" s="5"/>
      <c r="DI393" s="5"/>
      <c r="DJ393" s="5"/>
      <c r="DK393" s="5"/>
      <c r="DL393" s="5"/>
      <c r="DM393" s="5"/>
      <c r="DN393" s="5"/>
      <c r="DO393" s="5"/>
      <c r="DP393" s="5"/>
      <c r="DQ393" s="5"/>
      <c r="DR393" s="5"/>
      <c r="DS393" s="5"/>
      <c r="DT393" s="5"/>
      <c r="DU393" s="5"/>
      <c r="DV393" s="5"/>
      <c r="DW393" s="5"/>
      <c r="DX393" s="5"/>
      <c r="DY393" s="5"/>
      <c r="DZ393" s="5"/>
      <c r="EA393" s="5"/>
      <c r="EB393" s="5"/>
      <c r="EC393" s="5"/>
      <c r="ED393" s="5"/>
      <c r="EE393" s="5"/>
      <c r="EF393" s="5"/>
      <c r="EG393" s="5"/>
      <c r="EH393" s="5"/>
      <c r="EI393" s="5"/>
      <c r="EJ393" s="5"/>
      <c r="EK393" s="5"/>
      <c r="EL393" s="5"/>
      <c r="EM393" s="5"/>
      <c r="EN393" s="5"/>
      <c r="EO393" s="5"/>
      <c r="EP393" s="5"/>
      <c r="EQ393" s="5"/>
      <c r="ER393" s="20">
        <f t="shared" si="88"/>
        <v>0</v>
      </c>
      <c r="ES393" s="5" t="str">
        <f t="shared" si="89"/>
        <v/>
      </c>
      <c r="ET393" s="5" t="s">
        <v>571</v>
      </c>
      <c r="EU393" s="15" t="s">
        <v>1857</v>
      </c>
      <c r="EV393" s="15" t="s">
        <v>567</v>
      </c>
      <c r="EW393" s="15"/>
      <c r="EX393" s="3"/>
      <c r="EY393" s="22"/>
      <c r="EZ393" s="21"/>
      <c r="FA393" s="3"/>
      <c r="FB393" s="22"/>
      <c r="FC393" s="15"/>
      <c r="FD393" s="15"/>
      <c r="FE393" s="15">
        <f t="shared" si="90"/>
        <v>3064.35</v>
      </c>
      <c r="FF393" s="4">
        <f t="shared" si="91"/>
        <v>5914.35</v>
      </c>
      <c r="FH393" s="4">
        <v>124</v>
      </c>
      <c r="FI393" t="s">
        <v>688</v>
      </c>
    </row>
    <row r="394" spans="1:165" ht="17.25" x14ac:dyDescent="0.25">
      <c r="A394" s="5">
        <v>464069443</v>
      </c>
      <c r="B394" s="12" t="s">
        <v>247</v>
      </c>
      <c r="C394" s="5"/>
      <c r="D394" s="5"/>
      <c r="E394" s="5"/>
      <c r="F394" s="5"/>
      <c r="G394" s="6"/>
      <c r="H394" s="6"/>
      <c r="I394" s="5">
        <v>4557</v>
      </c>
      <c r="J394" s="5">
        <v>13671</v>
      </c>
      <c r="K394" s="295">
        <f t="shared" si="80"/>
        <v>4883</v>
      </c>
      <c r="L394" s="295">
        <f t="shared" si="81"/>
        <v>18228</v>
      </c>
      <c r="M394" s="7">
        <v>3</v>
      </c>
      <c r="N394" s="5" t="s">
        <v>688</v>
      </c>
      <c r="O394" s="5" t="s">
        <v>689</v>
      </c>
      <c r="P394" s="5" t="s">
        <v>156</v>
      </c>
      <c r="Q394" s="8">
        <v>29586</v>
      </c>
      <c r="R394" s="9">
        <v>326</v>
      </c>
      <c r="S394" s="9">
        <f t="shared" si="82"/>
        <v>0</v>
      </c>
      <c r="T394" s="9">
        <v>1800</v>
      </c>
      <c r="U394" s="10" t="s">
        <v>688</v>
      </c>
      <c r="V394" s="319">
        <f t="shared" si="86"/>
        <v>5.6318575446513544E-2</v>
      </c>
      <c r="W394" s="319">
        <f t="shared" si="87"/>
        <v>7.8329309793606292E-3</v>
      </c>
      <c r="X394" s="11" t="str">
        <f t="shared" si="83"/>
        <v>FLOW</v>
      </c>
      <c r="Y394" s="5" t="str">
        <f t="shared" si="84"/>
        <v>-</v>
      </c>
      <c r="Z394" s="5" t="s">
        <v>773</v>
      </c>
      <c r="AA394" s="5" t="s">
        <v>586</v>
      </c>
      <c r="AB394" s="12"/>
      <c r="AC394" s="5"/>
      <c r="AD394" s="5"/>
      <c r="AE394" s="13"/>
      <c r="AF394" s="14" t="s">
        <v>1064</v>
      </c>
      <c r="AG394" s="15" t="s">
        <v>586</v>
      </c>
      <c r="AH394" s="5" t="s">
        <v>245</v>
      </c>
      <c r="AI394" s="15" t="s">
        <v>586</v>
      </c>
      <c r="AJ394" s="16" t="s">
        <v>586</v>
      </c>
      <c r="AK394" s="15" t="s">
        <v>586</v>
      </c>
      <c r="AL394" s="17">
        <v>15797</v>
      </c>
      <c r="AM394" s="8">
        <v>29586</v>
      </c>
      <c r="AN394" s="18">
        <v>88</v>
      </c>
      <c r="AO394" s="6">
        <v>98</v>
      </c>
      <c r="AP394" s="6" t="str">
        <f t="shared" si="85"/>
        <v>FLOW</v>
      </c>
      <c r="AQ394" s="6"/>
      <c r="AR394" s="6"/>
      <c r="AS394" s="6"/>
      <c r="AT394" s="6"/>
      <c r="AU394" s="5" t="s">
        <v>1060</v>
      </c>
      <c r="AV394" s="332"/>
      <c r="AW394" s="12"/>
      <c r="AX394" s="19"/>
      <c r="AY394" s="5"/>
      <c r="AZ394" s="5" t="s">
        <v>1011</v>
      </c>
      <c r="BA394" s="15" t="s">
        <v>586</v>
      </c>
      <c r="BB394" s="15"/>
      <c r="BC394" s="15"/>
      <c r="BD394" s="5"/>
      <c r="BE394" s="5"/>
      <c r="BF394" s="5"/>
      <c r="BG394" s="3"/>
      <c r="BH394" s="5"/>
      <c r="BI394" s="5">
        <v>1</v>
      </c>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5"/>
      <c r="CM394" s="5"/>
      <c r="CN394" s="5"/>
      <c r="CO394" s="5"/>
      <c r="CP394" s="5"/>
      <c r="CQ394" s="5"/>
      <c r="CR394" s="5"/>
      <c r="CS394" s="5"/>
      <c r="CT394" s="5"/>
      <c r="CU394" s="5"/>
      <c r="CV394" s="5"/>
      <c r="CW394" s="5"/>
      <c r="CX394" s="5"/>
      <c r="CY394" s="5"/>
      <c r="CZ394" s="5"/>
      <c r="DA394" s="5"/>
      <c r="DB394" s="5"/>
      <c r="DC394" s="5"/>
      <c r="DD394" s="5"/>
      <c r="DE394" s="5"/>
      <c r="DF394" s="5"/>
      <c r="DG394" s="5"/>
      <c r="DH394" s="5"/>
      <c r="DI394" s="5"/>
      <c r="DJ394" s="5"/>
      <c r="DK394" s="5"/>
      <c r="DL394" s="5"/>
      <c r="DM394" s="5"/>
      <c r="DN394" s="5"/>
      <c r="DO394" s="5"/>
      <c r="DP394" s="5"/>
      <c r="DQ394" s="5"/>
      <c r="DR394" s="5"/>
      <c r="DS394" s="5"/>
      <c r="DT394" s="5"/>
      <c r="DU394" s="5"/>
      <c r="DV394" s="5"/>
      <c r="DW394" s="5"/>
      <c r="DX394" s="5"/>
      <c r="DY394" s="5"/>
      <c r="DZ394" s="5"/>
      <c r="EA394" s="5"/>
      <c r="EB394" s="5"/>
      <c r="EC394" s="5"/>
      <c r="ED394" s="5"/>
      <c r="EE394" s="5"/>
      <c r="EF394" s="5"/>
      <c r="EG394" s="5"/>
      <c r="EH394" s="5"/>
      <c r="EI394" s="5"/>
      <c r="EJ394" s="5"/>
      <c r="EK394" s="5"/>
      <c r="EL394" s="5"/>
      <c r="EM394" s="5"/>
      <c r="EN394" s="5"/>
      <c r="EO394" s="5"/>
      <c r="EP394" s="5"/>
      <c r="EQ394" s="5"/>
      <c r="ER394" s="20">
        <f t="shared" si="88"/>
        <v>1</v>
      </c>
      <c r="ES394" s="5">
        <f t="shared" si="89"/>
        <v>1</v>
      </c>
      <c r="ET394" s="5" t="s">
        <v>582</v>
      </c>
      <c r="EU394" s="15" t="e">
        <v>#N/A</v>
      </c>
      <c r="EV394" s="15" t="e">
        <v>#N/A</v>
      </c>
      <c r="EW394" s="15" t="s">
        <v>1115</v>
      </c>
      <c r="EX394" s="3" t="s">
        <v>1076</v>
      </c>
      <c r="EY394" s="22">
        <v>46176</v>
      </c>
      <c r="EZ394" s="21"/>
      <c r="FA394" s="3"/>
      <c r="FB394" s="22"/>
      <c r="FC394" s="15"/>
      <c r="FD394" s="15"/>
      <c r="FE394" s="15">
        <f t="shared" si="90"/>
        <v>4883</v>
      </c>
      <c r="FF394" s="4">
        <f t="shared" si="91"/>
        <v>18228</v>
      </c>
      <c r="FG394" t="s">
        <v>897</v>
      </c>
      <c r="FH394" s="4">
        <v>326</v>
      </c>
      <c r="FI394" t="s">
        <v>688</v>
      </c>
    </row>
    <row r="395" spans="1:165" ht="17.25" x14ac:dyDescent="0.25">
      <c r="A395" s="5">
        <v>461935037</v>
      </c>
      <c r="B395" s="12" t="s">
        <v>1438</v>
      </c>
      <c r="C395" s="5"/>
      <c r="D395" s="5"/>
      <c r="E395" s="5"/>
      <c r="F395" s="5"/>
      <c r="G395" s="6"/>
      <c r="H395" s="6"/>
      <c r="I395" s="5">
        <v>3271</v>
      </c>
      <c r="J395" s="5">
        <v>3241</v>
      </c>
      <c r="K395" s="295">
        <f t="shared" si="80"/>
        <v>3308</v>
      </c>
      <c r="L395" s="295">
        <f t="shared" si="81"/>
        <v>6512</v>
      </c>
      <c r="M395" s="334">
        <v>1</v>
      </c>
      <c r="N395" s="5" t="s">
        <v>688</v>
      </c>
      <c r="O395" s="5" t="s">
        <v>689</v>
      </c>
      <c r="P395" s="5" t="s">
        <v>227</v>
      </c>
      <c r="Q395" s="8">
        <v>29572.639999999999</v>
      </c>
      <c r="R395" s="9">
        <v>67</v>
      </c>
      <c r="S395" s="9">
        <f t="shared" si="82"/>
        <v>0</v>
      </c>
      <c r="T395" s="9">
        <v>0</v>
      </c>
      <c r="U395" s="10" t="s">
        <v>586</v>
      </c>
      <c r="V395" s="319">
        <f t="shared" si="86"/>
        <v>0.11410162024112454</v>
      </c>
      <c r="W395" s="319">
        <f t="shared" si="87"/>
        <v>1.6584670140727673E-3</v>
      </c>
      <c r="X395" s="11" t="str">
        <f t="shared" si="83"/>
        <v>FLOW</v>
      </c>
      <c r="Y395" s="5" t="str">
        <f t="shared" si="84"/>
        <v>-</v>
      </c>
      <c r="Z395" s="5" t="s">
        <v>586</v>
      </c>
      <c r="AA395" s="5" t="s">
        <v>586</v>
      </c>
      <c r="AB395" s="12"/>
      <c r="AC395" s="5"/>
      <c r="AD395" s="5"/>
      <c r="AE395" s="13"/>
      <c r="AF395" s="14"/>
      <c r="AG395" s="15"/>
      <c r="AH395" s="5" t="s">
        <v>452</v>
      </c>
      <c r="AI395" s="15"/>
      <c r="AK395" s="15"/>
      <c r="AL395" s="17">
        <v>3308</v>
      </c>
      <c r="AM395" s="8">
        <v>29572.639999999999</v>
      </c>
      <c r="AN395" s="18">
        <v>27</v>
      </c>
      <c r="AO395" s="6">
        <v>37</v>
      </c>
      <c r="AP395" s="6" t="str">
        <f t="shared" si="85"/>
        <v>FLOW</v>
      </c>
      <c r="AQ395" s="6"/>
      <c r="AR395" s="6"/>
      <c r="AS395" s="6"/>
      <c r="AT395" s="6"/>
      <c r="AU395" s="5" t="s">
        <v>586</v>
      </c>
      <c r="AV395" s="332"/>
      <c r="AW395" s="12"/>
      <c r="AX395" s="19"/>
      <c r="AY395" s="5"/>
      <c r="AZ395" s="5" t="s">
        <v>1325</v>
      </c>
      <c r="BA395" s="15" t="s">
        <v>586</v>
      </c>
      <c r="BB395" s="15"/>
      <c r="BC395" s="15"/>
      <c r="BD395" s="5"/>
      <c r="BE395" s="5"/>
      <c r="BF395" s="5"/>
      <c r="BG395" s="3"/>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5"/>
      <c r="CM395" s="5"/>
      <c r="CN395" s="5"/>
      <c r="CO395" s="5"/>
      <c r="CP395" s="5"/>
      <c r="CQ395" s="5"/>
      <c r="CR395" s="5"/>
      <c r="CS395" s="5"/>
      <c r="CT395" s="5"/>
      <c r="CU395" s="5"/>
      <c r="CV395" s="5"/>
      <c r="CW395" s="5"/>
      <c r="CX395" s="5"/>
      <c r="CY395" s="5"/>
      <c r="CZ395" s="5"/>
      <c r="DA395" s="5"/>
      <c r="DB395" s="5"/>
      <c r="DC395" s="5"/>
      <c r="DD395" s="5"/>
      <c r="DE395" s="5"/>
      <c r="DF395" s="5"/>
      <c r="DG395" s="5"/>
      <c r="DH395" s="5"/>
      <c r="DI395" s="5"/>
      <c r="DJ395" s="5"/>
      <c r="DK395" s="5"/>
      <c r="DL395" s="5"/>
      <c r="DM395" s="5"/>
      <c r="DN395" s="5"/>
      <c r="DO395" s="5"/>
      <c r="DP395" s="5"/>
      <c r="DQ395" s="5"/>
      <c r="DR395" s="5"/>
      <c r="DS395" s="5"/>
      <c r="DT395" s="5"/>
      <c r="DU395" s="5"/>
      <c r="DV395" s="5"/>
      <c r="DW395" s="5"/>
      <c r="DX395" s="5"/>
      <c r="DY395" s="5"/>
      <c r="DZ395" s="5"/>
      <c r="EA395" s="5"/>
      <c r="EB395" s="5"/>
      <c r="EC395" s="5"/>
      <c r="ED395" s="5"/>
      <c r="EE395" s="5"/>
      <c r="EF395" s="5"/>
      <c r="EG395" s="5"/>
      <c r="EH395" s="5"/>
      <c r="EI395" s="5"/>
      <c r="EJ395" s="5"/>
      <c r="EK395" s="5"/>
      <c r="EL395" s="5"/>
      <c r="EM395" s="5"/>
      <c r="EN395" s="5"/>
      <c r="EO395" s="5"/>
      <c r="EP395" s="5"/>
      <c r="EQ395" s="5"/>
      <c r="ER395" s="20">
        <f t="shared" si="88"/>
        <v>0</v>
      </c>
      <c r="ES395" s="5" t="str">
        <f t="shared" si="89"/>
        <v/>
      </c>
      <c r="ET395" s="5" t="s">
        <v>585</v>
      </c>
      <c r="EU395" s="15" t="s">
        <v>1858</v>
      </c>
      <c r="EV395" s="15" t="s">
        <v>567</v>
      </c>
      <c r="EW395" s="15"/>
      <c r="EX395" s="3"/>
      <c r="EY395" s="22"/>
      <c r="EZ395" s="21"/>
      <c r="FA395" s="3"/>
      <c r="FB395" s="22"/>
      <c r="FC395" s="15"/>
      <c r="FD395" s="15"/>
      <c r="FE395" s="15">
        <f t="shared" si="90"/>
        <v>3308</v>
      </c>
      <c r="FF395" s="4">
        <f t="shared" si="91"/>
        <v>6512</v>
      </c>
      <c r="FH395" s="4">
        <v>67</v>
      </c>
      <c r="FI395" t="s">
        <v>688</v>
      </c>
    </row>
    <row r="396" spans="1:165" ht="17.25" x14ac:dyDescent="0.25">
      <c r="A396" s="5">
        <v>460644820</v>
      </c>
      <c r="B396" s="12" t="s">
        <v>367</v>
      </c>
      <c r="C396" s="5"/>
      <c r="D396" s="5"/>
      <c r="E396" s="5"/>
      <c r="F396" s="5"/>
      <c r="G396" s="6"/>
      <c r="H396" s="6"/>
      <c r="I396" s="5">
        <v>3554</v>
      </c>
      <c r="J396" s="5">
        <v>10662</v>
      </c>
      <c r="K396" s="295">
        <f t="shared" si="80"/>
        <v>3797</v>
      </c>
      <c r="L396" s="295">
        <f t="shared" si="81"/>
        <v>14216</v>
      </c>
      <c r="M396" s="7">
        <v>3</v>
      </c>
      <c r="N396" s="5" t="s">
        <v>688</v>
      </c>
      <c r="O396" s="5" t="s">
        <v>689</v>
      </c>
      <c r="P396" s="5" t="s">
        <v>44</v>
      </c>
      <c r="Q396" s="8">
        <v>29237.7</v>
      </c>
      <c r="R396" s="9">
        <v>243</v>
      </c>
      <c r="S396" s="9">
        <f t="shared" si="82"/>
        <v>0</v>
      </c>
      <c r="T396" s="9">
        <v>3143</v>
      </c>
      <c r="U396" s="10" t="s">
        <v>688</v>
      </c>
      <c r="V396" s="319">
        <f t="shared" si="86"/>
        <v>0.27417789393432157</v>
      </c>
      <c r="W396" s="319">
        <f t="shared" si="87"/>
        <v>7.7407181131363577E-3</v>
      </c>
      <c r="X396" s="11" t="str">
        <f t="shared" si="83"/>
        <v>FLOW</v>
      </c>
      <c r="Y396" s="5" t="str">
        <f t="shared" si="84"/>
        <v>-</v>
      </c>
      <c r="Z396" s="5" t="s">
        <v>773</v>
      </c>
      <c r="AA396" s="5" t="s">
        <v>586</v>
      </c>
      <c r="AB396" s="12"/>
      <c r="AC396" s="5"/>
      <c r="AD396" s="5"/>
      <c r="AE396" s="13"/>
      <c r="AF396" s="14" t="s">
        <v>1064</v>
      </c>
      <c r="AG396" s="15" t="s">
        <v>586</v>
      </c>
      <c r="AH396" s="5" t="s">
        <v>368</v>
      </c>
      <c r="AI396" s="15" t="s">
        <v>586</v>
      </c>
      <c r="AJ396" s="16" t="s">
        <v>586</v>
      </c>
      <c r="AK396" s="15" t="s">
        <v>586</v>
      </c>
      <c r="AL396" s="17">
        <v>14048</v>
      </c>
      <c r="AM396" s="8">
        <v>29237.7</v>
      </c>
      <c r="AN396" s="18">
        <v>88</v>
      </c>
      <c r="AO396" s="6">
        <v>98</v>
      </c>
      <c r="AP396" s="6" t="str">
        <f t="shared" si="85"/>
        <v>FLOW</v>
      </c>
      <c r="AQ396" s="6"/>
      <c r="AR396" s="6"/>
      <c r="AS396" s="6"/>
      <c r="AT396" s="6"/>
      <c r="AU396" s="5" t="s">
        <v>1060</v>
      </c>
      <c r="AV396" s="332"/>
      <c r="AW396" s="12"/>
      <c r="AX396" s="19"/>
      <c r="AY396" s="5"/>
      <c r="AZ396" s="5" t="s">
        <v>1011</v>
      </c>
      <c r="BA396" s="15" t="s">
        <v>586</v>
      </c>
      <c r="BB396" s="15"/>
      <c r="BC396" s="15">
        <v>1</v>
      </c>
      <c r="BD396" s="5"/>
      <c r="BE396" s="5"/>
      <c r="BF396" s="5"/>
      <c r="BG396" s="3"/>
      <c r="BH396" s="5"/>
      <c r="BI396" s="5"/>
      <c r="BJ396" s="5"/>
      <c r="BK396" s="5"/>
      <c r="BL396" s="5"/>
      <c r="BM396" s="5"/>
      <c r="BN396" s="5"/>
      <c r="BO396" s="5">
        <v>1</v>
      </c>
      <c r="BP396" s="5"/>
      <c r="BQ396" s="5"/>
      <c r="BR396" s="5">
        <v>1</v>
      </c>
      <c r="BS396" s="5"/>
      <c r="BT396" s="5"/>
      <c r="BU396" s="5"/>
      <c r="BV396" s="5"/>
      <c r="BW396" s="5"/>
      <c r="BX396" s="5"/>
      <c r="BY396" s="5"/>
      <c r="BZ396" s="5"/>
      <c r="CA396" s="5"/>
      <c r="CB396" s="5"/>
      <c r="CC396" s="5"/>
      <c r="CD396" s="5"/>
      <c r="CE396" s="5"/>
      <c r="CF396" s="5"/>
      <c r="CG396" s="5"/>
      <c r="CH396" s="5"/>
      <c r="CI396" s="5"/>
      <c r="CJ396" s="5">
        <v>1</v>
      </c>
      <c r="CK396" s="5"/>
      <c r="CL396" s="5"/>
      <c r="CM396" s="5"/>
      <c r="CN396" s="5"/>
      <c r="CO396" s="5"/>
      <c r="CP396" s="5"/>
      <c r="CQ396" s="5"/>
      <c r="CR396" s="5"/>
      <c r="CS396" s="5"/>
      <c r="CT396" s="5"/>
      <c r="CU396" s="5"/>
      <c r="CV396" s="5"/>
      <c r="CW396" s="5"/>
      <c r="CX396" s="5"/>
      <c r="CY396" s="5"/>
      <c r="CZ396" s="5"/>
      <c r="DA396" s="5"/>
      <c r="DB396" s="5"/>
      <c r="DC396" s="5"/>
      <c r="DD396" s="5"/>
      <c r="DE396" s="5"/>
      <c r="DF396" s="5"/>
      <c r="DG396" s="5"/>
      <c r="DH396" s="5"/>
      <c r="DI396" s="5"/>
      <c r="DJ396" s="5"/>
      <c r="DK396" s="5"/>
      <c r="DL396" s="5"/>
      <c r="DM396" s="5"/>
      <c r="DN396" s="5"/>
      <c r="DO396" s="5"/>
      <c r="DP396" s="5"/>
      <c r="DQ396" s="5"/>
      <c r="DR396" s="5"/>
      <c r="DS396" s="5"/>
      <c r="DT396" s="5"/>
      <c r="DU396" s="5"/>
      <c r="DV396" s="5"/>
      <c r="DW396" s="5"/>
      <c r="DX396" s="5"/>
      <c r="DY396" s="5"/>
      <c r="DZ396" s="5"/>
      <c r="EA396" s="5"/>
      <c r="EB396" s="5"/>
      <c r="EC396" s="5"/>
      <c r="ED396" s="5"/>
      <c r="EE396" s="5"/>
      <c r="EF396" s="5"/>
      <c r="EG396" s="5"/>
      <c r="EH396" s="5"/>
      <c r="EI396" s="5"/>
      <c r="EJ396" s="5"/>
      <c r="EK396" s="5"/>
      <c r="EL396" s="5"/>
      <c r="EM396" s="5"/>
      <c r="EN396" s="5"/>
      <c r="EO396" s="5"/>
      <c r="EP396" s="5"/>
      <c r="EQ396" s="5"/>
      <c r="ER396" s="20">
        <f t="shared" si="88"/>
        <v>4</v>
      </c>
      <c r="ES396" s="5">
        <f t="shared" si="89"/>
        <v>1</v>
      </c>
      <c r="ET396" s="5" t="s">
        <v>576</v>
      </c>
      <c r="EU396" s="15" t="s">
        <v>1859</v>
      </c>
      <c r="EV396" s="15" t="s">
        <v>1596</v>
      </c>
      <c r="EW396" s="15" t="s">
        <v>1075</v>
      </c>
      <c r="EX396" s="3" t="s">
        <v>1153</v>
      </c>
      <c r="EY396" s="22">
        <v>46179</v>
      </c>
      <c r="EZ396" s="21"/>
      <c r="FA396" s="3"/>
      <c r="FB396" s="22"/>
      <c r="FC396" s="15"/>
      <c r="FD396" s="15"/>
      <c r="FE396" s="15">
        <f t="shared" si="90"/>
        <v>3797</v>
      </c>
      <c r="FF396" s="4">
        <f t="shared" si="91"/>
        <v>14216</v>
      </c>
      <c r="FG396" t="s">
        <v>897</v>
      </c>
      <c r="FH396" s="4">
        <v>243</v>
      </c>
      <c r="FI396" t="s">
        <v>688</v>
      </c>
    </row>
    <row r="397" spans="1:165" ht="17.25" x14ac:dyDescent="0.25">
      <c r="A397" s="5">
        <v>462615275</v>
      </c>
      <c r="B397" s="12" t="s">
        <v>1337</v>
      </c>
      <c r="C397" s="5"/>
      <c r="D397" s="5"/>
      <c r="E397" s="5"/>
      <c r="F397" s="5"/>
      <c r="G397" s="6"/>
      <c r="H397" s="6"/>
      <c r="I397" s="5">
        <v>5136</v>
      </c>
      <c r="J397" s="5">
        <v>5136</v>
      </c>
      <c r="K397" s="295">
        <f t="shared" si="80"/>
        <v>5147</v>
      </c>
      <c r="L397" s="295">
        <f t="shared" si="81"/>
        <v>10272</v>
      </c>
      <c r="M397" s="334">
        <v>1</v>
      </c>
      <c r="N397" s="5" t="s">
        <v>688</v>
      </c>
      <c r="O397" s="5" t="s">
        <v>689</v>
      </c>
      <c r="P397" s="5" t="s">
        <v>60</v>
      </c>
      <c r="Q397" s="8">
        <v>29176</v>
      </c>
      <c r="R397" s="9">
        <v>11</v>
      </c>
      <c r="S397" s="9">
        <f t="shared" si="82"/>
        <v>0</v>
      </c>
      <c r="T397" s="9">
        <v>826</v>
      </c>
      <c r="U397" s="10" t="s">
        <v>586</v>
      </c>
      <c r="V397" s="319">
        <f t="shared" si="86"/>
        <v>3.3241652182120322E-2</v>
      </c>
      <c r="W397" s="319">
        <f t="shared" si="87"/>
        <v>1.6362229953966591E-3</v>
      </c>
      <c r="X397" s="11" t="str">
        <f t="shared" si="83"/>
        <v>FLOW</v>
      </c>
      <c r="Y397" s="5" t="str">
        <f t="shared" si="84"/>
        <v>-</v>
      </c>
      <c r="Z397" s="5" t="s">
        <v>586</v>
      </c>
      <c r="AA397" s="5" t="s">
        <v>586</v>
      </c>
      <c r="AB397" s="12"/>
      <c r="AC397" s="5"/>
      <c r="AD397" s="5"/>
      <c r="AE397" s="13"/>
      <c r="AF397" s="14"/>
      <c r="AG397" s="15"/>
      <c r="AH397" s="5" t="s">
        <v>59</v>
      </c>
      <c r="AI397" s="15"/>
      <c r="AK397" s="15"/>
      <c r="AL397" s="17">
        <v>5973</v>
      </c>
      <c r="AM397" s="8">
        <v>29176</v>
      </c>
      <c r="AN397" s="18">
        <v>27</v>
      </c>
      <c r="AO397" s="6">
        <v>37</v>
      </c>
      <c r="AP397" s="6" t="str">
        <f t="shared" si="85"/>
        <v>FLOW</v>
      </c>
      <c r="AQ397" s="6"/>
      <c r="AR397" s="6"/>
      <c r="AS397" s="6"/>
      <c r="AT397" s="6"/>
      <c r="AU397" s="5" t="s">
        <v>586</v>
      </c>
      <c r="AV397" s="332"/>
      <c r="AW397" s="12"/>
      <c r="AX397" s="19"/>
      <c r="AY397" s="5"/>
      <c r="AZ397" s="5" t="s">
        <v>1325</v>
      </c>
      <c r="BA397" s="15" t="s">
        <v>586</v>
      </c>
      <c r="BB397" s="15"/>
      <c r="BC397" s="15"/>
      <c r="BD397" s="5"/>
      <c r="BE397" s="5"/>
      <c r="BF397" s="5"/>
      <c r="BG397" s="3"/>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v>1</v>
      </c>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c r="EM397" s="5"/>
      <c r="EN397" s="5"/>
      <c r="EO397" s="5"/>
      <c r="EP397" s="5"/>
      <c r="EQ397" s="5"/>
      <c r="ER397" s="20">
        <f t="shared" si="88"/>
        <v>1</v>
      </c>
      <c r="ES397" s="5">
        <f t="shared" si="89"/>
        <v>1</v>
      </c>
      <c r="ET397" s="5" t="s">
        <v>578</v>
      </c>
      <c r="EU397" s="15" t="s">
        <v>1860</v>
      </c>
      <c r="EV397" s="15" t="s">
        <v>567</v>
      </c>
      <c r="EW397" s="15"/>
      <c r="EX397" s="3"/>
      <c r="EY397" s="22"/>
      <c r="EZ397" s="21"/>
      <c r="FA397" s="3"/>
      <c r="FB397" s="22"/>
      <c r="FC397" s="15"/>
      <c r="FD397" s="15"/>
      <c r="FE397" s="15">
        <f t="shared" si="90"/>
        <v>5147</v>
      </c>
      <c r="FF397" s="4">
        <f t="shared" si="91"/>
        <v>10272</v>
      </c>
      <c r="FH397" s="4">
        <v>11</v>
      </c>
      <c r="FI397" t="s">
        <v>688</v>
      </c>
    </row>
    <row r="398" spans="1:165" ht="17.25" x14ac:dyDescent="0.25">
      <c r="A398" s="5">
        <v>465044729</v>
      </c>
      <c r="B398" s="12" t="s">
        <v>1415</v>
      </c>
      <c r="C398" s="5"/>
      <c r="D398" s="5"/>
      <c r="E398" s="5"/>
      <c r="F398" s="5"/>
      <c r="G398" s="6"/>
      <c r="H398" s="6"/>
      <c r="I398" s="5">
        <v>3441</v>
      </c>
      <c r="J398" s="5">
        <v>3441</v>
      </c>
      <c r="K398" s="295">
        <f t="shared" si="80"/>
        <v>3441</v>
      </c>
      <c r="L398" s="295">
        <f t="shared" si="81"/>
        <v>6882</v>
      </c>
      <c r="M398" s="334">
        <v>1</v>
      </c>
      <c r="N398" s="5" t="s">
        <v>688</v>
      </c>
      <c r="O398" s="5" t="s">
        <v>689</v>
      </c>
      <c r="P398" s="5" t="s">
        <v>156</v>
      </c>
      <c r="Q398" s="8">
        <v>28625</v>
      </c>
      <c r="R398" s="9">
        <v>0</v>
      </c>
      <c r="S398" s="9">
        <f t="shared" si="82"/>
        <v>0</v>
      </c>
      <c r="T398" s="9">
        <v>450</v>
      </c>
      <c r="U398" s="10" t="s">
        <v>586</v>
      </c>
      <c r="V398" s="319">
        <f t="shared" si="86"/>
        <v>1.6569115432781476E-2</v>
      </c>
      <c r="W398" s="319">
        <f t="shared" si="87"/>
        <v>1.6053222937767125E-3</v>
      </c>
      <c r="X398" s="11" t="str">
        <f t="shared" si="83"/>
        <v>FLOW</v>
      </c>
      <c r="Y398" s="5" t="str">
        <f t="shared" si="84"/>
        <v>-</v>
      </c>
      <c r="Z398" s="5" t="s">
        <v>586</v>
      </c>
      <c r="AA398" s="5" t="s">
        <v>586</v>
      </c>
      <c r="AB398" s="12"/>
      <c r="AC398" s="5"/>
      <c r="AD398" s="5"/>
      <c r="AE398" s="13"/>
      <c r="AF398" s="14"/>
      <c r="AG398" s="15"/>
      <c r="AH398" s="5" t="s">
        <v>1469</v>
      </c>
      <c r="AI398" s="15"/>
      <c r="AK398" s="15"/>
      <c r="AL398" s="17">
        <v>3891</v>
      </c>
      <c r="AM398" s="8">
        <v>28625</v>
      </c>
      <c r="AN398" s="18">
        <v>26</v>
      </c>
      <c r="AO398" s="6">
        <v>36</v>
      </c>
      <c r="AP398" s="6" t="str">
        <f t="shared" si="85"/>
        <v>FLOW</v>
      </c>
      <c r="AQ398" s="6"/>
      <c r="AR398" s="6"/>
      <c r="AS398" s="6"/>
      <c r="AT398" s="6"/>
      <c r="AU398" s="5" t="s">
        <v>586</v>
      </c>
      <c r="AV398" s="332"/>
      <c r="AW398" s="12"/>
      <c r="AX398" s="19"/>
      <c r="AY398" s="5"/>
      <c r="AZ398" s="5" t="s">
        <v>1325</v>
      </c>
      <c r="BA398" s="15" t="s">
        <v>586</v>
      </c>
      <c r="BB398" s="15"/>
      <c r="BC398" s="15"/>
      <c r="BD398" s="5"/>
      <c r="BE398" s="5"/>
      <c r="BF398" s="5"/>
      <c r="BG398" s="3"/>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v>2</v>
      </c>
      <c r="CK398" s="5"/>
      <c r="CL398" s="5"/>
      <c r="CM398" s="5"/>
      <c r="CN398" s="5"/>
      <c r="CO398" s="5"/>
      <c r="CP398" s="5"/>
      <c r="CQ398" s="5"/>
      <c r="CR398" s="5"/>
      <c r="CS398" s="5"/>
      <c r="CT398" s="5"/>
      <c r="CU398" s="5"/>
      <c r="CV398" s="5"/>
      <c r="CW398" s="5"/>
      <c r="CX398" s="5"/>
      <c r="CY398" s="5"/>
      <c r="CZ398" s="5"/>
      <c r="DA398" s="5"/>
      <c r="DB398" s="5"/>
      <c r="DC398" s="5"/>
      <c r="DD398" s="5"/>
      <c r="DE398" s="5"/>
      <c r="DF398" s="5"/>
      <c r="DG398" s="5"/>
      <c r="DH398" s="5"/>
      <c r="DI398" s="5"/>
      <c r="DJ398" s="5"/>
      <c r="DK398" s="5"/>
      <c r="DL398" s="5"/>
      <c r="DM398" s="5"/>
      <c r="DN398" s="5"/>
      <c r="DO398" s="5"/>
      <c r="DP398" s="5"/>
      <c r="DQ398" s="5"/>
      <c r="DR398" s="5"/>
      <c r="DS398" s="5"/>
      <c r="DT398" s="5"/>
      <c r="DU398" s="5"/>
      <c r="DV398" s="5"/>
      <c r="DW398" s="5"/>
      <c r="DX398" s="5"/>
      <c r="DY398" s="5"/>
      <c r="DZ398" s="5"/>
      <c r="EA398" s="5"/>
      <c r="EB398" s="5"/>
      <c r="EC398" s="5"/>
      <c r="ED398" s="5"/>
      <c r="EE398" s="5"/>
      <c r="EF398" s="5"/>
      <c r="EG398" s="5"/>
      <c r="EH398" s="5"/>
      <c r="EI398" s="5"/>
      <c r="EJ398" s="5"/>
      <c r="EK398" s="5"/>
      <c r="EL398" s="5"/>
      <c r="EM398" s="5"/>
      <c r="EN398" s="5"/>
      <c r="EO398" s="5"/>
      <c r="EP398" s="5"/>
      <c r="EQ398" s="5"/>
      <c r="ER398" s="20">
        <f t="shared" si="88"/>
        <v>2</v>
      </c>
      <c r="ES398" s="5">
        <f t="shared" si="89"/>
        <v>1</v>
      </c>
      <c r="ET398" s="5" t="s">
        <v>582</v>
      </c>
      <c r="EU398" s="15" t="s">
        <v>1861</v>
      </c>
      <c r="EV398" s="15" t="s">
        <v>567</v>
      </c>
      <c r="EW398" s="15"/>
      <c r="EX398" s="3"/>
      <c r="EY398" s="22"/>
      <c r="EZ398" s="21"/>
      <c r="FA398" s="3"/>
      <c r="FB398" s="22"/>
      <c r="FC398" s="15"/>
      <c r="FD398" s="15"/>
      <c r="FE398" s="15">
        <f t="shared" si="90"/>
        <v>3441</v>
      </c>
      <c r="FF398" s="4">
        <f t="shared" si="91"/>
        <v>6882</v>
      </c>
      <c r="FH398" s="4">
        <v>0</v>
      </c>
      <c r="FI398" t="s">
        <v>688</v>
      </c>
    </row>
    <row r="399" spans="1:165" ht="17.25" x14ac:dyDescent="0.25">
      <c r="A399" s="5">
        <v>461750939</v>
      </c>
      <c r="B399" s="12" t="s">
        <v>1346</v>
      </c>
      <c r="C399" s="5"/>
      <c r="D399" s="5"/>
      <c r="E399" s="5"/>
      <c r="F399" s="5"/>
      <c r="G399" s="6"/>
      <c r="H399" s="6"/>
      <c r="I399" s="5">
        <v>3101</v>
      </c>
      <c r="J399" s="5">
        <v>3067</v>
      </c>
      <c r="K399" s="295">
        <f t="shared" si="80"/>
        <v>3121</v>
      </c>
      <c r="L399" s="295">
        <f t="shared" si="81"/>
        <v>6168</v>
      </c>
      <c r="M399" s="334">
        <v>1</v>
      </c>
      <c r="N399" s="5" t="s">
        <v>688</v>
      </c>
      <c r="O399" s="5" t="s">
        <v>689</v>
      </c>
      <c r="P399" s="5" t="s">
        <v>96</v>
      </c>
      <c r="Q399" s="8">
        <v>28376</v>
      </c>
      <c r="R399" s="9">
        <v>54</v>
      </c>
      <c r="S399" s="9">
        <f t="shared" si="82"/>
        <v>0</v>
      </c>
      <c r="T399" s="9">
        <v>4032</v>
      </c>
      <c r="U399" s="10" t="s">
        <v>586</v>
      </c>
      <c r="V399" s="319">
        <f t="shared" si="86"/>
        <v>3.9439608419283401E-2</v>
      </c>
      <c r="W399" s="319">
        <f t="shared" si="87"/>
        <v>1.5913580928631616E-3</v>
      </c>
      <c r="X399" s="11" t="str">
        <f t="shared" si="83"/>
        <v>FLOW</v>
      </c>
      <c r="Y399" s="5" t="str">
        <f t="shared" si="84"/>
        <v>-</v>
      </c>
      <c r="Z399" s="5" t="s">
        <v>586</v>
      </c>
      <c r="AA399" s="5" t="s">
        <v>586</v>
      </c>
      <c r="AB399" s="12"/>
      <c r="AC399" s="5"/>
      <c r="AD399" s="5"/>
      <c r="AE399" s="13"/>
      <c r="AF399" s="14"/>
      <c r="AG399" s="15"/>
      <c r="AH399" s="5" t="s">
        <v>95</v>
      </c>
      <c r="AI399" s="15"/>
      <c r="AK399" s="15"/>
      <c r="AL399" s="17">
        <v>7153</v>
      </c>
      <c r="AM399" s="8">
        <v>28376</v>
      </c>
      <c r="AN399" s="18">
        <v>27</v>
      </c>
      <c r="AO399" s="6">
        <v>37</v>
      </c>
      <c r="AP399" s="6" t="str">
        <f t="shared" si="85"/>
        <v>FLOW</v>
      </c>
      <c r="AQ399" s="6"/>
      <c r="AR399" s="6"/>
      <c r="AS399" s="6"/>
      <c r="AT399" s="6"/>
      <c r="AU399" s="5" t="s">
        <v>586</v>
      </c>
      <c r="AV399" s="332"/>
      <c r="AW399" s="12"/>
      <c r="AX399" s="19"/>
      <c r="AY399" s="5"/>
      <c r="AZ399" s="5" t="s">
        <v>1325</v>
      </c>
      <c r="BA399" s="15" t="s">
        <v>586</v>
      </c>
      <c r="BB399" s="15"/>
      <c r="BC399" s="15"/>
      <c r="BD399" s="5"/>
      <c r="BE399" s="5"/>
      <c r="BF399" s="5"/>
      <c r="BG399" s="3"/>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v>1</v>
      </c>
      <c r="CK399" s="5"/>
      <c r="CL399" s="5"/>
      <c r="CM399" s="5"/>
      <c r="CN399" s="5"/>
      <c r="CO399" s="5"/>
      <c r="CP399" s="5"/>
      <c r="CQ399" s="5"/>
      <c r="CR399" s="5"/>
      <c r="CS399" s="5"/>
      <c r="CT399" s="5"/>
      <c r="CU399" s="5"/>
      <c r="CV399" s="5"/>
      <c r="CW399" s="5"/>
      <c r="CX399" s="5"/>
      <c r="CY399" s="5"/>
      <c r="CZ399" s="5"/>
      <c r="DA399" s="5"/>
      <c r="DB399" s="5"/>
      <c r="DC399" s="5"/>
      <c r="DD399" s="5"/>
      <c r="DE399" s="5"/>
      <c r="DF399" s="5"/>
      <c r="DG399" s="5"/>
      <c r="DH399" s="5"/>
      <c r="DI399" s="5"/>
      <c r="DJ399" s="5"/>
      <c r="DK399" s="5"/>
      <c r="DL399" s="5"/>
      <c r="DM399" s="5"/>
      <c r="DN399" s="5"/>
      <c r="DO399" s="5"/>
      <c r="DP399" s="5"/>
      <c r="DQ399" s="5"/>
      <c r="DR399" s="5"/>
      <c r="DS399" s="5"/>
      <c r="DT399" s="5"/>
      <c r="DU399" s="5"/>
      <c r="DV399" s="5"/>
      <c r="DW399" s="5"/>
      <c r="DX399" s="5"/>
      <c r="DY399" s="5"/>
      <c r="DZ399" s="5"/>
      <c r="EA399" s="5"/>
      <c r="EB399" s="5"/>
      <c r="EC399" s="5"/>
      <c r="ED399" s="5"/>
      <c r="EE399" s="5"/>
      <c r="EF399" s="5"/>
      <c r="EG399" s="5"/>
      <c r="EH399" s="5"/>
      <c r="EI399" s="5"/>
      <c r="EJ399" s="5"/>
      <c r="EK399" s="5"/>
      <c r="EL399" s="5"/>
      <c r="EM399" s="5"/>
      <c r="EN399" s="5"/>
      <c r="EO399" s="5"/>
      <c r="EP399" s="5"/>
      <c r="EQ399" s="5"/>
      <c r="ER399" s="20">
        <f t="shared" si="88"/>
        <v>1</v>
      </c>
      <c r="ES399" s="5">
        <f t="shared" si="89"/>
        <v>1</v>
      </c>
      <c r="ET399" s="5" t="s">
        <v>580</v>
      </c>
      <c r="EU399" s="15" t="s">
        <v>1862</v>
      </c>
      <c r="EV399" s="15" t="s">
        <v>567</v>
      </c>
      <c r="EW399" s="15"/>
      <c r="EX399" s="3"/>
      <c r="EY399" s="22"/>
      <c r="EZ399" s="21"/>
      <c r="FA399" s="3"/>
      <c r="FB399" s="22"/>
      <c r="FC399" s="15"/>
      <c r="FD399" s="15"/>
      <c r="FE399" s="15">
        <f t="shared" si="90"/>
        <v>3121</v>
      </c>
      <c r="FF399" s="4">
        <f t="shared" si="91"/>
        <v>6168</v>
      </c>
      <c r="FH399" s="4">
        <v>54</v>
      </c>
      <c r="FI399" t="s">
        <v>688</v>
      </c>
    </row>
    <row r="400" spans="1:165" ht="17.25" x14ac:dyDescent="0.25">
      <c r="A400" s="5">
        <v>461017884</v>
      </c>
      <c r="B400" s="12" t="s">
        <v>795</v>
      </c>
      <c r="C400" s="5"/>
      <c r="D400" s="5"/>
      <c r="E400" s="5"/>
      <c r="F400" s="5"/>
      <c r="G400" s="6"/>
      <c r="H400" s="6"/>
      <c r="I400" s="5">
        <v>3434</v>
      </c>
      <c r="J400" s="5">
        <v>6868</v>
      </c>
      <c r="K400" s="295">
        <f t="shared" si="80"/>
        <v>3506</v>
      </c>
      <c r="L400" s="295">
        <f t="shared" si="81"/>
        <v>10302</v>
      </c>
      <c r="M400" s="7">
        <v>2</v>
      </c>
      <c r="N400" s="5" t="s">
        <v>688</v>
      </c>
      <c r="O400" s="5" t="s">
        <v>689</v>
      </c>
      <c r="P400" s="5" t="s">
        <v>30</v>
      </c>
      <c r="Q400" s="8">
        <v>28366</v>
      </c>
      <c r="R400" s="9">
        <v>72</v>
      </c>
      <c r="S400" s="9">
        <f t="shared" si="82"/>
        <v>0</v>
      </c>
      <c r="T400" s="9">
        <v>0</v>
      </c>
      <c r="U400" s="10" t="s">
        <v>688</v>
      </c>
      <c r="V400" s="319">
        <f t="shared" si="86"/>
        <v>3.1728227940886887E-2</v>
      </c>
      <c r="W400" s="319">
        <f t="shared" si="87"/>
        <v>6.2805552828320834E-3</v>
      </c>
      <c r="X400" s="11" t="str">
        <f t="shared" si="83"/>
        <v>FLOW</v>
      </c>
      <c r="Y400" s="5" t="str">
        <f t="shared" si="84"/>
        <v>-</v>
      </c>
      <c r="Z400" s="5" t="s">
        <v>787</v>
      </c>
      <c r="AA400" s="5" t="s">
        <v>586</v>
      </c>
      <c r="AB400" s="12"/>
      <c r="AC400" s="5"/>
      <c r="AD400" s="5"/>
      <c r="AE400" s="13"/>
      <c r="AF400" s="14" t="s">
        <v>586</v>
      </c>
      <c r="AG400" s="15" t="s">
        <v>586</v>
      </c>
      <c r="AH400" s="5" t="s">
        <v>29</v>
      </c>
      <c r="AI400" s="15" t="s">
        <v>586</v>
      </c>
      <c r="AJ400" s="16" t="s">
        <v>586</v>
      </c>
      <c r="AK400" s="15" t="s">
        <v>586</v>
      </c>
      <c r="AL400" s="17">
        <v>6940</v>
      </c>
      <c r="AM400" s="8">
        <v>28366</v>
      </c>
      <c r="AN400" s="18">
        <v>57</v>
      </c>
      <c r="AO400" s="6">
        <v>67</v>
      </c>
      <c r="AP400" s="6" t="str">
        <f t="shared" si="85"/>
        <v>FLOW</v>
      </c>
      <c r="AQ400" s="6"/>
      <c r="AR400" s="6"/>
      <c r="AS400" s="6"/>
      <c r="AT400" s="6"/>
      <c r="AU400" s="5" t="s">
        <v>1060</v>
      </c>
      <c r="AV400" s="332"/>
      <c r="AW400" s="12"/>
      <c r="AX400" s="19"/>
      <c r="AY400" s="5"/>
      <c r="AZ400" s="5" t="s">
        <v>1011</v>
      </c>
      <c r="BA400" s="15" t="s">
        <v>586</v>
      </c>
      <c r="BB400" s="15"/>
      <c r="BC400" s="15"/>
      <c r="BD400" s="5"/>
      <c r="BE400" s="5"/>
      <c r="BF400" s="5"/>
      <c r="BG400" s="3"/>
      <c r="BH400" s="5"/>
      <c r="BI400" s="5"/>
      <c r="BJ400" s="5"/>
      <c r="BK400" s="5"/>
      <c r="BL400" s="5"/>
      <c r="BM400" s="5"/>
      <c r="BN400" s="5"/>
      <c r="BO400" s="5"/>
      <c r="BP400" s="5"/>
      <c r="BQ400" s="5"/>
      <c r="BR400" s="5">
        <v>1</v>
      </c>
      <c r="BS400" s="5"/>
      <c r="BT400" s="5"/>
      <c r="BU400" s="5"/>
      <c r="BV400" s="5"/>
      <c r="BW400" s="5"/>
      <c r="BX400" s="5"/>
      <c r="BY400" s="5"/>
      <c r="BZ400" s="5"/>
      <c r="CA400" s="5"/>
      <c r="CB400" s="5"/>
      <c r="CC400" s="5"/>
      <c r="CD400" s="5"/>
      <c r="CE400" s="5"/>
      <c r="CF400" s="5"/>
      <c r="CG400" s="5"/>
      <c r="CH400" s="5"/>
      <c r="CI400" s="5"/>
      <c r="CJ400" s="5"/>
      <c r="CK400" s="5"/>
      <c r="CL400" s="5"/>
      <c r="CM400" s="5"/>
      <c r="CN400" s="5"/>
      <c r="CO400" s="5"/>
      <c r="CP400" s="5"/>
      <c r="CQ400" s="5"/>
      <c r="CR400" s="5"/>
      <c r="CS400" s="5"/>
      <c r="CT400" s="5"/>
      <c r="CU400" s="5"/>
      <c r="CV400" s="5"/>
      <c r="CW400" s="5"/>
      <c r="CX400" s="5"/>
      <c r="CY400" s="5"/>
      <c r="CZ400" s="5"/>
      <c r="DA400" s="5"/>
      <c r="DB400" s="5"/>
      <c r="DC400" s="5"/>
      <c r="DD400" s="5"/>
      <c r="DE400" s="5"/>
      <c r="DF400" s="5"/>
      <c r="DG400" s="5"/>
      <c r="DH400" s="5"/>
      <c r="DI400" s="5"/>
      <c r="DJ400" s="5"/>
      <c r="DK400" s="5"/>
      <c r="DL400" s="5"/>
      <c r="DM400" s="5"/>
      <c r="DN400" s="5"/>
      <c r="DO400" s="5"/>
      <c r="DP400" s="5"/>
      <c r="DQ400" s="5"/>
      <c r="DR400" s="5"/>
      <c r="DS400" s="5"/>
      <c r="DT400" s="5"/>
      <c r="DU400" s="5"/>
      <c r="DV400" s="5"/>
      <c r="DW400" s="5"/>
      <c r="DX400" s="5"/>
      <c r="DY400" s="5"/>
      <c r="DZ400" s="5"/>
      <c r="EA400" s="5"/>
      <c r="EB400" s="5"/>
      <c r="EC400" s="5"/>
      <c r="ED400" s="5"/>
      <c r="EE400" s="5"/>
      <c r="EF400" s="5"/>
      <c r="EG400" s="5"/>
      <c r="EH400" s="5"/>
      <c r="EI400" s="5"/>
      <c r="EJ400" s="5"/>
      <c r="EK400" s="5"/>
      <c r="EL400" s="5"/>
      <c r="EM400" s="5"/>
      <c r="EN400" s="5"/>
      <c r="EO400" s="5"/>
      <c r="EP400" s="5"/>
      <c r="EQ400" s="5"/>
      <c r="ER400" s="20">
        <f t="shared" si="88"/>
        <v>1</v>
      </c>
      <c r="ES400" s="5">
        <f t="shared" si="89"/>
        <v>1</v>
      </c>
      <c r="ET400" s="5" t="s">
        <v>573</v>
      </c>
      <c r="EU400" s="15" t="s">
        <v>1863</v>
      </c>
      <c r="EV400" s="15" t="s">
        <v>567</v>
      </c>
      <c r="EW400" s="15" t="s">
        <v>1068</v>
      </c>
      <c r="EX400" s="3" t="s">
        <v>1151</v>
      </c>
      <c r="EY400" s="22">
        <v>46179</v>
      </c>
      <c r="EZ400" s="21"/>
      <c r="FA400" s="3"/>
      <c r="FB400" s="22"/>
      <c r="FC400" s="15"/>
      <c r="FD400" s="15"/>
      <c r="FE400" s="15">
        <f t="shared" si="90"/>
        <v>3506</v>
      </c>
      <c r="FF400" s="4">
        <f t="shared" si="91"/>
        <v>10302</v>
      </c>
      <c r="FG400" t="s">
        <v>586</v>
      </c>
      <c r="FH400" s="4">
        <v>72</v>
      </c>
      <c r="FI400" t="s">
        <v>688</v>
      </c>
    </row>
    <row r="401" spans="1:165" ht="17.25" x14ac:dyDescent="0.25">
      <c r="A401" s="5">
        <v>460087897</v>
      </c>
      <c r="B401" s="12" t="s">
        <v>1329</v>
      </c>
      <c r="C401" s="5" t="s">
        <v>1045</v>
      </c>
      <c r="D401" s="5" t="s">
        <v>2150</v>
      </c>
      <c r="E401" s="5">
        <v>70</v>
      </c>
      <c r="F401" s="5"/>
      <c r="G401" s="6"/>
      <c r="H401" s="6"/>
      <c r="I401" s="5">
        <v>4950</v>
      </c>
      <c r="J401" s="5">
        <v>0</v>
      </c>
      <c r="K401" s="295">
        <f t="shared" ref="K401:K432" si="92">IF((J401+R401)&lt;=I401+R401,(J401+R401),((I401-(I401*(M401+1)-(I401+J401)))+R401))</f>
        <v>68</v>
      </c>
      <c r="L401" s="295">
        <f t="shared" si="81"/>
        <v>4880</v>
      </c>
      <c r="M401" s="334">
        <v>1</v>
      </c>
      <c r="N401" s="5" t="s">
        <v>737</v>
      </c>
      <c r="O401" s="5" t="s">
        <v>738</v>
      </c>
      <c r="P401" s="5" t="s">
        <v>30</v>
      </c>
      <c r="Q401" s="8">
        <v>28365.69</v>
      </c>
      <c r="R401" s="9">
        <v>68</v>
      </c>
      <c r="S401" s="9">
        <f t="shared" si="82"/>
        <v>0</v>
      </c>
      <c r="T401" s="9">
        <v>4500</v>
      </c>
      <c r="U401" s="10" t="s">
        <v>586</v>
      </c>
      <c r="V401" s="319">
        <f t="shared" si="86"/>
        <v>1.7660509754026801E-2</v>
      </c>
      <c r="W401" s="319">
        <f t="shared" si="87"/>
        <v>1.5907798964317609E-3</v>
      </c>
      <c r="X401" s="11" t="str">
        <f t="shared" si="83"/>
        <v>STABLE</v>
      </c>
      <c r="Y401" s="5" t="str">
        <f t="shared" si="84"/>
        <v>PAID</v>
      </c>
      <c r="Z401" s="5" t="s">
        <v>586</v>
      </c>
      <c r="AA401" s="5" t="s">
        <v>586</v>
      </c>
      <c r="AB401" s="12"/>
      <c r="AC401" s="5"/>
      <c r="AD401" s="5"/>
      <c r="AE401" s="13"/>
      <c r="AF401" s="14"/>
      <c r="AG401" s="15"/>
      <c r="AH401" s="5" t="s">
        <v>29</v>
      </c>
      <c r="AI401" s="15"/>
      <c r="AK401" s="15"/>
      <c r="AL401" s="17">
        <v>9514</v>
      </c>
      <c r="AM401" s="8">
        <v>28365.69</v>
      </c>
      <c r="AN401" s="18">
        <v>27</v>
      </c>
      <c r="AO401" s="6">
        <v>37</v>
      </c>
      <c r="AP401" s="6" t="str">
        <f t="shared" si="85"/>
        <v>FLOW</v>
      </c>
      <c r="AQ401" s="6"/>
      <c r="AR401" s="6"/>
      <c r="AS401" s="6"/>
      <c r="AT401" s="6"/>
      <c r="AU401" s="5" t="s">
        <v>586</v>
      </c>
      <c r="AV401" s="332"/>
      <c r="AW401" s="12"/>
      <c r="AX401" s="19"/>
      <c r="AY401" s="5"/>
      <c r="AZ401" s="5" t="s">
        <v>1325</v>
      </c>
      <c r="BA401" s="15" t="s">
        <v>586</v>
      </c>
      <c r="BB401" s="15"/>
      <c r="BC401" s="15"/>
      <c r="BD401" s="5"/>
      <c r="BE401" s="5"/>
      <c r="BF401" s="5"/>
      <c r="BG401" s="3"/>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v>2</v>
      </c>
      <c r="CK401" s="5"/>
      <c r="CL401" s="5"/>
      <c r="CM401" s="5"/>
      <c r="CN401" s="5"/>
      <c r="CO401" s="5"/>
      <c r="CP401" s="5"/>
      <c r="CQ401" s="5"/>
      <c r="CR401" s="5"/>
      <c r="CS401" s="5"/>
      <c r="CT401" s="5"/>
      <c r="CU401" s="5"/>
      <c r="CV401" s="5"/>
      <c r="CW401" s="5"/>
      <c r="CX401" s="5"/>
      <c r="CY401" s="5"/>
      <c r="CZ401" s="5"/>
      <c r="DA401" s="5"/>
      <c r="DB401" s="5"/>
      <c r="DC401" s="5"/>
      <c r="DD401" s="5"/>
      <c r="DE401" s="5"/>
      <c r="DF401" s="5"/>
      <c r="DG401" s="5"/>
      <c r="DH401" s="5"/>
      <c r="DI401" s="5"/>
      <c r="DJ401" s="5"/>
      <c r="DK401" s="5"/>
      <c r="DL401" s="5"/>
      <c r="DM401" s="5"/>
      <c r="DN401" s="5"/>
      <c r="DO401" s="5"/>
      <c r="DP401" s="5"/>
      <c r="DQ401" s="5"/>
      <c r="DR401" s="5"/>
      <c r="DS401" s="5"/>
      <c r="DT401" s="5"/>
      <c r="DU401" s="5"/>
      <c r="DV401" s="5"/>
      <c r="DW401" s="5"/>
      <c r="DX401" s="5"/>
      <c r="DY401" s="5"/>
      <c r="DZ401" s="5"/>
      <c r="EA401" s="5"/>
      <c r="EB401" s="5"/>
      <c r="EC401" s="5"/>
      <c r="ED401" s="5"/>
      <c r="EE401" s="5"/>
      <c r="EF401" s="5"/>
      <c r="EG401" s="5"/>
      <c r="EH401" s="5"/>
      <c r="EI401" s="5"/>
      <c r="EJ401" s="5"/>
      <c r="EK401" s="5"/>
      <c r="EL401" s="5"/>
      <c r="EM401" s="5"/>
      <c r="EN401" s="5"/>
      <c r="EO401" s="5"/>
      <c r="EP401" s="5"/>
      <c r="EQ401" s="5"/>
      <c r="ER401" s="20">
        <f t="shared" si="88"/>
        <v>2</v>
      </c>
      <c r="ES401" s="5">
        <f t="shared" si="89"/>
        <v>1</v>
      </c>
      <c r="ET401" s="5" t="s">
        <v>573</v>
      </c>
      <c r="EU401" s="15" t="s">
        <v>1864</v>
      </c>
      <c r="EV401" s="15" t="s">
        <v>567</v>
      </c>
      <c r="EW401" s="15"/>
      <c r="EX401" s="3"/>
      <c r="EY401" s="22"/>
      <c r="EZ401" s="21"/>
      <c r="FA401" s="3"/>
      <c r="FB401" s="22"/>
      <c r="FC401" s="15"/>
      <c r="FD401" s="15"/>
      <c r="FE401" s="15">
        <f t="shared" si="90"/>
        <v>68</v>
      </c>
      <c r="FF401" s="4">
        <f t="shared" si="91"/>
        <v>4950</v>
      </c>
      <c r="FH401" s="4">
        <v>68</v>
      </c>
      <c r="FI401" t="s">
        <v>688</v>
      </c>
    </row>
    <row r="402" spans="1:165" ht="17.25" x14ac:dyDescent="0.25">
      <c r="A402" s="5">
        <v>461486702</v>
      </c>
      <c r="B402" s="12" t="s">
        <v>469</v>
      </c>
      <c r="C402" s="5" t="s">
        <v>1043</v>
      </c>
      <c r="D402" s="5" t="s">
        <v>1067</v>
      </c>
      <c r="E402" s="5">
        <v>3500</v>
      </c>
      <c r="F402" s="5"/>
      <c r="G402" s="6"/>
      <c r="H402" s="6"/>
      <c r="I402" s="5">
        <v>3394</v>
      </c>
      <c r="J402" s="5">
        <v>3273</v>
      </c>
      <c r="K402" s="295">
        <f t="shared" si="92"/>
        <v>3354</v>
      </c>
      <c r="L402" s="295">
        <f t="shared" si="81"/>
        <v>3167</v>
      </c>
      <c r="M402" s="334">
        <v>1</v>
      </c>
      <c r="N402" s="5" t="s">
        <v>737</v>
      </c>
      <c r="O402" s="5" t="s">
        <v>738</v>
      </c>
      <c r="P402" s="5" t="s">
        <v>156</v>
      </c>
      <c r="Q402" s="8">
        <v>28031.64</v>
      </c>
      <c r="R402" s="9">
        <v>81</v>
      </c>
      <c r="S402" s="9">
        <f t="shared" si="82"/>
        <v>0</v>
      </c>
      <c r="T402" s="9">
        <v>2250</v>
      </c>
      <c r="U402" s="10" t="s">
        <v>789</v>
      </c>
      <c r="V402" s="319">
        <f t="shared" si="86"/>
        <v>1.6225658652582516E-2</v>
      </c>
      <c r="W402" s="319">
        <f t="shared" si="87"/>
        <v>1.5720459955676175E-3</v>
      </c>
      <c r="X402" s="11" t="str">
        <f t="shared" si="83"/>
        <v>STABLE</v>
      </c>
      <c r="Y402" s="5" t="str">
        <f t="shared" si="84"/>
        <v>PAID</v>
      </c>
      <c r="Z402" s="5" t="s">
        <v>738</v>
      </c>
      <c r="AA402" s="5" t="s">
        <v>586</v>
      </c>
      <c r="AB402" s="12"/>
      <c r="AC402" s="5"/>
      <c r="AD402" s="5"/>
      <c r="AE402" s="13"/>
      <c r="AF402" s="14" t="s">
        <v>586</v>
      </c>
      <c r="AG402" s="15" t="s">
        <v>586</v>
      </c>
      <c r="AH402" s="5" t="s">
        <v>465</v>
      </c>
      <c r="AI402" s="15" t="s">
        <v>586</v>
      </c>
      <c r="AJ402" s="16" t="s">
        <v>586</v>
      </c>
      <c r="AK402" s="15" t="s">
        <v>586</v>
      </c>
      <c r="AL402" s="17">
        <v>5604</v>
      </c>
      <c r="AM402" s="8">
        <v>28031.64</v>
      </c>
      <c r="AN402" s="18">
        <v>27</v>
      </c>
      <c r="AO402" s="6">
        <v>6</v>
      </c>
      <c r="AP402" s="6" t="str">
        <f t="shared" si="85"/>
        <v>STABLE</v>
      </c>
      <c r="AQ402" s="6"/>
      <c r="AR402" s="6"/>
      <c r="AS402" s="6"/>
      <c r="AT402" s="6"/>
      <c r="AU402" s="5" t="s">
        <v>1060</v>
      </c>
      <c r="AV402" s="332"/>
      <c r="AW402" s="12"/>
      <c r="AX402" s="19"/>
      <c r="AY402" s="5"/>
      <c r="AZ402" s="5" t="s">
        <v>1011</v>
      </c>
      <c r="BA402" s="15" t="s">
        <v>586</v>
      </c>
      <c r="BB402" s="15"/>
      <c r="BC402" s="15"/>
      <c r="BD402" s="5"/>
      <c r="BE402" s="5"/>
      <c r="BF402" s="5"/>
      <c r="BG402" s="3"/>
      <c r="BH402" s="5"/>
      <c r="BI402" s="5"/>
      <c r="BJ402" s="5"/>
      <c r="BK402" s="5"/>
      <c r="BL402" s="5">
        <v>1</v>
      </c>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5"/>
      <c r="CM402" s="5"/>
      <c r="CN402" s="5"/>
      <c r="CO402" s="5"/>
      <c r="CP402" s="5"/>
      <c r="CQ402" s="5"/>
      <c r="CR402" s="5"/>
      <c r="CS402" s="5"/>
      <c r="CT402" s="5"/>
      <c r="CU402" s="5"/>
      <c r="CV402" s="5"/>
      <c r="CW402" s="5"/>
      <c r="CX402" s="5"/>
      <c r="CY402" s="5"/>
      <c r="CZ402" s="5"/>
      <c r="DA402" s="5"/>
      <c r="DB402" s="5"/>
      <c r="DC402" s="5"/>
      <c r="DD402" s="5"/>
      <c r="DE402" s="5"/>
      <c r="DF402" s="5"/>
      <c r="DG402" s="5"/>
      <c r="DH402" s="5"/>
      <c r="DI402" s="5"/>
      <c r="DJ402" s="5"/>
      <c r="DK402" s="5"/>
      <c r="DL402" s="5"/>
      <c r="DM402" s="5"/>
      <c r="DN402" s="5"/>
      <c r="DO402" s="5"/>
      <c r="DP402" s="5"/>
      <c r="DQ402" s="5"/>
      <c r="DR402" s="5"/>
      <c r="DS402" s="5"/>
      <c r="DT402" s="5"/>
      <c r="DU402" s="5"/>
      <c r="DV402" s="5"/>
      <c r="DW402" s="5"/>
      <c r="DX402" s="5"/>
      <c r="DY402" s="5"/>
      <c r="DZ402" s="5"/>
      <c r="EA402" s="5"/>
      <c r="EB402" s="5"/>
      <c r="EC402" s="5"/>
      <c r="ED402" s="5"/>
      <c r="EE402" s="5"/>
      <c r="EF402" s="5"/>
      <c r="EG402" s="5"/>
      <c r="EH402" s="5"/>
      <c r="EI402" s="5"/>
      <c r="EJ402" s="5"/>
      <c r="EK402" s="5"/>
      <c r="EL402" s="5"/>
      <c r="EM402" s="5"/>
      <c r="EN402" s="5"/>
      <c r="EO402" s="5"/>
      <c r="EP402" s="5"/>
      <c r="EQ402" s="5"/>
      <c r="ER402" s="20">
        <f t="shared" si="88"/>
        <v>1</v>
      </c>
      <c r="ES402" s="5">
        <f t="shared" si="89"/>
        <v>1</v>
      </c>
      <c r="ET402" s="5" t="s">
        <v>582</v>
      </c>
      <c r="EU402" s="15" t="s">
        <v>1865</v>
      </c>
      <c r="EV402" s="15" t="s">
        <v>567</v>
      </c>
      <c r="EW402" s="15" t="s">
        <v>1068</v>
      </c>
      <c r="EX402" s="3" t="s">
        <v>1137</v>
      </c>
      <c r="EY402" s="22">
        <v>46177</v>
      </c>
      <c r="EZ402" s="21"/>
      <c r="FA402" s="3"/>
      <c r="FB402" s="22"/>
      <c r="FC402" s="15"/>
      <c r="FD402" s="15"/>
      <c r="FE402" s="15">
        <f t="shared" si="90"/>
        <v>3354</v>
      </c>
      <c r="FF402" s="4">
        <f t="shared" si="91"/>
        <v>6667</v>
      </c>
      <c r="FG402" t="s">
        <v>586</v>
      </c>
      <c r="FH402" s="4">
        <v>81</v>
      </c>
      <c r="FI402" t="s">
        <v>1477</v>
      </c>
    </row>
    <row r="403" spans="1:165" ht="17.25" x14ac:dyDescent="0.25">
      <c r="A403" s="5">
        <v>461264401</v>
      </c>
      <c r="B403" s="12" t="s">
        <v>63</v>
      </c>
      <c r="C403" s="5"/>
      <c r="D403" s="5"/>
      <c r="E403" s="5"/>
      <c r="F403" s="5"/>
      <c r="G403" s="6"/>
      <c r="H403" s="6"/>
      <c r="I403" s="5">
        <v>3109</v>
      </c>
      <c r="J403" s="5">
        <v>5537</v>
      </c>
      <c r="K403" s="295">
        <f t="shared" si="92"/>
        <v>2681</v>
      </c>
      <c r="L403" s="295">
        <f t="shared" si="81"/>
        <v>8646</v>
      </c>
      <c r="M403" s="7">
        <v>2</v>
      </c>
      <c r="N403" s="5" t="s">
        <v>688</v>
      </c>
      <c r="O403" s="5" t="s">
        <v>689</v>
      </c>
      <c r="P403" s="5" t="s">
        <v>60</v>
      </c>
      <c r="Q403" s="8">
        <v>28004</v>
      </c>
      <c r="R403" s="9">
        <v>253</v>
      </c>
      <c r="S403" s="9">
        <f t="shared" si="82"/>
        <v>0</v>
      </c>
      <c r="T403" s="9">
        <v>5400</v>
      </c>
      <c r="U403" s="10" t="s">
        <v>891</v>
      </c>
      <c r="V403" s="319">
        <f t="shared" si="86"/>
        <v>0.12920171435412869</v>
      </c>
      <c r="W403" s="319">
        <f t="shared" si="87"/>
        <v>6.2004043622798308E-3</v>
      </c>
      <c r="X403" s="11" t="str">
        <f t="shared" si="83"/>
        <v>FLOW</v>
      </c>
      <c r="Y403" s="5" t="str">
        <f t="shared" si="84"/>
        <v>-</v>
      </c>
      <c r="Z403" s="5" t="s">
        <v>787</v>
      </c>
      <c r="AA403" s="5" t="s">
        <v>586</v>
      </c>
      <c r="AB403" s="12"/>
      <c r="AC403" s="5"/>
      <c r="AD403" s="5"/>
      <c r="AE403" s="13"/>
      <c r="AF403" s="14" t="s">
        <v>586</v>
      </c>
      <c r="AG403" s="15" t="s">
        <v>586</v>
      </c>
      <c r="AH403" s="5" t="s">
        <v>59</v>
      </c>
      <c r="AI403" s="15" t="s">
        <v>586</v>
      </c>
      <c r="AJ403" s="16" t="s">
        <v>586</v>
      </c>
      <c r="AK403" s="15" t="s">
        <v>586</v>
      </c>
      <c r="AL403" s="17">
        <v>11190</v>
      </c>
      <c r="AM403" s="8">
        <v>28004</v>
      </c>
      <c r="AN403" s="18">
        <v>57</v>
      </c>
      <c r="AO403" s="6">
        <v>67</v>
      </c>
      <c r="AP403" s="6" t="str">
        <f t="shared" si="85"/>
        <v>FLOW</v>
      </c>
      <c r="AQ403" s="6"/>
      <c r="AR403" s="6"/>
      <c r="AS403" s="6"/>
      <c r="AT403" s="6"/>
      <c r="AU403" s="5" t="s">
        <v>1060</v>
      </c>
      <c r="AV403" s="332"/>
      <c r="AW403" s="12"/>
      <c r="AX403" s="19"/>
      <c r="AY403" s="5"/>
      <c r="AZ403" s="5" t="s">
        <v>1011</v>
      </c>
      <c r="BA403" s="15" t="s">
        <v>586</v>
      </c>
      <c r="BB403" s="15"/>
      <c r="BC403" s="15"/>
      <c r="BD403" s="5"/>
      <c r="BE403" s="5"/>
      <c r="BF403" s="5"/>
      <c r="BG403" s="3"/>
      <c r="BH403" s="5"/>
      <c r="BI403" s="5"/>
      <c r="BJ403" s="5"/>
      <c r="BK403" s="5"/>
      <c r="BL403" s="5"/>
      <c r="BM403" s="5"/>
      <c r="BN403" s="5"/>
      <c r="BO403" s="5"/>
      <c r="BP403" s="5"/>
      <c r="BQ403" s="5"/>
      <c r="BR403" s="5"/>
      <c r="BS403" s="5"/>
      <c r="BT403" s="5"/>
      <c r="BU403" s="5"/>
      <c r="BV403" s="5"/>
      <c r="BW403" s="5"/>
      <c r="BX403" s="5">
        <v>1</v>
      </c>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c r="DV403" s="5"/>
      <c r="DW403" s="5"/>
      <c r="DX403" s="5"/>
      <c r="DY403" s="5"/>
      <c r="DZ403" s="5"/>
      <c r="EA403" s="5"/>
      <c r="EB403" s="5"/>
      <c r="EC403" s="5"/>
      <c r="ED403" s="5"/>
      <c r="EE403" s="5"/>
      <c r="EF403" s="5"/>
      <c r="EG403" s="5"/>
      <c r="EH403" s="5"/>
      <c r="EI403" s="5"/>
      <c r="EJ403" s="5"/>
      <c r="EK403" s="5"/>
      <c r="EL403" s="5"/>
      <c r="EM403" s="5"/>
      <c r="EN403" s="5"/>
      <c r="EO403" s="5"/>
      <c r="EP403" s="5"/>
      <c r="EQ403" s="5"/>
      <c r="ER403" s="20">
        <f t="shared" si="88"/>
        <v>1</v>
      </c>
      <c r="ES403" s="5">
        <f t="shared" si="89"/>
        <v>1</v>
      </c>
      <c r="ET403" s="5" t="s">
        <v>578</v>
      </c>
      <c r="EU403" s="15" t="s">
        <v>1866</v>
      </c>
      <c r="EV403" s="15" t="s">
        <v>567</v>
      </c>
      <c r="EW403" s="15" t="s">
        <v>1073</v>
      </c>
      <c r="EX403" s="3" t="s">
        <v>1240</v>
      </c>
      <c r="EY403" s="22">
        <v>46188</v>
      </c>
      <c r="EZ403" s="21"/>
      <c r="FA403" s="3"/>
      <c r="FB403" s="22"/>
      <c r="FC403" s="15"/>
      <c r="FD403" s="15"/>
      <c r="FE403" s="15">
        <f t="shared" si="90"/>
        <v>2681</v>
      </c>
      <c r="FF403" s="4">
        <f t="shared" si="91"/>
        <v>8646</v>
      </c>
      <c r="FG403" t="s">
        <v>586</v>
      </c>
      <c r="FH403" s="4">
        <v>253</v>
      </c>
      <c r="FI403" t="s">
        <v>688</v>
      </c>
    </row>
    <row r="404" spans="1:165" ht="17.25" x14ac:dyDescent="0.25">
      <c r="A404" s="5">
        <v>464131543</v>
      </c>
      <c r="B404" s="12" t="s">
        <v>1382</v>
      </c>
      <c r="C404" s="5"/>
      <c r="D404" s="5"/>
      <c r="E404" s="5"/>
      <c r="F404" s="5"/>
      <c r="G404" s="6"/>
      <c r="H404" s="6"/>
      <c r="I404" s="5">
        <v>4976</v>
      </c>
      <c r="J404" s="5">
        <v>4884</v>
      </c>
      <c r="K404" s="295">
        <f t="shared" si="92"/>
        <v>4979</v>
      </c>
      <c r="L404" s="295">
        <f t="shared" si="81"/>
        <v>9860</v>
      </c>
      <c r="M404" s="334">
        <v>1</v>
      </c>
      <c r="N404" s="5" t="s">
        <v>688</v>
      </c>
      <c r="O404" s="5" t="s">
        <v>689</v>
      </c>
      <c r="P404" s="5" t="s">
        <v>156</v>
      </c>
      <c r="Q404" s="8">
        <v>27952</v>
      </c>
      <c r="R404" s="9">
        <v>95</v>
      </c>
      <c r="S404" s="9">
        <f t="shared" si="82"/>
        <v>0</v>
      </c>
      <c r="T404" s="9">
        <v>2250</v>
      </c>
      <c r="U404" s="10" t="s">
        <v>586</v>
      </c>
      <c r="V404" s="319">
        <f t="shared" si="86"/>
        <v>1.6179560334571453E-2</v>
      </c>
      <c r="W404" s="319">
        <f t="shared" si="87"/>
        <v>1.5675796945204077E-3</v>
      </c>
      <c r="X404" s="11" t="str">
        <f t="shared" si="83"/>
        <v>FLOW</v>
      </c>
      <c r="Y404" s="5" t="str">
        <f t="shared" si="84"/>
        <v>-</v>
      </c>
      <c r="Z404" s="5" t="s">
        <v>586</v>
      </c>
      <c r="AA404" s="5" t="s">
        <v>586</v>
      </c>
      <c r="AB404" s="12"/>
      <c r="AC404" s="5"/>
      <c r="AD404" s="5"/>
      <c r="AE404" s="13"/>
      <c r="AF404" s="14"/>
      <c r="AG404" s="15"/>
      <c r="AH404" s="5" t="s">
        <v>245</v>
      </c>
      <c r="AI404" s="15"/>
      <c r="AK404" s="15"/>
      <c r="AL404" s="17">
        <v>7229</v>
      </c>
      <c r="AM404" s="8">
        <v>27952</v>
      </c>
      <c r="AN404" s="18">
        <v>27</v>
      </c>
      <c r="AO404" s="6">
        <v>37</v>
      </c>
      <c r="AP404" s="6" t="str">
        <f t="shared" si="85"/>
        <v>FLOW</v>
      </c>
      <c r="AQ404" s="6"/>
      <c r="AR404" s="6"/>
      <c r="AS404" s="6"/>
      <c r="AT404" s="6"/>
      <c r="AU404" s="5" t="s">
        <v>586</v>
      </c>
      <c r="AV404" s="332"/>
      <c r="AW404" s="12"/>
      <c r="AX404" s="19"/>
      <c r="AY404" s="5"/>
      <c r="AZ404" s="5" t="s">
        <v>1325</v>
      </c>
      <c r="BA404" s="15" t="s">
        <v>586</v>
      </c>
      <c r="BB404" s="15"/>
      <c r="BC404" s="15"/>
      <c r="BD404" s="5"/>
      <c r="BE404" s="5"/>
      <c r="BF404" s="5"/>
      <c r="BG404" s="3"/>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v>1</v>
      </c>
      <c r="CK404" s="5"/>
      <c r="CL404" s="5"/>
      <c r="CM404" s="5"/>
      <c r="CN404" s="5"/>
      <c r="CO404" s="5"/>
      <c r="CP404" s="5"/>
      <c r="CQ404" s="5"/>
      <c r="CR404" s="5"/>
      <c r="CS404" s="5"/>
      <c r="CT404" s="5"/>
      <c r="CU404" s="5"/>
      <c r="CV404" s="5"/>
      <c r="CW404" s="5"/>
      <c r="CX404" s="5"/>
      <c r="CY404" s="5"/>
      <c r="CZ404" s="5"/>
      <c r="DA404" s="5"/>
      <c r="DB404" s="5"/>
      <c r="DC404" s="5"/>
      <c r="DD404" s="5"/>
      <c r="DE404" s="5"/>
      <c r="DF404" s="5"/>
      <c r="DG404" s="5"/>
      <c r="DH404" s="5"/>
      <c r="DI404" s="5"/>
      <c r="DJ404" s="5"/>
      <c r="DK404" s="5"/>
      <c r="DL404" s="5"/>
      <c r="DM404" s="5"/>
      <c r="DN404" s="5"/>
      <c r="DO404" s="5"/>
      <c r="DP404" s="5"/>
      <c r="DQ404" s="5"/>
      <c r="DR404" s="5"/>
      <c r="DS404" s="5"/>
      <c r="DT404" s="5"/>
      <c r="DU404" s="5"/>
      <c r="DV404" s="5"/>
      <c r="DW404" s="5"/>
      <c r="DX404" s="5"/>
      <c r="DY404" s="5"/>
      <c r="DZ404" s="5"/>
      <c r="EA404" s="5"/>
      <c r="EB404" s="5"/>
      <c r="EC404" s="5"/>
      <c r="ED404" s="5"/>
      <c r="EE404" s="5"/>
      <c r="EF404" s="5"/>
      <c r="EG404" s="5"/>
      <c r="EH404" s="5"/>
      <c r="EI404" s="5"/>
      <c r="EJ404" s="5"/>
      <c r="EK404" s="5"/>
      <c r="EL404" s="5"/>
      <c r="EM404" s="5"/>
      <c r="EN404" s="5"/>
      <c r="EO404" s="5"/>
      <c r="EP404" s="5"/>
      <c r="EQ404" s="5"/>
      <c r="ER404" s="20">
        <f t="shared" si="88"/>
        <v>1</v>
      </c>
      <c r="ES404" s="5">
        <f t="shared" si="89"/>
        <v>1</v>
      </c>
      <c r="ET404" s="5" t="s">
        <v>582</v>
      </c>
      <c r="EU404" s="15" t="s">
        <v>1867</v>
      </c>
      <c r="EV404" s="15" t="s">
        <v>567</v>
      </c>
      <c r="EW404" s="15"/>
      <c r="EX404" s="3"/>
      <c r="EY404" s="22"/>
      <c r="EZ404" s="21"/>
      <c r="FA404" s="3"/>
      <c r="FB404" s="22"/>
      <c r="FC404" s="15"/>
      <c r="FD404" s="15"/>
      <c r="FE404" s="15">
        <f t="shared" si="90"/>
        <v>4979</v>
      </c>
      <c r="FF404" s="4">
        <f t="shared" si="91"/>
        <v>9860</v>
      </c>
      <c r="FH404" s="4">
        <v>95</v>
      </c>
      <c r="FI404" t="s">
        <v>688</v>
      </c>
    </row>
    <row r="405" spans="1:165" ht="17.25" x14ac:dyDescent="0.25">
      <c r="A405" s="5">
        <v>464634347</v>
      </c>
      <c r="B405" s="12" t="s">
        <v>949</v>
      </c>
      <c r="C405" s="5" t="s">
        <v>1043</v>
      </c>
      <c r="D405" s="5" t="s">
        <v>1325</v>
      </c>
      <c r="E405" s="5">
        <v>8000</v>
      </c>
      <c r="F405" s="5"/>
      <c r="G405" s="6"/>
      <c r="H405" s="6"/>
      <c r="I405" s="5">
        <v>7367</v>
      </c>
      <c r="J405" s="5">
        <v>28203</v>
      </c>
      <c r="K405" s="295">
        <f t="shared" si="92"/>
        <v>7180</v>
      </c>
      <c r="L405" s="295">
        <f t="shared" si="81"/>
        <v>27570</v>
      </c>
      <c r="M405" s="7">
        <v>4</v>
      </c>
      <c r="N405" s="5" t="s">
        <v>737</v>
      </c>
      <c r="O405" s="5" t="s">
        <v>738</v>
      </c>
      <c r="P405" s="5" t="s">
        <v>150</v>
      </c>
      <c r="Q405" s="8">
        <v>27624</v>
      </c>
      <c r="R405" s="9">
        <v>1078</v>
      </c>
      <c r="S405" s="9">
        <f t="shared" si="82"/>
        <v>0</v>
      </c>
      <c r="T405" s="9">
        <v>0</v>
      </c>
      <c r="U405" s="10" t="s">
        <v>586</v>
      </c>
      <c r="V405" s="319">
        <f t="shared" si="86"/>
        <v>0.26474188911700375</v>
      </c>
      <c r="W405" s="319">
        <f t="shared" si="87"/>
        <v>9.0694817150709008E-3</v>
      </c>
      <c r="X405" s="11" t="str">
        <f t="shared" si="83"/>
        <v>STABLE</v>
      </c>
      <c r="Y405" s="5" t="str">
        <f t="shared" si="84"/>
        <v>PAID</v>
      </c>
      <c r="Z405" s="5" t="s">
        <v>586</v>
      </c>
      <c r="AA405" s="5" t="s">
        <v>586</v>
      </c>
      <c r="AB405" s="12"/>
      <c r="AC405" s="5"/>
      <c r="AD405" s="5"/>
      <c r="AE405" s="13"/>
      <c r="AF405" s="14" t="s">
        <v>1064</v>
      </c>
      <c r="AG405" s="15" t="s">
        <v>586</v>
      </c>
      <c r="AH405" s="5" t="s">
        <v>348</v>
      </c>
      <c r="AI405" s="15" t="s">
        <v>586</v>
      </c>
      <c r="AJ405" s="16" t="s">
        <v>586</v>
      </c>
      <c r="AK405" s="15" t="s">
        <v>586</v>
      </c>
      <c r="AL405" s="17">
        <v>29281</v>
      </c>
      <c r="AM405" s="8">
        <v>27624</v>
      </c>
      <c r="AN405" s="18">
        <v>116</v>
      </c>
      <c r="AO405" s="6">
        <v>98</v>
      </c>
      <c r="AP405" s="6" t="str">
        <f t="shared" si="85"/>
        <v>STABLE</v>
      </c>
      <c r="AQ405" s="6"/>
      <c r="AR405" s="6"/>
      <c r="AS405" s="6"/>
      <c r="AT405" s="6"/>
      <c r="AU405" s="5" t="s">
        <v>483</v>
      </c>
      <c r="AV405" s="332"/>
      <c r="AW405" s="12"/>
      <c r="AX405" s="19"/>
      <c r="AY405" s="5"/>
      <c r="AZ405" s="5" t="s">
        <v>1011</v>
      </c>
      <c r="BA405" s="15" t="s">
        <v>586</v>
      </c>
      <c r="BB405" s="15"/>
      <c r="BC405" s="15"/>
      <c r="BD405" s="5"/>
      <c r="BE405" s="5"/>
      <c r="BF405" s="5"/>
      <c r="BG405" s="3"/>
      <c r="BH405" s="5"/>
      <c r="BI405" s="5"/>
      <c r="BJ405" s="5"/>
      <c r="BK405" s="5"/>
      <c r="BL405" s="5">
        <v>1</v>
      </c>
      <c r="BM405" s="5"/>
      <c r="BN405" s="5"/>
      <c r="BO405" s="5">
        <v>1</v>
      </c>
      <c r="BP405" s="5"/>
      <c r="BQ405" s="5"/>
      <c r="BR405" s="5"/>
      <c r="BS405" s="5"/>
      <c r="BT405" s="5"/>
      <c r="BU405" s="5"/>
      <c r="BV405" s="5"/>
      <c r="BW405" s="5"/>
      <c r="BX405" s="5"/>
      <c r="BY405" s="5"/>
      <c r="BZ405" s="5"/>
      <c r="CA405" s="5"/>
      <c r="CB405" s="5"/>
      <c r="CC405" s="5"/>
      <c r="CD405" s="5"/>
      <c r="CE405" s="5"/>
      <c r="CF405" s="5"/>
      <c r="CG405" s="5"/>
      <c r="CH405" s="5"/>
      <c r="CI405" s="5"/>
      <c r="CJ405" s="5"/>
      <c r="CK405" s="5"/>
      <c r="CL405" s="5"/>
      <c r="CM405" s="5"/>
      <c r="CN405" s="5"/>
      <c r="CO405" s="5"/>
      <c r="CP405" s="5"/>
      <c r="CQ405" s="5"/>
      <c r="CR405" s="5"/>
      <c r="CS405" s="5"/>
      <c r="CT405" s="5"/>
      <c r="CU405" s="5"/>
      <c r="CV405" s="5"/>
      <c r="CW405" s="5"/>
      <c r="CX405" s="5"/>
      <c r="CY405" s="5"/>
      <c r="CZ405" s="5"/>
      <c r="DA405" s="5"/>
      <c r="DB405" s="5"/>
      <c r="DC405" s="5"/>
      <c r="DD405" s="5"/>
      <c r="DE405" s="5"/>
      <c r="DF405" s="5"/>
      <c r="DG405" s="5"/>
      <c r="DH405" s="5"/>
      <c r="DI405" s="5"/>
      <c r="DJ405" s="5"/>
      <c r="DK405" s="5"/>
      <c r="DL405" s="5"/>
      <c r="DM405" s="5"/>
      <c r="DN405" s="5"/>
      <c r="DO405" s="5"/>
      <c r="DP405" s="5"/>
      <c r="DQ405" s="5"/>
      <c r="DR405" s="5"/>
      <c r="DS405" s="5"/>
      <c r="DT405" s="5"/>
      <c r="DU405" s="5"/>
      <c r="DV405" s="5"/>
      <c r="DW405" s="5"/>
      <c r="DX405" s="5"/>
      <c r="DY405" s="5"/>
      <c r="DZ405" s="5"/>
      <c r="EA405" s="5"/>
      <c r="EB405" s="5"/>
      <c r="EC405" s="5"/>
      <c r="ED405" s="5"/>
      <c r="EE405" s="5"/>
      <c r="EF405" s="5"/>
      <c r="EG405" s="5"/>
      <c r="EH405" s="5"/>
      <c r="EI405" s="5"/>
      <c r="EJ405" s="5"/>
      <c r="EK405" s="5"/>
      <c r="EL405" s="5"/>
      <c r="EM405" s="5"/>
      <c r="EN405" s="5"/>
      <c r="EO405" s="5"/>
      <c r="EP405" s="5"/>
      <c r="EQ405" s="5"/>
      <c r="ER405" s="20">
        <f t="shared" si="88"/>
        <v>2</v>
      </c>
      <c r="ES405" s="5">
        <f t="shared" si="89"/>
        <v>1</v>
      </c>
      <c r="ET405" s="5" t="s">
        <v>584</v>
      </c>
      <c r="EU405" s="15" t="s">
        <v>1868</v>
      </c>
      <c r="EV405" s="15" t="s">
        <v>567</v>
      </c>
      <c r="EW405" s="15" t="s">
        <v>1075</v>
      </c>
      <c r="EX405" s="3" t="s">
        <v>1241</v>
      </c>
      <c r="EY405" s="22">
        <v>46178</v>
      </c>
      <c r="EZ405" s="21"/>
      <c r="FA405" s="3"/>
      <c r="FB405" s="22"/>
      <c r="FC405" s="15"/>
      <c r="FD405" s="15"/>
      <c r="FE405" s="15">
        <f t="shared" si="90"/>
        <v>7180</v>
      </c>
      <c r="FF405" s="4">
        <f t="shared" si="91"/>
        <v>35570</v>
      </c>
      <c r="FG405" t="s">
        <v>586</v>
      </c>
      <c r="FH405" s="4">
        <v>1078</v>
      </c>
      <c r="FI405" t="s">
        <v>1477</v>
      </c>
    </row>
    <row r="406" spans="1:165" ht="17.25" x14ac:dyDescent="0.25">
      <c r="A406" s="5">
        <v>467306509</v>
      </c>
      <c r="B406" s="12" t="s">
        <v>855</v>
      </c>
      <c r="C406" s="5"/>
      <c r="D406" s="5"/>
      <c r="E406" s="5"/>
      <c r="F406" s="5"/>
      <c r="G406" s="6"/>
      <c r="H406" s="6"/>
      <c r="I406" s="5">
        <v>1633</v>
      </c>
      <c r="J406" s="5">
        <v>3266</v>
      </c>
      <c r="K406" s="295">
        <f t="shared" si="92"/>
        <v>1660</v>
      </c>
      <c r="L406" s="295">
        <f t="shared" si="81"/>
        <v>4899</v>
      </c>
      <c r="M406" s="7">
        <v>2</v>
      </c>
      <c r="N406" s="5" t="s">
        <v>688</v>
      </c>
      <c r="O406" s="5" t="s">
        <v>689</v>
      </c>
      <c r="P406" s="5" t="s">
        <v>156</v>
      </c>
      <c r="Q406" s="8">
        <v>27575</v>
      </c>
      <c r="R406" s="9">
        <v>27</v>
      </c>
      <c r="S406" s="9">
        <f t="shared" si="82"/>
        <v>0</v>
      </c>
      <c r="T406" s="9">
        <v>900</v>
      </c>
      <c r="U406" s="10" t="s">
        <v>688</v>
      </c>
      <c r="V406" s="319">
        <f t="shared" si="86"/>
        <v>0.23003299044305731</v>
      </c>
      <c r="W406" s="319">
        <f t="shared" si="87"/>
        <v>6.1054188790839285E-3</v>
      </c>
      <c r="X406" s="11" t="str">
        <f t="shared" si="83"/>
        <v>FLOW</v>
      </c>
      <c r="Y406" s="5" t="str">
        <f t="shared" si="84"/>
        <v>-</v>
      </c>
      <c r="Z406" s="5" t="s">
        <v>1323</v>
      </c>
      <c r="AA406" s="5" t="s">
        <v>586</v>
      </c>
      <c r="AB406" s="12"/>
      <c r="AC406" s="5"/>
      <c r="AD406" s="5"/>
      <c r="AE406" s="13"/>
      <c r="AF406" s="14" t="s">
        <v>586</v>
      </c>
      <c r="AG406" s="15" t="s">
        <v>586</v>
      </c>
      <c r="AH406" s="5" t="s">
        <v>465</v>
      </c>
      <c r="AI406" s="15" t="s">
        <v>586</v>
      </c>
      <c r="AJ406" s="16" t="s">
        <v>586</v>
      </c>
      <c r="AK406" s="15" t="s">
        <v>586</v>
      </c>
      <c r="AL406" s="17">
        <v>4193</v>
      </c>
      <c r="AM406" s="8">
        <v>27575</v>
      </c>
      <c r="AN406" s="18">
        <v>56</v>
      </c>
      <c r="AO406" s="6">
        <v>66</v>
      </c>
      <c r="AP406" s="6" t="str">
        <f t="shared" si="85"/>
        <v>FLOW</v>
      </c>
      <c r="AQ406" s="6"/>
      <c r="AR406" s="6"/>
      <c r="AS406" s="6"/>
      <c r="AT406" s="6"/>
      <c r="AU406" s="5" t="s">
        <v>1060</v>
      </c>
      <c r="AV406" s="332"/>
      <c r="AW406" s="12"/>
      <c r="AX406" s="19"/>
      <c r="AY406" s="5"/>
      <c r="AZ406" s="5" t="s">
        <v>1011</v>
      </c>
      <c r="BA406" s="15" t="s">
        <v>586</v>
      </c>
      <c r="BB406" s="15"/>
      <c r="BC406" s="15"/>
      <c r="BD406" s="5"/>
      <c r="BE406" s="5"/>
      <c r="BF406" s="5"/>
      <c r="BG406" s="3"/>
      <c r="BH406" s="5"/>
      <c r="BI406" s="5"/>
      <c r="BJ406" s="5"/>
      <c r="BK406" s="5"/>
      <c r="BL406" s="5">
        <v>1</v>
      </c>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5"/>
      <c r="CM406" s="5"/>
      <c r="CN406" s="5"/>
      <c r="CO406" s="5"/>
      <c r="CP406" s="5"/>
      <c r="CQ406" s="5"/>
      <c r="CR406" s="5"/>
      <c r="CS406" s="5"/>
      <c r="CT406" s="5"/>
      <c r="CU406" s="5"/>
      <c r="CV406" s="5"/>
      <c r="CW406" s="5"/>
      <c r="CX406" s="5"/>
      <c r="CY406" s="5"/>
      <c r="CZ406" s="5"/>
      <c r="DA406" s="5"/>
      <c r="DB406" s="5"/>
      <c r="DC406" s="5"/>
      <c r="DD406" s="5"/>
      <c r="DE406" s="5"/>
      <c r="DF406" s="5"/>
      <c r="DG406" s="5"/>
      <c r="DH406" s="5"/>
      <c r="DI406" s="5"/>
      <c r="DJ406" s="5"/>
      <c r="DK406" s="5"/>
      <c r="DL406" s="5"/>
      <c r="DM406" s="5"/>
      <c r="DN406" s="5"/>
      <c r="DO406" s="5"/>
      <c r="DP406" s="5"/>
      <c r="DQ406" s="5"/>
      <c r="DR406" s="5"/>
      <c r="DS406" s="5"/>
      <c r="DT406" s="5"/>
      <c r="DU406" s="5"/>
      <c r="DV406" s="5"/>
      <c r="DW406" s="5"/>
      <c r="DX406" s="5"/>
      <c r="DY406" s="5"/>
      <c r="DZ406" s="5"/>
      <c r="EA406" s="5"/>
      <c r="EB406" s="5"/>
      <c r="EC406" s="5"/>
      <c r="ED406" s="5"/>
      <c r="EE406" s="5"/>
      <c r="EF406" s="5"/>
      <c r="EG406" s="5"/>
      <c r="EH406" s="5"/>
      <c r="EI406" s="5"/>
      <c r="EJ406" s="5"/>
      <c r="EK406" s="5"/>
      <c r="EL406" s="5"/>
      <c r="EM406" s="5"/>
      <c r="EN406" s="5"/>
      <c r="EO406" s="5"/>
      <c r="EP406" s="5"/>
      <c r="EQ406" s="5"/>
      <c r="ER406" s="20">
        <f t="shared" si="88"/>
        <v>1</v>
      </c>
      <c r="ES406" s="5">
        <f t="shared" si="89"/>
        <v>1</v>
      </c>
      <c r="ET406" s="5" t="s">
        <v>582</v>
      </c>
      <c r="EU406" s="15" t="s">
        <v>1869</v>
      </c>
      <c r="EV406" s="15" t="s">
        <v>567</v>
      </c>
      <c r="EW406" s="15" t="s">
        <v>1068</v>
      </c>
      <c r="EX406" s="3" t="s">
        <v>1137</v>
      </c>
      <c r="EY406" s="22">
        <v>46177</v>
      </c>
      <c r="EZ406" s="21"/>
      <c r="FA406" s="3"/>
      <c r="FB406" s="22"/>
      <c r="FC406" s="15"/>
      <c r="FD406" s="15"/>
      <c r="FE406" s="15">
        <f t="shared" si="90"/>
        <v>1660</v>
      </c>
      <c r="FF406" s="4">
        <f t="shared" si="91"/>
        <v>4899</v>
      </c>
      <c r="FG406" t="s">
        <v>586</v>
      </c>
      <c r="FH406" s="4">
        <v>27</v>
      </c>
      <c r="FI406" t="s">
        <v>688</v>
      </c>
    </row>
    <row r="407" spans="1:165" ht="17.25" x14ac:dyDescent="0.25">
      <c r="A407" s="5">
        <v>461099946</v>
      </c>
      <c r="B407" s="12" t="s">
        <v>371</v>
      </c>
      <c r="C407" s="5"/>
      <c r="D407" s="5"/>
      <c r="E407" s="5"/>
      <c r="F407" s="5"/>
      <c r="G407" s="6"/>
      <c r="H407" s="6"/>
      <c r="I407" s="5">
        <v>3352</v>
      </c>
      <c r="J407" s="5">
        <v>6186</v>
      </c>
      <c r="K407" s="295">
        <f t="shared" si="92"/>
        <v>3105</v>
      </c>
      <c r="L407" s="295">
        <f t="shared" si="81"/>
        <v>9538</v>
      </c>
      <c r="M407" s="7">
        <v>2</v>
      </c>
      <c r="N407" s="5" t="s">
        <v>688</v>
      </c>
      <c r="O407" s="5" t="s">
        <v>689</v>
      </c>
      <c r="P407" s="5" t="s">
        <v>30</v>
      </c>
      <c r="Q407" s="8">
        <v>27566.59</v>
      </c>
      <c r="R407" s="9">
        <v>271</v>
      </c>
      <c r="S407" s="9">
        <f t="shared" si="82"/>
        <v>0</v>
      </c>
      <c r="T407" s="9">
        <v>0</v>
      </c>
      <c r="U407" s="10" t="s">
        <v>891</v>
      </c>
      <c r="V407" s="319">
        <f t="shared" si="86"/>
        <v>3.0834063705597301E-2</v>
      </c>
      <c r="W407" s="319">
        <f t="shared" si="87"/>
        <v>6.1035568093550764E-3</v>
      </c>
      <c r="X407" s="11" t="str">
        <f t="shared" si="83"/>
        <v>FLOW</v>
      </c>
      <c r="Y407" s="5" t="str">
        <f t="shared" si="84"/>
        <v>-</v>
      </c>
      <c r="Z407" s="5" t="s">
        <v>787</v>
      </c>
      <c r="AA407" s="5" t="s">
        <v>586</v>
      </c>
      <c r="AB407" s="12"/>
      <c r="AC407" s="5"/>
      <c r="AD407" s="5"/>
      <c r="AE407" s="13"/>
      <c r="AF407" s="14" t="s">
        <v>586</v>
      </c>
      <c r="AG407" s="15" t="s">
        <v>586</v>
      </c>
      <c r="AH407" s="5" t="s">
        <v>372</v>
      </c>
      <c r="AI407" s="15" t="s">
        <v>586</v>
      </c>
      <c r="AJ407" s="16" t="s">
        <v>586</v>
      </c>
      <c r="AK407" s="15" t="s">
        <v>586</v>
      </c>
      <c r="AL407" s="17">
        <v>6457</v>
      </c>
      <c r="AM407" s="8">
        <v>27566.59</v>
      </c>
      <c r="AN407" s="18">
        <v>57</v>
      </c>
      <c r="AO407" s="6">
        <v>67</v>
      </c>
      <c r="AP407" s="6" t="str">
        <f t="shared" si="85"/>
        <v>FLOW</v>
      </c>
      <c r="AQ407" s="6"/>
      <c r="AR407" s="6"/>
      <c r="AS407" s="6"/>
      <c r="AT407" s="6"/>
      <c r="AU407" s="5" t="s">
        <v>1060</v>
      </c>
      <c r="AV407" s="332"/>
      <c r="AW407" s="12"/>
      <c r="AX407" s="19"/>
      <c r="AY407" s="5"/>
      <c r="AZ407" s="5" t="s">
        <v>1011</v>
      </c>
      <c r="BA407" s="15" t="s">
        <v>586</v>
      </c>
      <c r="BB407" s="15"/>
      <c r="BC407" s="15"/>
      <c r="BD407" s="5"/>
      <c r="BE407" s="5"/>
      <c r="BF407" s="5"/>
      <c r="BG407" s="3"/>
      <c r="BH407" s="5"/>
      <c r="BI407" s="5"/>
      <c r="BJ407" s="5"/>
      <c r="BK407" s="5"/>
      <c r="BL407" s="5"/>
      <c r="BM407" s="5"/>
      <c r="BN407" s="5"/>
      <c r="BO407" s="5">
        <v>1</v>
      </c>
      <c r="BP407" s="5"/>
      <c r="BQ407" s="5"/>
      <c r="BR407" s="5"/>
      <c r="BS407" s="5"/>
      <c r="BT407" s="5"/>
      <c r="BU407" s="5"/>
      <c r="BV407" s="5"/>
      <c r="BW407" s="5"/>
      <c r="BX407" s="5"/>
      <c r="BY407" s="5"/>
      <c r="BZ407" s="5"/>
      <c r="CA407" s="5"/>
      <c r="CB407" s="5"/>
      <c r="CC407" s="5"/>
      <c r="CD407" s="5"/>
      <c r="CE407" s="5"/>
      <c r="CF407" s="5"/>
      <c r="CG407" s="5"/>
      <c r="CH407" s="5"/>
      <c r="CI407" s="5"/>
      <c r="CJ407" s="5"/>
      <c r="CK407" s="5"/>
      <c r="CL407" s="5"/>
      <c r="CM407" s="5"/>
      <c r="CN407" s="5"/>
      <c r="CO407" s="5"/>
      <c r="CP407" s="5"/>
      <c r="CQ407" s="5"/>
      <c r="CR407" s="5"/>
      <c r="CS407" s="5"/>
      <c r="CT407" s="5"/>
      <c r="CU407" s="5"/>
      <c r="CV407" s="5"/>
      <c r="CW407" s="5"/>
      <c r="CX407" s="5"/>
      <c r="CY407" s="5"/>
      <c r="CZ407" s="5"/>
      <c r="DA407" s="5"/>
      <c r="DB407" s="5"/>
      <c r="DC407" s="5"/>
      <c r="DD407" s="5"/>
      <c r="DE407" s="5"/>
      <c r="DF407" s="5"/>
      <c r="DG407" s="5"/>
      <c r="DH407" s="5"/>
      <c r="DI407" s="5"/>
      <c r="DJ407" s="5"/>
      <c r="DK407" s="5"/>
      <c r="DL407" s="5"/>
      <c r="DM407" s="5"/>
      <c r="DN407" s="5"/>
      <c r="DO407" s="5"/>
      <c r="DP407" s="5"/>
      <c r="DQ407" s="5"/>
      <c r="DR407" s="5"/>
      <c r="DS407" s="5"/>
      <c r="DT407" s="5"/>
      <c r="DU407" s="5"/>
      <c r="DV407" s="5"/>
      <c r="DW407" s="5"/>
      <c r="DX407" s="5"/>
      <c r="DY407" s="5"/>
      <c r="DZ407" s="5"/>
      <c r="EA407" s="5"/>
      <c r="EB407" s="5"/>
      <c r="EC407" s="5"/>
      <c r="ED407" s="5"/>
      <c r="EE407" s="5"/>
      <c r="EF407" s="5"/>
      <c r="EG407" s="5"/>
      <c r="EH407" s="5"/>
      <c r="EI407" s="5"/>
      <c r="EJ407" s="5"/>
      <c r="EK407" s="5"/>
      <c r="EL407" s="5"/>
      <c r="EM407" s="5"/>
      <c r="EN407" s="5"/>
      <c r="EO407" s="5"/>
      <c r="EP407" s="5"/>
      <c r="EQ407" s="5"/>
      <c r="ER407" s="20">
        <f t="shared" si="88"/>
        <v>1</v>
      </c>
      <c r="ES407" s="5">
        <f t="shared" si="89"/>
        <v>1</v>
      </c>
      <c r="ET407" s="5" t="s">
        <v>573</v>
      </c>
      <c r="EU407" s="15" t="s">
        <v>1870</v>
      </c>
      <c r="EV407" s="15" t="s">
        <v>567</v>
      </c>
      <c r="EW407" s="15" t="s">
        <v>1068</v>
      </c>
      <c r="EX407" s="3" t="s">
        <v>1200</v>
      </c>
      <c r="EY407" s="22">
        <v>46178</v>
      </c>
      <c r="EZ407" s="21"/>
      <c r="FA407" s="3"/>
      <c r="FB407" s="22"/>
      <c r="FC407" s="15"/>
      <c r="FD407" s="15"/>
      <c r="FE407" s="15">
        <f t="shared" si="90"/>
        <v>3105</v>
      </c>
      <c r="FF407" s="4">
        <f t="shared" si="91"/>
        <v>9538</v>
      </c>
      <c r="FG407" t="s">
        <v>586</v>
      </c>
      <c r="FH407" s="4">
        <v>271</v>
      </c>
      <c r="FI407" t="s">
        <v>688</v>
      </c>
    </row>
    <row r="408" spans="1:165" ht="17.25" x14ac:dyDescent="0.25">
      <c r="A408" s="5">
        <v>464476115</v>
      </c>
      <c r="B408" s="12" t="s">
        <v>1360</v>
      </c>
      <c r="C408" s="5"/>
      <c r="D408" s="5"/>
      <c r="E408" s="5"/>
      <c r="F408" s="5"/>
      <c r="G408" s="6"/>
      <c r="H408" s="6"/>
      <c r="I408" s="5">
        <v>4189</v>
      </c>
      <c r="J408" s="5">
        <v>4189</v>
      </c>
      <c r="K408" s="295">
        <f t="shared" si="92"/>
        <v>4207</v>
      </c>
      <c r="L408" s="295">
        <f t="shared" si="81"/>
        <v>8378</v>
      </c>
      <c r="M408" s="334">
        <v>1</v>
      </c>
      <c r="N408" s="5" t="s">
        <v>688</v>
      </c>
      <c r="O408" s="5" t="s">
        <v>689</v>
      </c>
      <c r="P408" s="5" t="s">
        <v>96</v>
      </c>
      <c r="Q408" s="8">
        <v>27526</v>
      </c>
      <c r="R408" s="9">
        <v>18</v>
      </c>
      <c r="S408" s="9">
        <f t="shared" si="82"/>
        <v>0</v>
      </c>
      <c r="T408" s="9">
        <v>1350</v>
      </c>
      <c r="U408" s="10" t="s">
        <v>586</v>
      </c>
      <c r="V408" s="319">
        <f t="shared" si="86"/>
        <v>3.8258199229954708E-2</v>
      </c>
      <c r="W408" s="319">
        <f t="shared" si="87"/>
        <v>1.5436891339213202E-3</v>
      </c>
      <c r="X408" s="11" t="str">
        <f t="shared" si="83"/>
        <v>FLOW</v>
      </c>
      <c r="Y408" s="5" t="str">
        <f t="shared" si="84"/>
        <v>-</v>
      </c>
      <c r="Z408" s="5" t="s">
        <v>586</v>
      </c>
      <c r="AA408" s="5" t="s">
        <v>586</v>
      </c>
      <c r="AB408" s="12"/>
      <c r="AC408" s="5"/>
      <c r="AD408" s="5"/>
      <c r="AE408" s="13"/>
      <c r="AF408" s="14"/>
      <c r="AG408" s="15"/>
      <c r="AH408" s="5" t="s">
        <v>145</v>
      </c>
      <c r="AI408" s="15"/>
      <c r="AK408" s="15"/>
      <c r="AL408" s="17">
        <v>5557</v>
      </c>
      <c r="AM408" s="8">
        <v>27526</v>
      </c>
      <c r="AN408" s="18">
        <v>27</v>
      </c>
      <c r="AO408" s="6">
        <v>37</v>
      </c>
      <c r="AP408" s="6" t="str">
        <f t="shared" si="85"/>
        <v>FLOW</v>
      </c>
      <c r="AQ408" s="6"/>
      <c r="AR408" s="6"/>
      <c r="AS408" s="6"/>
      <c r="AT408" s="6"/>
      <c r="AU408" s="5" t="s">
        <v>586</v>
      </c>
      <c r="AV408" s="332"/>
      <c r="AW408" s="12"/>
      <c r="AX408" s="19"/>
      <c r="AY408" s="5"/>
      <c r="AZ408" s="5" t="s">
        <v>1325</v>
      </c>
      <c r="BA408" s="15" t="s">
        <v>586</v>
      </c>
      <c r="BB408" s="15"/>
      <c r="BC408" s="15"/>
      <c r="BD408" s="5"/>
      <c r="BE408" s="5"/>
      <c r="BF408" s="5"/>
      <c r="BG408" s="3"/>
      <c r="BH408" s="5"/>
      <c r="BI408" s="5"/>
      <c r="BJ408" s="5"/>
      <c r="BK408" s="5"/>
      <c r="BL408" s="5"/>
      <c r="BM408" s="5"/>
      <c r="BN408" s="5"/>
      <c r="BO408" s="5"/>
      <c r="BP408" s="5"/>
      <c r="BQ408" s="5"/>
      <c r="BR408" s="5"/>
      <c r="BS408" s="5"/>
      <c r="BT408" s="5"/>
      <c r="BU408" s="5"/>
      <c r="BV408" s="5"/>
      <c r="BW408" s="5"/>
      <c r="BX408" s="5"/>
      <c r="BY408" s="5"/>
      <c r="BZ408" s="5"/>
      <c r="CA408" s="5"/>
      <c r="CB408" s="5"/>
      <c r="CC408" s="5"/>
      <c r="CD408" s="5"/>
      <c r="CE408" s="5"/>
      <c r="CF408" s="5"/>
      <c r="CG408" s="5"/>
      <c r="CH408" s="5"/>
      <c r="CI408" s="5"/>
      <c r="CJ408" s="5">
        <v>1</v>
      </c>
      <c r="CK408" s="5"/>
      <c r="CL408" s="5"/>
      <c r="CM408" s="5"/>
      <c r="CN408" s="5"/>
      <c r="CO408" s="5"/>
      <c r="CP408" s="5"/>
      <c r="CQ408" s="5"/>
      <c r="CR408" s="5"/>
      <c r="CS408" s="5"/>
      <c r="CT408" s="5"/>
      <c r="CU408" s="5"/>
      <c r="CV408" s="5"/>
      <c r="CW408" s="5"/>
      <c r="CX408" s="5"/>
      <c r="CY408" s="5"/>
      <c r="CZ408" s="5"/>
      <c r="DA408" s="5"/>
      <c r="DB408" s="5"/>
      <c r="DC408" s="5"/>
      <c r="DD408" s="5"/>
      <c r="DE408" s="5"/>
      <c r="DF408" s="5"/>
      <c r="DG408" s="5"/>
      <c r="DH408" s="5"/>
      <c r="DI408" s="5"/>
      <c r="DJ408" s="5"/>
      <c r="DK408" s="5"/>
      <c r="DL408" s="5"/>
      <c r="DM408" s="5"/>
      <c r="DN408" s="5"/>
      <c r="DO408" s="5"/>
      <c r="DP408" s="5"/>
      <c r="DQ408" s="5"/>
      <c r="DR408" s="5"/>
      <c r="DS408" s="5"/>
      <c r="DT408" s="5"/>
      <c r="DU408" s="5"/>
      <c r="DV408" s="5"/>
      <c r="DW408" s="5"/>
      <c r="DX408" s="5"/>
      <c r="DY408" s="5"/>
      <c r="DZ408" s="5"/>
      <c r="EA408" s="5"/>
      <c r="EB408" s="5"/>
      <c r="EC408" s="5"/>
      <c r="ED408" s="5"/>
      <c r="EE408" s="5"/>
      <c r="EF408" s="5"/>
      <c r="EG408" s="5"/>
      <c r="EH408" s="5"/>
      <c r="EI408" s="5"/>
      <c r="EJ408" s="5"/>
      <c r="EK408" s="5"/>
      <c r="EL408" s="5"/>
      <c r="EM408" s="5"/>
      <c r="EN408" s="5"/>
      <c r="EO408" s="5"/>
      <c r="EP408" s="5"/>
      <c r="EQ408" s="5"/>
      <c r="ER408" s="20">
        <f t="shared" si="88"/>
        <v>1</v>
      </c>
      <c r="ES408" s="5">
        <f t="shared" si="89"/>
        <v>1</v>
      </c>
      <c r="ET408" s="5" t="s">
        <v>580</v>
      </c>
      <c r="EU408" s="15" t="s">
        <v>1871</v>
      </c>
      <c r="EV408" s="15" t="s">
        <v>567</v>
      </c>
      <c r="EW408" s="15"/>
      <c r="EX408" s="3"/>
      <c r="EY408" s="22"/>
      <c r="EZ408" s="21"/>
      <c r="FA408" s="3"/>
      <c r="FB408" s="22"/>
      <c r="FC408" s="15"/>
      <c r="FD408" s="15"/>
      <c r="FE408" s="15">
        <f t="shared" si="90"/>
        <v>4207</v>
      </c>
      <c r="FF408" s="4">
        <f t="shared" si="91"/>
        <v>8378</v>
      </c>
      <c r="FH408" s="4">
        <v>18</v>
      </c>
      <c r="FI408" t="s">
        <v>688</v>
      </c>
    </row>
    <row r="409" spans="1:165" ht="17.25" x14ac:dyDescent="0.25">
      <c r="A409" s="5">
        <v>459479805</v>
      </c>
      <c r="B409" s="12" t="s">
        <v>950</v>
      </c>
      <c r="C409" s="5"/>
      <c r="D409" s="5"/>
      <c r="E409" s="5"/>
      <c r="F409" s="5"/>
      <c r="G409" s="6"/>
      <c r="H409" s="6"/>
      <c r="I409" s="5">
        <v>3690</v>
      </c>
      <c r="J409" s="5">
        <v>14754</v>
      </c>
      <c r="K409" s="295">
        <f t="shared" si="92"/>
        <v>4155</v>
      </c>
      <c r="L409" s="295">
        <f t="shared" si="81"/>
        <v>18444</v>
      </c>
      <c r="M409" s="7">
        <v>4</v>
      </c>
      <c r="N409" s="5" t="s">
        <v>688</v>
      </c>
      <c r="O409" s="5" t="s">
        <v>689</v>
      </c>
      <c r="P409" s="5" t="s">
        <v>227</v>
      </c>
      <c r="Q409" s="8">
        <v>27448</v>
      </c>
      <c r="R409" s="9">
        <v>471</v>
      </c>
      <c r="S409" s="9">
        <f t="shared" si="82"/>
        <v>0</v>
      </c>
      <c r="T409" s="9">
        <v>5902</v>
      </c>
      <c r="U409" s="10" t="s">
        <v>586</v>
      </c>
      <c r="V409" s="319">
        <f t="shared" si="86"/>
        <v>0.93820071096527213</v>
      </c>
      <c r="W409" s="319">
        <f t="shared" si="87"/>
        <v>9.0116975859855959E-3</v>
      </c>
      <c r="X409" s="11" t="str">
        <f t="shared" si="83"/>
        <v>FLOW</v>
      </c>
      <c r="Y409" s="5" t="str">
        <f t="shared" si="84"/>
        <v>-</v>
      </c>
      <c r="Z409" s="5" t="s">
        <v>586</v>
      </c>
      <c r="AA409" s="5" t="s">
        <v>586</v>
      </c>
      <c r="AB409" s="12"/>
      <c r="AC409" s="5"/>
      <c r="AD409" s="5"/>
      <c r="AE409" s="13"/>
      <c r="AF409" s="14" t="s">
        <v>586</v>
      </c>
      <c r="AG409" s="15" t="s">
        <v>586</v>
      </c>
      <c r="AH409" s="5" t="s">
        <v>452</v>
      </c>
      <c r="AI409" s="15" t="s">
        <v>586</v>
      </c>
      <c r="AJ409" s="16" t="s">
        <v>586</v>
      </c>
      <c r="AK409" s="15" t="s">
        <v>586</v>
      </c>
      <c r="AL409" s="17">
        <v>21127</v>
      </c>
      <c r="AM409" s="8">
        <v>27448</v>
      </c>
      <c r="AN409" s="18">
        <v>116</v>
      </c>
      <c r="AO409" s="6">
        <v>126</v>
      </c>
      <c r="AP409" s="6" t="str">
        <f t="shared" si="85"/>
        <v>FLOW</v>
      </c>
      <c r="AQ409" s="6"/>
      <c r="AR409" s="6"/>
      <c r="AS409" s="6"/>
      <c r="AT409" s="6"/>
      <c r="AU409" s="5" t="s">
        <v>483</v>
      </c>
      <c r="AV409" s="332"/>
      <c r="AW409" s="12"/>
      <c r="AX409" s="19"/>
      <c r="AY409" s="5"/>
      <c r="AZ409" s="5" t="s">
        <v>1011</v>
      </c>
      <c r="BA409" s="15" t="s">
        <v>586</v>
      </c>
      <c r="BB409" s="15"/>
      <c r="BC409" s="15"/>
      <c r="BD409" s="5"/>
      <c r="BE409" s="5"/>
      <c r="BF409" s="5"/>
      <c r="BG409" s="3"/>
      <c r="BH409" s="5"/>
      <c r="BI409" s="5"/>
      <c r="BJ409" s="5"/>
      <c r="BK409" s="5"/>
      <c r="BL409" s="5"/>
      <c r="BM409" s="5"/>
      <c r="BN409" s="5"/>
      <c r="BO409" s="5"/>
      <c r="BP409" s="5"/>
      <c r="BQ409" s="5"/>
      <c r="BR409" s="5">
        <v>1</v>
      </c>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c r="DP409" s="5"/>
      <c r="DQ409" s="5"/>
      <c r="DR409" s="5"/>
      <c r="DS409" s="5"/>
      <c r="DT409" s="5"/>
      <c r="DU409" s="5"/>
      <c r="DV409" s="5"/>
      <c r="DW409" s="5"/>
      <c r="DX409" s="5"/>
      <c r="DY409" s="5"/>
      <c r="DZ409" s="5"/>
      <c r="EA409" s="5"/>
      <c r="EB409" s="5"/>
      <c r="EC409" s="5"/>
      <c r="ED409" s="5"/>
      <c r="EE409" s="5"/>
      <c r="EF409" s="5"/>
      <c r="EG409" s="5"/>
      <c r="EH409" s="5"/>
      <c r="EI409" s="5"/>
      <c r="EJ409" s="5"/>
      <c r="EK409" s="5"/>
      <c r="EL409" s="5"/>
      <c r="EM409" s="5"/>
      <c r="EN409" s="5"/>
      <c r="EO409" s="5"/>
      <c r="EP409" s="5"/>
      <c r="EQ409" s="5"/>
      <c r="ER409" s="20">
        <f t="shared" si="88"/>
        <v>1</v>
      </c>
      <c r="ES409" s="5">
        <f t="shared" si="89"/>
        <v>1</v>
      </c>
      <c r="ET409" s="5" t="s">
        <v>585</v>
      </c>
      <c r="EU409" s="15" t="s">
        <v>1872</v>
      </c>
      <c r="EV409" s="15" t="s">
        <v>567</v>
      </c>
      <c r="EW409" s="15" t="s">
        <v>1242</v>
      </c>
      <c r="EX409" s="3" t="s">
        <v>1243</v>
      </c>
      <c r="EY409" s="22">
        <v>46179</v>
      </c>
      <c r="EZ409" s="21"/>
      <c r="FA409" s="3"/>
      <c r="FB409" s="22"/>
      <c r="FC409" s="15"/>
      <c r="FD409" s="15"/>
      <c r="FE409" s="15">
        <f t="shared" si="90"/>
        <v>4155</v>
      </c>
      <c r="FF409" s="4">
        <f t="shared" si="91"/>
        <v>18444</v>
      </c>
      <c r="FG409" t="s">
        <v>586</v>
      </c>
      <c r="FH409" s="4">
        <v>471</v>
      </c>
      <c r="FI409" t="s">
        <v>688</v>
      </c>
    </row>
    <row r="410" spans="1:165" ht="17.25" x14ac:dyDescent="0.25">
      <c r="A410" s="5">
        <v>461279153</v>
      </c>
      <c r="B410" s="12" t="s">
        <v>1407</v>
      </c>
      <c r="C410" s="5"/>
      <c r="D410" s="5"/>
      <c r="E410" s="5"/>
      <c r="F410" s="5"/>
      <c r="G410" s="6"/>
      <c r="H410" s="6"/>
      <c r="I410" s="5">
        <v>3281</v>
      </c>
      <c r="J410" s="5">
        <v>2926.45</v>
      </c>
      <c r="K410" s="295">
        <f t="shared" si="92"/>
        <v>2926.45</v>
      </c>
      <c r="L410" s="295">
        <f t="shared" si="81"/>
        <v>6207.45</v>
      </c>
      <c r="M410" s="334">
        <v>1</v>
      </c>
      <c r="N410" s="5" t="s">
        <v>688</v>
      </c>
      <c r="O410" s="5" t="s">
        <v>689</v>
      </c>
      <c r="P410" s="5" t="s">
        <v>168</v>
      </c>
      <c r="Q410" s="8">
        <v>27240</v>
      </c>
      <c r="R410" s="9">
        <v>0</v>
      </c>
      <c r="S410" s="9">
        <f t="shared" si="82"/>
        <v>0</v>
      </c>
      <c r="T410" s="9">
        <v>450</v>
      </c>
      <c r="U410" s="10" t="s">
        <v>586</v>
      </c>
      <c r="V410" s="319">
        <f t="shared" si="86"/>
        <v>2.6919465615798194E-2</v>
      </c>
      <c r="W410" s="319">
        <f t="shared" si="87"/>
        <v>1.5276499312655949E-3</v>
      </c>
      <c r="X410" s="11" t="str">
        <f t="shared" si="83"/>
        <v>FLOW</v>
      </c>
      <c r="Y410" s="5" t="str">
        <f t="shared" si="84"/>
        <v>-</v>
      </c>
      <c r="Z410" s="5" t="s">
        <v>586</v>
      </c>
      <c r="AA410" s="5" t="s">
        <v>586</v>
      </c>
      <c r="AB410" s="12"/>
      <c r="AC410" s="5"/>
      <c r="AD410" s="5"/>
      <c r="AE410" s="13"/>
      <c r="AF410" s="14"/>
      <c r="AG410" s="15"/>
      <c r="AH410" s="5" t="s">
        <v>356</v>
      </c>
      <c r="AI410" s="15"/>
      <c r="AK410" s="15"/>
      <c r="AL410" s="17">
        <v>3376.45</v>
      </c>
      <c r="AM410" s="8">
        <v>27240</v>
      </c>
      <c r="AN410" s="18">
        <v>27</v>
      </c>
      <c r="AO410" s="6">
        <v>37</v>
      </c>
      <c r="AP410" s="6" t="str">
        <f t="shared" si="85"/>
        <v>FLOW</v>
      </c>
      <c r="AQ410" s="6"/>
      <c r="AR410" s="6"/>
      <c r="AS410" s="6"/>
      <c r="AT410" s="6"/>
      <c r="AU410" s="5" t="s">
        <v>586</v>
      </c>
      <c r="AV410" s="332"/>
      <c r="AW410" s="12"/>
      <c r="AX410" s="19"/>
      <c r="AY410" s="5"/>
      <c r="AZ410" s="5" t="s">
        <v>1325</v>
      </c>
      <c r="BA410" s="15" t="s">
        <v>586</v>
      </c>
      <c r="BB410" s="15"/>
      <c r="BC410" s="15"/>
      <c r="BD410" s="5"/>
      <c r="BE410" s="5"/>
      <c r="BF410" s="5"/>
      <c r="BG410" s="3"/>
      <c r="BH410" s="5"/>
      <c r="BI410" s="5"/>
      <c r="BJ410" s="5"/>
      <c r="BK410" s="5"/>
      <c r="BL410" s="5"/>
      <c r="BM410" s="5"/>
      <c r="BN410" s="5"/>
      <c r="BO410" s="5"/>
      <c r="BP410" s="5"/>
      <c r="BQ410" s="5"/>
      <c r="BR410" s="5"/>
      <c r="BS410" s="5"/>
      <c r="BT410" s="5"/>
      <c r="BU410" s="5"/>
      <c r="BV410" s="5"/>
      <c r="BW410" s="5"/>
      <c r="BX410" s="5"/>
      <c r="BY410" s="5"/>
      <c r="BZ410" s="5"/>
      <c r="CA410" s="5"/>
      <c r="CB410" s="5"/>
      <c r="CC410" s="5"/>
      <c r="CD410" s="5"/>
      <c r="CE410" s="5"/>
      <c r="CF410" s="5"/>
      <c r="CG410" s="5">
        <v>1</v>
      </c>
      <c r="CH410" s="5"/>
      <c r="CI410" s="5"/>
      <c r="CJ410" s="5"/>
      <c r="CK410" s="5"/>
      <c r="CL410" s="5"/>
      <c r="CM410" s="5"/>
      <c r="CN410" s="5"/>
      <c r="CO410" s="5"/>
      <c r="CP410" s="5"/>
      <c r="CQ410" s="5"/>
      <c r="CR410" s="5"/>
      <c r="CS410" s="5"/>
      <c r="CT410" s="5"/>
      <c r="CU410" s="5"/>
      <c r="CV410" s="5"/>
      <c r="CW410" s="5"/>
      <c r="CX410" s="5"/>
      <c r="CY410" s="5"/>
      <c r="CZ410" s="5"/>
      <c r="DA410" s="5"/>
      <c r="DB410" s="5"/>
      <c r="DC410" s="5"/>
      <c r="DD410" s="5"/>
      <c r="DE410" s="5"/>
      <c r="DF410" s="5"/>
      <c r="DG410" s="5"/>
      <c r="DH410" s="5"/>
      <c r="DI410" s="5"/>
      <c r="DJ410" s="5"/>
      <c r="DK410" s="5"/>
      <c r="DL410" s="5"/>
      <c r="DM410" s="5"/>
      <c r="DN410" s="5"/>
      <c r="DO410" s="5"/>
      <c r="DP410" s="5"/>
      <c r="DQ410" s="5"/>
      <c r="DR410" s="5"/>
      <c r="DS410" s="5"/>
      <c r="DT410" s="5"/>
      <c r="DU410" s="5"/>
      <c r="DV410" s="5"/>
      <c r="DW410" s="5"/>
      <c r="DX410" s="5"/>
      <c r="DY410" s="5"/>
      <c r="DZ410" s="5"/>
      <c r="EA410" s="5"/>
      <c r="EB410" s="5"/>
      <c r="EC410" s="5"/>
      <c r="ED410" s="5"/>
      <c r="EE410" s="5"/>
      <c r="EF410" s="5"/>
      <c r="EG410" s="5"/>
      <c r="EH410" s="5"/>
      <c r="EI410" s="5"/>
      <c r="EJ410" s="5"/>
      <c r="EK410" s="5"/>
      <c r="EL410" s="5"/>
      <c r="EM410" s="5"/>
      <c r="EN410" s="5"/>
      <c r="EO410" s="5"/>
      <c r="EP410" s="5"/>
      <c r="EQ410" s="5"/>
      <c r="ER410" s="20">
        <f t="shared" si="88"/>
        <v>1</v>
      </c>
      <c r="ES410" s="5">
        <f t="shared" si="89"/>
        <v>1</v>
      </c>
      <c r="ET410" s="5" t="s">
        <v>583</v>
      </c>
      <c r="EU410" s="15" t="s">
        <v>1873</v>
      </c>
      <c r="EV410" s="15" t="s">
        <v>567</v>
      </c>
      <c r="EW410" s="15"/>
      <c r="EX410" s="3"/>
      <c r="EY410" s="22"/>
      <c r="EZ410" s="21"/>
      <c r="FA410" s="3"/>
      <c r="FB410" s="22"/>
      <c r="FC410" s="15"/>
      <c r="FD410" s="15"/>
      <c r="FE410" s="15">
        <f t="shared" si="90"/>
        <v>2926.45</v>
      </c>
      <c r="FF410" s="4">
        <f t="shared" si="91"/>
        <v>6207.45</v>
      </c>
      <c r="FH410" s="4">
        <v>0</v>
      </c>
      <c r="FI410" t="s">
        <v>688</v>
      </c>
    </row>
    <row r="411" spans="1:165" ht="17.25" x14ac:dyDescent="0.25">
      <c r="A411" s="5">
        <v>464296005</v>
      </c>
      <c r="B411" s="12" t="s">
        <v>849</v>
      </c>
      <c r="C411" s="5"/>
      <c r="D411" s="5"/>
      <c r="E411" s="5"/>
      <c r="F411" s="5"/>
      <c r="G411" s="6"/>
      <c r="H411" s="6"/>
      <c r="I411" s="5">
        <v>4768</v>
      </c>
      <c r="J411" s="5">
        <v>4388</v>
      </c>
      <c r="K411" s="295">
        <f t="shared" si="92"/>
        <v>4477</v>
      </c>
      <c r="L411" s="295">
        <f t="shared" si="81"/>
        <v>9156</v>
      </c>
      <c r="M411" s="334">
        <v>1</v>
      </c>
      <c r="N411" s="5" t="s">
        <v>688</v>
      </c>
      <c r="O411" s="5" t="s">
        <v>689</v>
      </c>
      <c r="P411" s="5" t="s">
        <v>26</v>
      </c>
      <c r="Q411" s="8">
        <v>27097</v>
      </c>
      <c r="R411" s="9">
        <v>89</v>
      </c>
      <c r="S411" s="9">
        <f t="shared" si="82"/>
        <v>0</v>
      </c>
      <c r="T411" s="9">
        <v>1800</v>
      </c>
      <c r="U411" s="10" t="s">
        <v>872</v>
      </c>
      <c r="V411" s="319">
        <f t="shared" si="86"/>
        <v>1.1685805304866561E-2</v>
      </c>
      <c r="W411" s="319">
        <f t="shared" si="87"/>
        <v>1.5196303299377322E-3</v>
      </c>
      <c r="X411" s="11" t="str">
        <f t="shared" si="83"/>
        <v>FLOW</v>
      </c>
      <c r="Y411" s="5" t="str">
        <f t="shared" si="84"/>
        <v>-</v>
      </c>
      <c r="Z411" s="5" t="s">
        <v>738</v>
      </c>
      <c r="AA411" s="5" t="s">
        <v>586</v>
      </c>
      <c r="AB411" s="12"/>
      <c r="AC411" s="5"/>
      <c r="AD411" s="5"/>
      <c r="AE411" s="13"/>
      <c r="AF411" s="14" t="s">
        <v>586</v>
      </c>
      <c r="AG411" s="15" t="s">
        <v>586</v>
      </c>
      <c r="AH411" s="5" t="s">
        <v>850</v>
      </c>
      <c r="AI411" s="15" t="s">
        <v>586</v>
      </c>
      <c r="AJ411" s="16" t="s">
        <v>586</v>
      </c>
      <c r="AK411" s="15" t="s">
        <v>586</v>
      </c>
      <c r="AL411" s="17">
        <v>6277</v>
      </c>
      <c r="AM411" s="8">
        <v>27097</v>
      </c>
      <c r="AN411" s="18">
        <v>27</v>
      </c>
      <c r="AO411" s="6">
        <v>37</v>
      </c>
      <c r="AP411" s="6" t="str">
        <f t="shared" si="85"/>
        <v>FLOW</v>
      </c>
      <c r="AQ411" s="6"/>
      <c r="AR411" s="6"/>
      <c r="AS411" s="6"/>
      <c r="AT411" s="6"/>
      <c r="AU411" s="5" t="s">
        <v>1060</v>
      </c>
      <c r="AV411" s="332"/>
      <c r="AW411" s="12"/>
      <c r="AX411" s="19"/>
      <c r="AY411" s="5"/>
      <c r="AZ411" s="5" t="s">
        <v>1011</v>
      </c>
      <c r="BA411" s="15" t="s">
        <v>586</v>
      </c>
      <c r="BB411" s="15"/>
      <c r="BC411" s="15"/>
      <c r="BD411" s="5"/>
      <c r="BE411" s="5"/>
      <c r="BF411" s="5"/>
      <c r="BG411" s="3"/>
      <c r="BH411" s="5"/>
      <c r="BI411" s="5"/>
      <c r="BJ411" s="5"/>
      <c r="BK411" s="5"/>
      <c r="BL411" s="5"/>
      <c r="BM411" s="5"/>
      <c r="BN411" s="5"/>
      <c r="BO411" s="5"/>
      <c r="BP411" s="5"/>
      <c r="BQ411" s="5"/>
      <c r="BR411" s="5"/>
      <c r="BS411" s="5"/>
      <c r="BT411" s="5"/>
      <c r="BU411" s="5"/>
      <c r="BV411" s="5"/>
      <c r="BW411" s="5"/>
      <c r="BX411" s="5"/>
      <c r="BY411" s="5"/>
      <c r="BZ411" s="5"/>
      <c r="CA411" s="5"/>
      <c r="CB411" s="5"/>
      <c r="CC411" s="5"/>
      <c r="CD411" s="5"/>
      <c r="CE411" s="5"/>
      <c r="CF411" s="5"/>
      <c r="CG411" s="5"/>
      <c r="CH411" s="5"/>
      <c r="CI411" s="5"/>
      <c r="CJ411" s="5"/>
      <c r="CK411" s="5"/>
      <c r="CL411" s="5"/>
      <c r="CM411" s="5"/>
      <c r="CN411" s="5"/>
      <c r="CO411" s="5"/>
      <c r="CP411" s="5"/>
      <c r="CQ411" s="5"/>
      <c r="CR411" s="5"/>
      <c r="CS411" s="5"/>
      <c r="CT411" s="5"/>
      <c r="CU411" s="5"/>
      <c r="CV411" s="5"/>
      <c r="CW411" s="5"/>
      <c r="CX411" s="5"/>
      <c r="CY411" s="5"/>
      <c r="CZ411" s="5"/>
      <c r="DA411" s="5"/>
      <c r="DB411" s="5"/>
      <c r="DC411" s="5"/>
      <c r="DD411" s="5"/>
      <c r="DE411" s="5"/>
      <c r="DF411" s="5"/>
      <c r="DG411" s="5"/>
      <c r="DH411" s="5"/>
      <c r="DI411" s="5"/>
      <c r="DJ411" s="5"/>
      <c r="DK411" s="5"/>
      <c r="DL411" s="5"/>
      <c r="DM411" s="5"/>
      <c r="DN411" s="5"/>
      <c r="DO411" s="5"/>
      <c r="DP411" s="5"/>
      <c r="DQ411" s="5"/>
      <c r="DR411" s="5"/>
      <c r="DS411" s="5"/>
      <c r="DT411" s="5"/>
      <c r="DU411" s="5"/>
      <c r="DV411" s="5"/>
      <c r="DW411" s="5"/>
      <c r="DX411" s="5"/>
      <c r="DY411" s="5"/>
      <c r="DZ411" s="5"/>
      <c r="EA411" s="5"/>
      <c r="EB411" s="5"/>
      <c r="EC411" s="5"/>
      <c r="ED411" s="5"/>
      <c r="EE411" s="5"/>
      <c r="EF411" s="5"/>
      <c r="EG411" s="5"/>
      <c r="EH411" s="5"/>
      <c r="EI411" s="5"/>
      <c r="EJ411" s="5"/>
      <c r="EK411" s="5"/>
      <c r="EL411" s="5"/>
      <c r="EM411" s="5"/>
      <c r="EN411" s="5"/>
      <c r="EO411" s="5"/>
      <c r="EP411" s="5"/>
      <c r="EQ411" s="5"/>
      <c r="ER411" s="20">
        <f t="shared" si="88"/>
        <v>0</v>
      </c>
      <c r="ES411" s="5" t="str">
        <f t="shared" si="89"/>
        <v/>
      </c>
      <c r="ET411" s="5" t="s">
        <v>572</v>
      </c>
      <c r="EU411" s="15" t="e">
        <v>#N/A</v>
      </c>
      <c r="EV411" s="15" t="e">
        <v>#N/A</v>
      </c>
      <c r="EW411" s="15" t="e">
        <v>#N/A</v>
      </c>
      <c r="EX411" s="3" t="e">
        <v>#N/A</v>
      </c>
      <c r="EY411" s="22" t="e">
        <v>#N/A</v>
      </c>
      <c r="EZ411" s="21"/>
      <c r="FA411" s="3"/>
      <c r="FB411" s="22"/>
      <c r="FC411" s="15"/>
      <c r="FD411" s="15"/>
      <c r="FE411" s="15">
        <f t="shared" si="90"/>
        <v>4477</v>
      </c>
      <c r="FF411" s="4">
        <f t="shared" si="91"/>
        <v>9156</v>
      </c>
      <c r="FG411" t="s">
        <v>586</v>
      </c>
      <c r="FH411" s="4">
        <v>89</v>
      </c>
      <c r="FI411" t="s">
        <v>688</v>
      </c>
    </row>
    <row r="412" spans="1:165" ht="17.25" x14ac:dyDescent="0.25">
      <c r="A412" s="5">
        <v>464564316</v>
      </c>
      <c r="B412" s="12" t="s">
        <v>951</v>
      </c>
      <c r="C412" s="5"/>
      <c r="D412" s="5"/>
      <c r="E412" s="5"/>
      <c r="F412" s="5"/>
      <c r="G412" s="6"/>
      <c r="H412" s="6"/>
      <c r="I412" s="5">
        <v>7033</v>
      </c>
      <c r="J412" s="5">
        <v>27950</v>
      </c>
      <c r="K412" s="295">
        <f t="shared" si="92"/>
        <v>7687</v>
      </c>
      <c r="L412" s="295">
        <f t="shared" si="81"/>
        <v>34983</v>
      </c>
      <c r="M412" s="7">
        <v>4</v>
      </c>
      <c r="N412" s="5" t="s">
        <v>688</v>
      </c>
      <c r="O412" s="5" t="s">
        <v>689</v>
      </c>
      <c r="P412" s="5" t="s">
        <v>34</v>
      </c>
      <c r="Q412" s="8">
        <v>27060</v>
      </c>
      <c r="R412" s="9">
        <v>836</v>
      </c>
      <c r="S412" s="9">
        <f t="shared" si="82"/>
        <v>0</v>
      </c>
      <c r="T412" s="9">
        <v>2250</v>
      </c>
      <c r="U412" s="10" t="s">
        <v>586</v>
      </c>
      <c r="V412" s="319">
        <f t="shared" si="86"/>
        <v>0.22433331719504099</v>
      </c>
      <c r="W412" s="319">
        <f t="shared" si="87"/>
        <v>8.8843098468657181E-3</v>
      </c>
      <c r="X412" s="11" t="str">
        <f t="shared" si="83"/>
        <v>FLOW</v>
      </c>
      <c r="Y412" s="5" t="str">
        <f t="shared" si="84"/>
        <v>-</v>
      </c>
      <c r="Z412" s="5" t="s">
        <v>586</v>
      </c>
      <c r="AA412" s="5" t="s">
        <v>586</v>
      </c>
      <c r="AB412" s="12"/>
      <c r="AC412" s="5"/>
      <c r="AD412" s="5"/>
      <c r="AE412" s="13"/>
      <c r="AF412" s="14" t="s">
        <v>1064</v>
      </c>
      <c r="AG412" s="15" t="s">
        <v>586</v>
      </c>
      <c r="AH412" s="5" t="s">
        <v>1020</v>
      </c>
      <c r="AI412" s="15" t="s">
        <v>586</v>
      </c>
      <c r="AJ412" s="16" t="s">
        <v>586</v>
      </c>
      <c r="AK412" s="15" t="s">
        <v>586</v>
      </c>
      <c r="AL412" s="17">
        <v>31036</v>
      </c>
      <c r="AM412" s="8">
        <v>27060</v>
      </c>
      <c r="AN412" s="18">
        <v>116</v>
      </c>
      <c r="AO412" s="6">
        <v>126</v>
      </c>
      <c r="AP412" s="6" t="str">
        <f t="shared" si="85"/>
        <v>FLOW</v>
      </c>
      <c r="AQ412" s="6"/>
      <c r="AR412" s="6"/>
      <c r="AS412" s="6"/>
      <c r="AT412" s="6"/>
      <c r="AU412" s="5" t="s">
        <v>483</v>
      </c>
      <c r="AV412" s="332"/>
      <c r="AW412" s="12"/>
      <c r="AX412" s="19"/>
      <c r="AY412" s="5"/>
      <c r="AZ412" s="5" t="s">
        <v>1011</v>
      </c>
      <c r="BA412" s="15" t="s">
        <v>586</v>
      </c>
      <c r="BB412" s="15"/>
      <c r="BC412" s="15"/>
      <c r="BD412" s="5"/>
      <c r="BE412" s="5"/>
      <c r="BF412" s="5"/>
      <c r="BG412" s="3"/>
      <c r="BH412" s="5"/>
      <c r="BI412" s="5"/>
      <c r="BJ412" s="5"/>
      <c r="BK412" s="5"/>
      <c r="BL412" s="5"/>
      <c r="BM412" s="5"/>
      <c r="BN412" s="5"/>
      <c r="BO412" s="5"/>
      <c r="BP412" s="5"/>
      <c r="BQ412" s="5"/>
      <c r="BR412" s="5">
        <v>1</v>
      </c>
      <c r="BS412" s="5"/>
      <c r="BT412" s="5"/>
      <c r="BU412" s="5"/>
      <c r="BV412" s="5"/>
      <c r="BW412" s="5"/>
      <c r="BX412" s="5"/>
      <c r="BY412" s="5"/>
      <c r="BZ412" s="5"/>
      <c r="CA412" s="5"/>
      <c r="CB412" s="5"/>
      <c r="CC412" s="5"/>
      <c r="CD412" s="5"/>
      <c r="CE412" s="5"/>
      <c r="CF412" s="5"/>
      <c r="CG412" s="5"/>
      <c r="CH412" s="5"/>
      <c r="CI412" s="5"/>
      <c r="CJ412" s="5"/>
      <c r="CK412" s="5"/>
      <c r="CL412" s="5"/>
      <c r="CM412" s="5"/>
      <c r="CN412" s="5"/>
      <c r="CO412" s="5"/>
      <c r="CP412" s="5"/>
      <c r="CQ412" s="5"/>
      <c r="CR412" s="5"/>
      <c r="CS412" s="5"/>
      <c r="CT412" s="5"/>
      <c r="CU412" s="5"/>
      <c r="CV412" s="5"/>
      <c r="CW412" s="5"/>
      <c r="CX412" s="5"/>
      <c r="CY412" s="5"/>
      <c r="CZ412" s="5"/>
      <c r="DA412" s="5"/>
      <c r="DB412" s="5"/>
      <c r="DC412" s="5"/>
      <c r="DD412" s="5"/>
      <c r="DE412" s="5"/>
      <c r="DF412" s="5"/>
      <c r="DG412" s="5"/>
      <c r="DH412" s="5"/>
      <c r="DI412" s="5"/>
      <c r="DJ412" s="5"/>
      <c r="DK412" s="5"/>
      <c r="DL412" s="5"/>
      <c r="DM412" s="5"/>
      <c r="DN412" s="5"/>
      <c r="DO412" s="5"/>
      <c r="DP412" s="5"/>
      <c r="DQ412" s="5"/>
      <c r="DR412" s="5"/>
      <c r="DS412" s="5"/>
      <c r="DT412" s="5"/>
      <c r="DU412" s="5"/>
      <c r="DV412" s="5"/>
      <c r="DW412" s="5"/>
      <c r="DX412" s="5"/>
      <c r="DY412" s="5"/>
      <c r="DZ412" s="5"/>
      <c r="EA412" s="5"/>
      <c r="EB412" s="5"/>
      <c r="EC412" s="5"/>
      <c r="ED412" s="5"/>
      <c r="EE412" s="5"/>
      <c r="EF412" s="5"/>
      <c r="EG412" s="5"/>
      <c r="EH412" s="5"/>
      <c r="EI412" s="5"/>
      <c r="EJ412" s="5"/>
      <c r="EK412" s="5"/>
      <c r="EL412" s="5"/>
      <c r="EM412" s="5"/>
      <c r="EN412" s="5"/>
      <c r="EO412" s="5"/>
      <c r="EP412" s="5"/>
      <c r="EQ412" s="5"/>
      <c r="ER412" s="20">
        <f t="shared" si="88"/>
        <v>1</v>
      </c>
      <c r="ES412" s="5">
        <f t="shared" si="89"/>
        <v>1</v>
      </c>
      <c r="ET412" s="5" t="s">
        <v>574</v>
      </c>
      <c r="EU412" s="15" t="s">
        <v>1874</v>
      </c>
      <c r="EV412" s="15" t="s">
        <v>567</v>
      </c>
      <c r="EW412" s="15" t="s">
        <v>1068</v>
      </c>
      <c r="EX412" s="3" t="s">
        <v>1244</v>
      </c>
      <c r="EY412" s="22">
        <v>46179</v>
      </c>
      <c r="EZ412" s="21"/>
      <c r="FA412" s="3"/>
      <c r="FB412" s="22"/>
      <c r="FC412" s="15"/>
      <c r="FD412" s="15"/>
      <c r="FE412" s="15">
        <f t="shared" si="90"/>
        <v>7687</v>
      </c>
      <c r="FF412" s="4">
        <f t="shared" si="91"/>
        <v>34983</v>
      </c>
      <c r="FG412" t="s">
        <v>586</v>
      </c>
      <c r="FH412" s="4">
        <v>836</v>
      </c>
      <c r="FI412" t="s">
        <v>688</v>
      </c>
    </row>
    <row r="413" spans="1:165" ht="17.25" x14ac:dyDescent="0.25">
      <c r="A413" s="5">
        <v>467623626</v>
      </c>
      <c r="B413" s="12" t="s">
        <v>952</v>
      </c>
      <c r="C413" s="5"/>
      <c r="D413" s="5"/>
      <c r="E413" s="5"/>
      <c r="F413" s="5"/>
      <c r="G413" s="6"/>
      <c r="H413" s="6"/>
      <c r="I413" s="5">
        <v>1530</v>
      </c>
      <c r="J413" s="5">
        <v>1528</v>
      </c>
      <c r="K413" s="295">
        <f t="shared" si="92"/>
        <v>1528</v>
      </c>
      <c r="L413" s="295">
        <f t="shared" si="81"/>
        <v>3058</v>
      </c>
      <c r="M413" s="334">
        <v>1</v>
      </c>
      <c r="N413" s="5" t="s">
        <v>688</v>
      </c>
      <c r="O413" s="5" t="s">
        <v>689</v>
      </c>
      <c r="P413" s="5" t="s">
        <v>44</v>
      </c>
      <c r="Q413" s="8">
        <v>26897</v>
      </c>
      <c r="R413" s="9">
        <v>0</v>
      </c>
      <c r="S413" s="9">
        <f t="shared" si="82"/>
        <v>0</v>
      </c>
      <c r="T413" s="9">
        <v>900</v>
      </c>
      <c r="U413" s="10" t="s">
        <v>586</v>
      </c>
      <c r="V413" s="319">
        <f t="shared" si="86"/>
        <v>2.7379267173357005E-2</v>
      </c>
      <c r="W413" s="319">
        <f t="shared" si="87"/>
        <v>1.5084141043043577E-3</v>
      </c>
      <c r="X413" s="11" t="str">
        <f t="shared" si="83"/>
        <v>FLOW</v>
      </c>
      <c r="Y413" s="5" t="str">
        <f t="shared" si="84"/>
        <v>-</v>
      </c>
      <c r="Z413" s="5" t="s">
        <v>586</v>
      </c>
      <c r="AA413" s="5" t="s">
        <v>586</v>
      </c>
      <c r="AB413" s="12"/>
      <c r="AC413" s="5"/>
      <c r="AD413" s="5"/>
      <c r="AE413" s="13"/>
      <c r="AF413" s="14" t="s">
        <v>586</v>
      </c>
      <c r="AG413" s="15" t="s">
        <v>586</v>
      </c>
      <c r="AH413" s="5" t="s">
        <v>232</v>
      </c>
      <c r="AI413" s="15" t="s">
        <v>586</v>
      </c>
      <c r="AJ413" s="16" t="s">
        <v>586</v>
      </c>
      <c r="AK413" s="15" t="s">
        <v>586</v>
      </c>
      <c r="AL413" s="17">
        <v>2428</v>
      </c>
      <c r="AM413" s="8">
        <v>26897</v>
      </c>
      <c r="AN413" s="18">
        <v>27</v>
      </c>
      <c r="AO413" s="6">
        <v>37</v>
      </c>
      <c r="AP413" s="6" t="str">
        <f t="shared" si="85"/>
        <v>FLOW</v>
      </c>
      <c r="AQ413" s="6"/>
      <c r="AR413" s="6"/>
      <c r="AS413" s="6"/>
      <c r="AT413" s="6"/>
      <c r="AU413" s="5" t="s">
        <v>1060</v>
      </c>
      <c r="AV413" s="332"/>
      <c r="AW413" s="12"/>
      <c r="AX413" s="19"/>
      <c r="AY413" s="5"/>
      <c r="AZ413" s="5" t="s">
        <v>1011</v>
      </c>
      <c r="BA413" s="15" t="s">
        <v>586</v>
      </c>
      <c r="BB413" s="15"/>
      <c r="BC413" s="15"/>
      <c r="BD413" s="5"/>
      <c r="BE413" s="5"/>
      <c r="BF413" s="5"/>
      <c r="BG413" s="3"/>
      <c r="BH413" s="5"/>
      <c r="BI413" s="5"/>
      <c r="BJ413" s="5"/>
      <c r="BK413" s="5"/>
      <c r="BL413" s="5"/>
      <c r="BM413" s="5"/>
      <c r="BN413" s="5"/>
      <c r="BO413" s="5">
        <v>1</v>
      </c>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c r="EM413" s="5"/>
      <c r="EN413" s="5"/>
      <c r="EO413" s="5"/>
      <c r="EP413" s="5"/>
      <c r="EQ413" s="5"/>
      <c r="ER413" s="20">
        <f t="shared" si="88"/>
        <v>1</v>
      </c>
      <c r="ES413" s="5">
        <f t="shared" si="89"/>
        <v>1</v>
      </c>
      <c r="ET413" s="5" t="s">
        <v>576</v>
      </c>
      <c r="EU413" s="15" t="s">
        <v>1875</v>
      </c>
      <c r="EV413" s="15" t="s">
        <v>567</v>
      </c>
      <c r="EW413" s="15" t="s">
        <v>1096</v>
      </c>
      <c r="EX413" s="3" t="s">
        <v>1220</v>
      </c>
      <c r="EY413" s="22">
        <v>46178</v>
      </c>
      <c r="EZ413" s="21"/>
      <c r="FA413" s="3"/>
      <c r="FB413" s="22"/>
      <c r="FC413" s="15"/>
      <c r="FD413" s="15"/>
      <c r="FE413" s="15">
        <f t="shared" si="90"/>
        <v>1528</v>
      </c>
      <c r="FF413" s="4">
        <f t="shared" si="91"/>
        <v>3058</v>
      </c>
      <c r="FG413" t="s">
        <v>586</v>
      </c>
      <c r="FH413" s="4">
        <v>0</v>
      </c>
      <c r="FI413" t="s">
        <v>688</v>
      </c>
    </row>
    <row r="414" spans="1:165" ht="17.25" x14ac:dyDescent="0.25">
      <c r="A414" s="5">
        <v>463967273</v>
      </c>
      <c r="B414" s="12" t="s">
        <v>216</v>
      </c>
      <c r="C414" s="5"/>
      <c r="D414" s="5"/>
      <c r="E414" s="5"/>
      <c r="F414" s="5"/>
      <c r="G414" s="6"/>
      <c r="H414" s="6"/>
      <c r="I414" s="5">
        <v>4734</v>
      </c>
      <c r="J414" s="5">
        <v>9280</v>
      </c>
      <c r="K414" s="295">
        <f t="shared" si="92"/>
        <v>4846</v>
      </c>
      <c r="L414" s="295">
        <f t="shared" si="81"/>
        <v>14014</v>
      </c>
      <c r="M414" s="7">
        <v>2</v>
      </c>
      <c r="N414" s="5" t="s">
        <v>688</v>
      </c>
      <c r="O414" s="5" t="s">
        <v>689</v>
      </c>
      <c r="P414" s="5" t="s">
        <v>30</v>
      </c>
      <c r="Q414" s="8">
        <v>26819</v>
      </c>
      <c r="R414" s="9">
        <v>300</v>
      </c>
      <c r="S414" s="9">
        <f t="shared" si="82"/>
        <v>0</v>
      </c>
      <c r="T414" s="9">
        <v>1800</v>
      </c>
      <c r="U414" s="10" t="s">
        <v>862</v>
      </c>
      <c r="V414" s="319">
        <f t="shared" si="86"/>
        <v>2.9997861705797272E-2</v>
      </c>
      <c r="W414" s="319">
        <f t="shared" si="87"/>
        <v>5.9380318737317092E-3</v>
      </c>
      <c r="X414" s="11" t="str">
        <f t="shared" si="83"/>
        <v>FLOW</v>
      </c>
      <c r="Y414" s="5" t="str">
        <f t="shared" si="84"/>
        <v>-</v>
      </c>
      <c r="Z414" s="5" t="s">
        <v>738</v>
      </c>
      <c r="AA414" s="5" t="s">
        <v>586</v>
      </c>
      <c r="AB414" s="12"/>
      <c r="AC414" s="5"/>
      <c r="AD414" s="5"/>
      <c r="AE414" s="13"/>
      <c r="AF414" s="14" t="s">
        <v>586</v>
      </c>
      <c r="AG414" s="15" t="s">
        <v>586</v>
      </c>
      <c r="AH414" s="5" t="s">
        <v>215</v>
      </c>
      <c r="AI414" s="15" t="s">
        <v>586</v>
      </c>
      <c r="AJ414" s="16" t="s">
        <v>586</v>
      </c>
      <c r="AK414" s="15" t="s">
        <v>586</v>
      </c>
      <c r="AL414" s="17">
        <v>11380</v>
      </c>
      <c r="AM414" s="8">
        <v>26819</v>
      </c>
      <c r="AN414" s="18">
        <v>57</v>
      </c>
      <c r="AO414" s="6">
        <v>67</v>
      </c>
      <c r="AP414" s="6" t="str">
        <f t="shared" si="85"/>
        <v>FLOW</v>
      </c>
      <c r="AQ414" s="6"/>
      <c r="AR414" s="6"/>
      <c r="AS414" s="6"/>
      <c r="AT414" s="6"/>
      <c r="AU414" s="5" t="s">
        <v>1060</v>
      </c>
      <c r="AV414" s="332"/>
      <c r="AW414" s="12"/>
      <c r="AX414" s="19"/>
      <c r="AY414" s="5"/>
      <c r="AZ414" s="5" t="s">
        <v>1011</v>
      </c>
      <c r="BA414" s="15" t="s">
        <v>586</v>
      </c>
      <c r="BB414" s="15"/>
      <c r="BC414" s="15"/>
      <c r="BD414" s="5"/>
      <c r="BE414" s="5"/>
      <c r="BF414" s="5"/>
      <c r="BG414" s="3"/>
      <c r="BH414" s="5"/>
      <c r="BI414" s="5"/>
      <c r="BJ414" s="5"/>
      <c r="BK414" s="5"/>
      <c r="BL414" s="5">
        <v>1</v>
      </c>
      <c r="BM414" s="5"/>
      <c r="BN414" s="5"/>
      <c r="BO414" s="5"/>
      <c r="BP414" s="5"/>
      <c r="BQ414" s="5"/>
      <c r="BR414" s="5"/>
      <c r="BS414" s="5"/>
      <c r="BT414" s="5"/>
      <c r="BU414" s="5"/>
      <c r="BV414" s="5"/>
      <c r="BW414" s="5"/>
      <c r="BX414" s="5"/>
      <c r="BY414" s="5"/>
      <c r="BZ414" s="5"/>
      <c r="CA414" s="5"/>
      <c r="CB414" s="5"/>
      <c r="CC414" s="5"/>
      <c r="CD414" s="5"/>
      <c r="CE414" s="5"/>
      <c r="CF414" s="5"/>
      <c r="CG414" s="5"/>
      <c r="CH414" s="5"/>
      <c r="CI414" s="5"/>
      <c r="CJ414" s="5"/>
      <c r="CK414" s="5"/>
      <c r="CL414" s="5"/>
      <c r="CM414" s="5"/>
      <c r="CN414" s="5"/>
      <c r="CO414" s="5"/>
      <c r="CP414" s="5"/>
      <c r="CQ414" s="5"/>
      <c r="CR414" s="5"/>
      <c r="CS414" s="5"/>
      <c r="CT414" s="5"/>
      <c r="CU414" s="5"/>
      <c r="CV414" s="5"/>
      <c r="CW414" s="5"/>
      <c r="CX414" s="5"/>
      <c r="CY414" s="5"/>
      <c r="CZ414" s="5"/>
      <c r="DA414" s="5"/>
      <c r="DB414" s="5"/>
      <c r="DC414" s="5"/>
      <c r="DD414" s="5"/>
      <c r="DE414" s="5"/>
      <c r="DF414" s="5"/>
      <c r="DG414" s="5"/>
      <c r="DH414" s="5"/>
      <c r="DI414" s="5"/>
      <c r="DJ414" s="5"/>
      <c r="DK414" s="5"/>
      <c r="DL414" s="5"/>
      <c r="DM414" s="5"/>
      <c r="DN414" s="5"/>
      <c r="DO414" s="5"/>
      <c r="DP414" s="5"/>
      <c r="DQ414" s="5"/>
      <c r="DR414" s="5"/>
      <c r="DS414" s="5"/>
      <c r="DT414" s="5"/>
      <c r="DU414" s="5"/>
      <c r="DV414" s="5"/>
      <c r="DW414" s="5"/>
      <c r="DX414" s="5"/>
      <c r="DY414" s="5"/>
      <c r="DZ414" s="5"/>
      <c r="EA414" s="5"/>
      <c r="EB414" s="5"/>
      <c r="EC414" s="5"/>
      <c r="ED414" s="5"/>
      <c r="EE414" s="5"/>
      <c r="EF414" s="5"/>
      <c r="EG414" s="5"/>
      <c r="EH414" s="5"/>
      <c r="EI414" s="5"/>
      <c r="EJ414" s="5"/>
      <c r="EK414" s="5"/>
      <c r="EL414" s="5"/>
      <c r="EM414" s="5"/>
      <c r="EN414" s="5"/>
      <c r="EO414" s="5"/>
      <c r="EP414" s="5"/>
      <c r="EQ414" s="5"/>
      <c r="ER414" s="20">
        <f t="shared" si="88"/>
        <v>1</v>
      </c>
      <c r="ES414" s="5">
        <f t="shared" si="89"/>
        <v>1</v>
      </c>
      <c r="ET414" s="5" t="s">
        <v>573</v>
      </c>
      <c r="EU414" s="15" t="s">
        <v>1876</v>
      </c>
      <c r="EV414" s="15" t="s">
        <v>567</v>
      </c>
      <c r="EW414" s="15" t="s">
        <v>1068</v>
      </c>
      <c r="EX414" s="3" t="s">
        <v>1245</v>
      </c>
      <c r="EY414" s="22">
        <v>46177</v>
      </c>
      <c r="EZ414" s="21"/>
      <c r="FA414" s="3"/>
      <c r="FB414" s="22"/>
      <c r="FC414" s="15"/>
      <c r="FD414" s="15"/>
      <c r="FE414" s="15">
        <f t="shared" si="90"/>
        <v>4846</v>
      </c>
      <c r="FF414" s="4">
        <f t="shared" si="91"/>
        <v>14014</v>
      </c>
      <c r="FG414" t="s">
        <v>586</v>
      </c>
      <c r="FH414" s="4">
        <v>300</v>
      </c>
      <c r="FI414" t="s">
        <v>688</v>
      </c>
    </row>
    <row r="415" spans="1:165" ht="17.25" x14ac:dyDescent="0.25">
      <c r="A415" s="5">
        <v>460587311</v>
      </c>
      <c r="B415" s="12" t="s">
        <v>285</v>
      </c>
      <c r="C415" s="5"/>
      <c r="D415" s="5"/>
      <c r="E415" s="5"/>
      <c r="F415" s="5"/>
      <c r="G415" s="6"/>
      <c r="H415" s="6"/>
      <c r="I415" s="5">
        <v>4031</v>
      </c>
      <c r="J415" s="5">
        <v>4015.5</v>
      </c>
      <c r="K415" s="295">
        <f t="shared" si="92"/>
        <v>4083.5</v>
      </c>
      <c r="L415" s="295">
        <f t="shared" si="81"/>
        <v>8046.5</v>
      </c>
      <c r="M415" s="334">
        <v>1</v>
      </c>
      <c r="N415" s="5" t="s">
        <v>688</v>
      </c>
      <c r="O415" s="5" t="s">
        <v>689</v>
      </c>
      <c r="P415" s="5" t="s">
        <v>106</v>
      </c>
      <c r="Q415" s="8">
        <v>26685.09</v>
      </c>
      <c r="R415" s="9">
        <v>68</v>
      </c>
      <c r="S415" s="9">
        <f t="shared" si="82"/>
        <v>0</v>
      </c>
      <c r="T415" s="9">
        <v>2572.8000000000002</v>
      </c>
      <c r="U415" s="10" t="s">
        <v>894</v>
      </c>
      <c r="V415" s="319">
        <f t="shared" si="86"/>
        <v>2.9307349247995832E-2</v>
      </c>
      <c r="W415" s="319">
        <f t="shared" si="87"/>
        <v>1.4965299524345159E-3</v>
      </c>
      <c r="X415" s="11" t="str">
        <f t="shared" si="83"/>
        <v>FLOW</v>
      </c>
      <c r="Y415" s="5" t="str">
        <f t="shared" si="84"/>
        <v>-</v>
      </c>
      <c r="Z415" s="5" t="s">
        <v>787</v>
      </c>
      <c r="AA415" s="5" t="s">
        <v>586</v>
      </c>
      <c r="AB415" s="12"/>
      <c r="AC415" s="5"/>
      <c r="AD415" s="5"/>
      <c r="AE415" s="13"/>
      <c r="AF415" s="14" t="s">
        <v>1064</v>
      </c>
      <c r="AG415" s="15" t="s">
        <v>586</v>
      </c>
      <c r="AH415" s="5" t="s">
        <v>443</v>
      </c>
      <c r="AI415" s="15" t="s">
        <v>586</v>
      </c>
      <c r="AJ415" s="16" t="s">
        <v>586</v>
      </c>
      <c r="AK415" s="15" t="s">
        <v>586</v>
      </c>
      <c r="AL415" s="17">
        <v>6656.3</v>
      </c>
      <c r="AM415" s="8">
        <v>26685.09</v>
      </c>
      <c r="AN415" s="18">
        <v>27</v>
      </c>
      <c r="AO415" s="6">
        <v>37</v>
      </c>
      <c r="AP415" s="6" t="str">
        <f t="shared" si="85"/>
        <v>FLOW</v>
      </c>
      <c r="AQ415" s="6"/>
      <c r="AR415" s="6"/>
      <c r="AS415" s="6"/>
      <c r="AT415" s="6"/>
      <c r="AU415" s="5" t="s">
        <v>483</v>
      </c>
      <c r="AV415" s="332"/>
      <c r="AW415" s="12"/>
      <c r="AX415" s="19"/>
      <c r="AY415" s="5"/>
      <c r="AZ415" s="5" t="s">
        <v>1011</v>
      </c>
      <c r="BA415" s="15" t="s">
        <v>586</v>
      </c>
      <c r="BB415" s="15"/>
      <c r="BC415" s="15"/>
      <c r="BD415" s="5"/>
      <c r="BE415" s="5"/>
      <c r="BF415" s="5"/>
      <c r="BG415" s="3"/>
      <c r="BH415" s="5"/>
      <c r="BI415" s="5"/>
      <c r="BJ415" s="5"/>
      <c r="BK415" s="5"/>
      <c r="BL415" s="5">
        <v>1</v>
      </c>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c r="DP415" s="5"/>
      <c r="DQ415" s="5"/>
      <c r="DR415" s="5"/>
      <c r="DS415" s="5"/>
      <c r="DT415" s="5"/>
      <c r="DU415" s="5"/>
      <c r="DV415" s="5"/>
      <c r="DW415" s="5"/>
      <c r="DX415" s="5"/>
      <c r="DY415" s="5"/>
      <c r="DZ415" s="5"/>
      <c r="EA415" s="5"/>
      <c r="EB415" s="5"/>
      <c r="EC415" s="5"/>
      <c r="ED415" s="5"/>
      <c r="EE415" s="5"/>
      <c r="EF415" s="5"/>
      <c r="EG415" s="5"/>
      <c r="EH415" s="5"/>
      <c r="EI415" s="5"/>
      <c r="EJ415" s="5"/>
      <c r="EK415" s="5"/>
      <c r="EL415" s="5"/>
      <c r="EM415" s="5"/>
      <c r="EN415" s="5"/>
      <c r="EO415" s="5"/>
      <c r="EP415" s="5"/>
      <c r="EQ415" s="5"/>
      <c r="ER415" s="20">
        <f t="shared" si="88"/>
        <v>1</v>
      </c>
      <c r="ES415" s="5">
        <f t="shared" si="89"/>
        <v>1</v>
      </c>
      <c r="ET415" s="5" t="s">
        <v>568</v>
      </c>
      <c r="EU415" s="15" t="s">
        <v>1877</v>
      </c>
      <c r="EV415" s="15" t="s">
        <v>567</v>
      </c>
      <c r="EW415" s="15" t="s">
        <v>1073</v>
      </c>
      <c r="EX415" s="3" t="s">
        <v>1082</v>
      </c>
      <c r="EY415" s="22">
        <v>46185</v>
      </c>
      <c r="EZ415" s="21"/>
      <c r="FA415" s="3"/>
      <c r="FB415" s="22"/>
      <c r="FC415" s="15"/>
      <c r="FD415" s="15"/>
      <c r="FE415" s="15">
        <f t="shared" si="90"/>
        <v>4083.5</v>
      </c>
      <c r="FF415" s="4">
        <f t="shared" si="91"/>
        <v>8046.5</v>
      </c>
      <c r="FG415" t="s">
        <v>586</v>
      </c>
      <c r="FH415" s="4">
        <v>68</v>
      </c>
      <c r="FI415" t="s">
        <v>688</v>
      </c>
    </row>
    <row r="416" spans="1:165" ht="17.25" x14ac:dyDescent="0.25">
      <c r="A416" s="5">
        <v>461361352</v>
      </c>
      <c r="B416" s="12" t="s">
        <v>1373</v>
      </c>
      <c r="C416" s="5"/>
      <c r="D416" s="5"/>
      <c r="E416" s="5"/>
      <c r="F416" s="5"/>
      <c r="G416" s="6"/>
      <c r="H416" s="6"/>
      <c r="I416" s="5">
        <v>3223</v>
      </c>
      <c r="J416" s="5">
        <v>3219</v>
      </c>
      <c r="K416" s="295">
        <f t="shared" si="92"/>
        <v>3279</v>
      </c>
      <c r="L416" s="295">
        <f t="shared" si="81"/>
        <v>6442</v>
      </c>
      <c r="M416" s="334">
        <v>1</v>
      </c>
      <c r="N416" s="5" t="s">
        <v>688</v>
      </c>
      <c r="O416" s="5" t="s">
        <v>689</v>
      </c>
      <c r="P416" s="5" t="s">
        <v>26</v>
      </c>
      <c r="Q416" s="8">
        <v>26621</v>
      </c>
      <c r="R416" s="9">
        <v>60</v>
      </c>
      <c r="S416" s="9">
        <f t="shared" si="82"/>
        <v>0</v>
      </c>
      <c r="T416" s="9">
        <v>1723</v>
      </c>
      <c r="U416" s="10" t="s">
        <v>586</v>
      </c>
      <c r="V416" s="319">
        <f t="shared" si="86"/>
        <v>1.1480526369002203E-2</v>
      </c>
      <c r="W416" s="319">
        <f t="shared" si="87"/>
        <v>1.4929357129303011E-3</v>
      </c>
      <c r="X416" s="11" t="str">
        <f t="shared" si="83"/>
        <v>FLOW</v>
      </c>
      <c r="Y416" s="5" t="str">
        <f t="shared" si="84"/>
        <v>-</v>
      </c>
      <c r="Z416" s="5" t="s">
        <v>586</v>
      </c>
      <c r="AA416" s="5" t="s">
        <v>586</v>
      </c>
      <c r="AB416" s="12"/>
      <c r="AC416" s="5"/>
      <c r="AD416" s="5"/>
      <c r="AE416" s="13"/>
      <c r="AF416" s="14"/>
      <c r="AG416" s="15"/>
      <c r="AH416" s="5" t="s">
        <v>185</v>
      </c>
      <c r="AI416" s="15"/>
      <c r="AK416" s="15"/>
      <c r="AL416" s="17">
        <v>5002</v>
      </c>
      <c r="AM416" s="8">
        <v>26621</v>
      </c>
      <c r="AN416" s="18">
        <v>27</v>
      </c>
      <c r="AO416" s="6">
        <v>37</v>
      </c>
      <c r="AP416" s="6" t="str">
        <f t="shared" si="85"/>
        <v>FLOW</v>
      </c>
      <c r="AQ416" s="6"/>
      <c r="AR416" s="6"/>
      <c r="AS416" s="6"/>
      <c r="AT416" s="6"/>
      <c r="AU416" s="5" t="s">
        <v>586</v>
      </c>
      <c r="AV416" s="332"/>
      <c r="AW416" s="12"/>
      <c r="AX416" s="19"/>
      <c r="AY416" s="5"/>
      <c r="AZ416" s="5" t="s">
        <v>1325</v>
      </c>
      <c r="BA416" s="15" t="s">
        <v>586</v>
      </c>
      <c r="BB416" s="15"/>
      <c r="BC416" s="15"/>
      <c r="BD416" s="5"/>
      <c r="BE416" s="5"/>
      <c r="BF416" s="5"/>
      <c r="BG416" s="3"/>
      <c r="BH416" s="5"/>
      <c r="BI416" s="5"/>
      <c r="BJ416" s="5"/>
      <c r="BK416" s="5"/>
      <c r="BL416" s="5"/>
      <c r="BM416" s="5"/>
      <c r="BN416" s="5"/>
      <c r="BO416" s="5"/>
      <c r="BP416" s="5"/>
      <c r="BQ416" s="5"/>
      <c r="BR416" s="5"/>
      <c r="BS416" s="5"/>
      <c r="BT416" s="5"/>
      <c r="BU416" s="5"/>
      <c r="BV416" s="5"/>
      <c r="BW416" s="5"/>
      <c r="BX416" s="5"/>
      <c r="BY416" s="5"/>
      <c r="BZ416" s="5"/>
      <c r="CA416" s="5"/>
      <c r="CB416" s="5"/>
      <c r="CC416" s="5"/>
      <c r="CD416" s="5"/>
      <c r="CE416" s="5"/>
      <c r="CF416" s="5"/>
      <c r="CG416" s="5"/>
      <c r="CH416" s="5"/>
      <c r="CI416" s="5"/>
      <c r="CJ416" s="5">
        <v>1</v>
      </c>
      <c r="CK416" s="5"/>
      <c r="CL416" s="5"/>
      <c r="CM416" s="5"/>
      <c r="CN416" s="5"/>
      <c r="CO416" s="5"/>
      <c r="CP416" s="5"/>
      <c r="CQ416" s="5"/>
      <c r="CR416" s="5"/>
      <c r="CS416" s="5"/>
      <c r="CT416" s="5"/>
      <c r="CU416" s="5"/>
      <c r="CV416" s="5"/>
      <c r="CW416" s="5"/>
      <c r="CX416" s="5"/>
      <c r="CY416" s="5"/>
      <c r="CZ416" s="5"/>
      <c r="DA416" s="5"/>
      <c r="DB416" s="5"/>
      <c r="DC416" s="5"/>
      <c r="DD416" s="5"/>
      <c r="DE416" s="5"/>
      <c r="DF416" s="5"/>
      <c r="DG416" s="5"/>
      <c r="DH416" s="5"/>
      <c r="DI416" s="5"/>
      <c r="DJ416" s="5"/>
      <c r="DK416" s="5"/>
      <c r="DL416" s="5"/>
      <c r="DM416" s="5"/>
      <c r="DN416" s="5"/>
      <c r="DO416" s="5"/>
      <c r="DP416" s="5"/>
      <c r="DQ416" s="5"/>
      <c r="DR416" s="5"/>
      <c r="DS416" s="5"/>
      <c r="DT416" s="5"/>
      <c r="DU416" s="5"/>
      <c r="DV416" s="5"/>
      <c r="DW416" s="5"/>
      <c r="DX416" s="5"/>
      <c r="DY416" s="5"/>
      <c r="DZ416" s="5"/>
      <c r="EA416" s="5"/>
      <c r="EB416" s="5"/>
      <c r="EC416" s="5"/>
      <c r="ED416" s="5"/>
      <c r="EE416" s="5"/>
      <c r="EF416" s="5"/>
      <c r="EG416" s="5"/>
      <c r="EH416" s="5"/>
      <c r="EI416" s="5"/>
      <c r="EJ416" s="5"/>
      <c r="EK416" s="5"/>
      <c r="EL416" s="5"/>
      <c r="EM416" s="5"/>
      <c r="EN416" s="5"/>
      <c r="EO416" s="5"/>
      <c r="EP416" s="5"/>
      <c r="EQ416" s="5"/>
      <c r="ER416" s="20">
        <f t="shared" si="88"/>
        <v>1</v>
      </c>
      <c r="ES416" s="5">
        <f t="shared" si="89"/>
        <v>1</v>
      </c>
      <c r="ET416" s="5" t="s">
        <v>572</v>
      </c>
      <c r="EU416" s="15" t="s">
        <v>1878</v>
      </c>
      <c r="EV416" s="15" t="s">
        <v>567</v>
      </c>
      <c r="EW416" s="15"/>
      <c r="EX416" s="3"/>
      <c r="EY416" s="22"/>
      <c r="EZ416" s="21"/>
      <c r="FA416" s="3"/>
      <c r="FB416" s="22"/>
      <c r="FC416" s="15"/>
      <c r="FD416" s="15"/>
      <c r="FE416" s="15">
        <f t="shared" si="90"/>
        <v>3279</v>
      </c>
      <c r="FF416" s="4">
        <f t="shared" si="91"/>
        <v>6442</v>
      </c>
      <c r="FH416" s="4">
        <v>60</v>
      </c>
      <c r="FI416" t="s">
        <v>688</v>
      </c>
    </row>
    <row r="417" spans="1:165" ht="17.25" x14ac:dyDescent="0.25">
      <c r="A417" s="5">
        <v>461195835</v>
      </c>
      <c r="B417" s="12" t="s">
        <v>280</v>
      </c>
      <c r="C417" s="5"/>
      <c r="D417" s="5"/>
      <c r="E417" s="5"/>
      <c r="F417" s="5"/>
      <c r="G417" s="6"/>
      <c r="H417" s="6"/>
      <c r="I417" s="5">
        <v>3202</v>
      </c>
      <c r="J417" s="5">
        <v>3167.24</v>
      </c>
      <c r="K417" s="295">
        <f t="shared" si="92"/>
        <v>3253.24</v>
      </c>
      <c r="L417" s="295">
        <f t="shared" si="81"/>
        <v>6369.24</v>
      </c>
      <c r="M417" s="334">
        <v>1</v>
      </c>
      <c r="N417" s="5" t="s">
        <v>688</v>
      </c>
      <c r="O417" s="5" t="s">
        <v>689</v>
      </c>
      <c r="P417" s="5" t="s">
        <v>168</v>
      </c>
      <c r="Q417" s="8">
        <v>26579</v>
      </c>
      <c r="R417" s="9">
        <v>86</v>
      </c>
      <c r="S417" s="9">
        <f t="shared" si="82"/>
        <v>0</v>
      </c>
      <c r="T417" s="9">
        <v>6300</v>
      </c>
      <c r="U417" s="10" t="s">
        <v>880</v>
      </c>
      <c r="V417" s="319">
        <f t="shared" si="86"/>
        <v>2.6266243634445675E-2</v>
      </c>
      <c r="W417" s="319">
        <f t="shared" si="87"/>
        <v>1.4905803055472924E-3</v>
      </c>
      <c r="X417" s="11" t="str">
        <f t="shared" si="83"/>
        <v>FLOW</v>
      </c>
      <c r="Y417" s="5" t="str">
        <f t="shared" si="84"/>
        <v>-</v>
      </c>
      <c r="Z417" s="5" t="s">
        <v>787</v>
      </c>
      <c r="AA417" s="5" t="s">
        <v>586</v>
      </c>
      <c r="AB417" s="12"/>
      <c r="AC417" s="5"/>
      <c r="AD417" s="5"/>
      <c r="AE417" s="13"/>
      <c r="AF417" s="14" t="s">
        <v>586</v>
      </c>
      <c r="AG417" s="15" t="s">
        <v>586</v>
      </c>
      <c r="AH417" s="5" t="s">
        <v>281</v>
      </c>
      <c r="AI417" s="15" t="s">
        <v>586</v>
      </c>
      <c r="AJ417" s="16" t="s">
        <v>586</v>
      </c>
      <c r="AK417" s="15" t="s">
        <v>586</v>
      </c>
      <c r="AL417" s="17">
        <v>9553.24</v>
      </c>
      <c r="AM417" s="8">
        <v>26579</v>
      </c>
      <c r="AN417" s="18">
        <v>27</v>
      </c>
      <c r="AO417" s="6">
        <v>37</v>
      </c>
      <c r="AP417" s="6" t="str">
        <f t="shared" si="85"/>
        <v>FLOW</v>
      </c>
      <c r="AQ417" s="6"/>
      <c r="AR417" s="6"/>
      <c r="AS417" s="6"/>
      <c r="AT417" s="6"/>
      <c r="AU417" s="5" t="s">
        <v>1060</v>
      </c>
      <c r="AV417" s="332"/>
      <c r="AW417" s="12"/>
      <c r="AX417" s="19"/>
      <c r="AY417" s="5"/>
      <c r="AZ417" s="5" t="s">
        <v>1011</v>
      </c>
      <c r="BA417" s="15" t="s">
        <v>586</v>
      </c>
      <c r="BB417" s="15"/>
      <c r="BC417" s="15"/>
      <c r="BD417" s="5"/>
      <c r="BE417" s="5"/>
      <c r="BF417" s="5"/>
      <c r="BG417" s="3"/>
      <c r="BH417" s="5"/>
      <c r="BI417" s="5">
        <v>1</v>
      </c>
      <c r="BJ417" s="5"/>
      <c r="BK417" s="5"/>
      <c r="BL417" s="5"/>
      <c r="BM417" s="5"/>
      <c r="BN417" s="5"/>
      <c r="BO417" s="5"/>
      <c r="BP417" s="5"/>
      <c r="BQ417" s="5"/>
      <c r="BR417" s="5"/>
      <c r="BS417" s="5"/>
      <c r="BT417" s="5"/>
      <c r="BU417" s="5"/>
      <c r="BV417" s="5"/>
      <c r="BW417" s="5"/>
      <c r="BX417" s="5"/>
      <c r="BY417" s="5"/>
      <c r="BZ417" s="5"/>
      <c r="CA417" s="5"/>
      <c r="CB417" s="5"/>
      <c r="CC417" s="5"/>
      <c r="CD417" s="5"/>
      <c r="CE417" s="5"/>
      <c r="CF417" s="5"/>
      <c r="CG417" s="5"/>
      <c r="CH417" s="5"/>
      <c r="CI417" s="5"/>
      <c r="CJ417" s="5"/>
      <c r="CK417" s="5"/>
      <c r="CL417" s="5"/>
      <c r="CM417" s="5"/>
      <c r="CN417" s="5"/>
      <c r="CO417" s="5"/>
      <c r="CP417" s="5"/>
      <c r="CQ417" s="5"/>
      <c r="CR417" s="5"/>
      <c r="CS417" s="5"/>
      <c r="CT417" s="5"/>
      <c r="CU417" s="5"/>
      <c r="CV417" s="5"/>
      <c r="CW417" s="5"/>
      <c r="CX417" s="5"/>
      <c r="CY417" s="5"/>
      <c r="CZ417" s="5"/>
      <c r="DA417" s="5"/>
      <c r="DB417" s="5"/>
      <c r="DC417" s="5"/>
      <c r="DD417" s="5"/>
      <c r="DE417" s="5"/>
      <c r="DF417" s="5"/>
      <c r="DG417" s="5"/>
      <c r="DH417" s="5"/>
      <c r="DI417" s="5"/>
      <c r="DJ417" s="5"/>
      <c r="DK417" s="5"/>
      <c r="DL417" s="5"/>
      <c r="DM417" s="5"/>
      <c r="DN417" s="5"/>
      <c r="DO417" s="5"/>
      <c r="DP417" s="5"/>
      <c r="DQ417" s="5"/>
      <c r="DR417" s="5"/>
      <c r="DS417" s="5"/>
      <c r="DT417" s="5"/>
      <c r="DU417" s="5"/>
      <c r="DV417" s="5"/>
      <c r="DW417" s="5"/>
      <c r="DX417" s="5"/>
      <c r="DY417" s="5"/>
      <c r="DZ417" s="5"/>
      <c r="EA417" s="5"/>
      <c r="EB417" s="5"/>
      <c r="EC417" s="5"/>
      <c r="ED417" s="5"/>
      <c r="EE417" s="5"/>
      <c r="EF417" s="5"/>
      <c r="EG417" s="5"/>
      <c r="EH417" s="5"/>
      <c r="EI417" s="5"/>
      <c r="EJ417" s="5"/>
      <c r="EK417" s="5"/>
      <c r="EL417" s="5"/>
      <c r="EM417" s="5"/>
      <c r="EN417" s="5"/>
      <c r="EO417" s="5"/>
      <c r="EP417" s="5"/>
      <c r="EQ417" s="5"/>
      <c r="ER417" s="20">
        <f t="shared" si="88"/>
        <v>1</v>
      </c>
      <c r="ES417" s="5">
        <f t="shared" si="89"/>
        <v>1</v>
      </c>
      <c r="ET417" s="5" t="s">
        <v>583</v>
      </c>
      <c r="EU417" s="15" t="s">
        <v>1879</v>
      </c>
      <c r="EV417" s="15" t="s">
        <v>567</v>
      </c>
      <c r="EW417" s="15" t="s">
        <v>1070</v>
      </c>
      <c r="EX417" s="3" t="s">
        <v>1078</v>
      </c>
      <c r="EY417" s="22">
        <v>46176</v>
      </c>
      <c r="EZ417" s="21"/>
      <c r="FA417" s="3"/>
      <c r="FB417" s="22"/>
      <c r="FC417" s="15"/>
      <c r="FD417" s="15"/>
      <c r="FE417" s="15">
        <f t="shared" si="90"/>
        <v>3253.24</v>
      </c>
      <c r="FF417" s="4">
        <f t="shared" si="91"/>
        <v>6369.24</v>
      </c>
      <c r="FG417" t="s">
        <v>586</v>
      </c>
      <c r="FH417" s="4">
        <v>86</v>
      </c>
      <c r="FI417" t="s">
        <v>688</v>
      </c>
    </row>
    <row r="418" spans="1:165" ht="17.25" x14ac:dyDescent="0.25">
      <c r="A418" s="5">
        <v>467347524</v>
      </c>
      <c r="B418" s="12" t="s">
        <v>794</v>
      </c>
      <c r="C418" s="5"/>
      <c r="D418" s="5"/>
      <c r="E418" s="5"/>
      <c r="F418" s="5"/>
      <c r="G418" s="6"/>
      <c r="H418" s="6"/>
      <c r="I418" s="5">
        <v>2060</v>
      </c>
      <c r="J418" s="5">
        <v>4120</v>
      </c>
      <c r="K418" s="295">
        <f t="shared" si="92"/>
        <v>2100</v>
      </c>
      <c r="L418" s="295">
        <f t="shared" si="81"/>
        <v>6180</v>
      </c>
      <c r="M418" s="7">
        <v>2</v>
      </c>
      <c r="N418" s="5" t="s">
        <v>688</v>
      </c>
      <c r="O418" s="5" t="s">
        <v>689</v>
      </c>
      <c r="P418" s="5" t="s">
        <v>20</v>
      </c>
      <c r="Q418" s="8">
        <v>26554</v>
      </c>
      <c r="R418" s="9">
        <v>40</v>
      </c>
      <c r="S418" s="9">
        <f t="shared" si="82"/>
        <v>0</v>
      </c>
      <c r="T418" s="9">
        <v>900</v>
      </c>
      <c r="U418" s="10" t="s">
        <v>688</v>
      </c>
      <c r="V418" s="319">
        <f t="shared" si="86"/>
        <v>8.880297608021577E-2</v>
      </c>
      <c r="W418" s="319">
        <f t="shared" si="87"/>
        <v>5.8793578573053361E-3</v>
      </c>
      <c r="X418" s="11" t="str">
        <f t="shared" si="83"/>
        <v>FLOW</v>
      </c>
      <c r="Y418" s="5" t="str">
        <f t="shared" si="84"/>
        <v>-</v>
      </c>
      <c r="Z418" s="5" t="s">
        <v>1322</v>
      </c>
      <c r="AA418" s="5" t="s">
        <v>586</v>
      </c>
      <c r="AB418" s="12"/>
      <c r="AC418" s="5"/>
      <c r="AD418" s="5"/>
      <c r="AE418" s="13"/>
      <c r="AF418" s="14" t="s">
        <v>586</v>
      </c>
      <c r="AG418" s="15" t="s">
        <v>586</v>
      </c>
      <c r="AH418" s="5" t="s">
        <v>558</v>
      </c>
      <c r="AI418" s="15" t="s">
        <v>586</v>
      </c>
      <c r="AJ418" s="16" t="s">
        <v>586</v>
      </c>
      <c r="AK418" s="15" t="s">
        <v>586</v>
      </c>
      <c r="AL418" s="17">
        <v>5060</v>
      </c>
      <c r="AM418" s="8">
        <v>26554</v>
      </c>
      <c r="AN418" s="18">
        <v>56</v>
      </c>
      <c r="AO418" s="6">
        <v>66</v>
      </c>
      <c r="AP418" s="6" t="str">
        <f t="shared" si="85"/>
        <v>FLOW</v>
      </c>
      <c r="AQ418" s="6"/>
      <c r="AR418" s="6"/>
      <c r="AS418" s="6"/>
      <c r="AT418" s="6"/>
      <c r="AU418" s="5" t="s">
        <v>1060</v>
      </c>
      <c r="AV418" s="332"/>
      <c r="AW418" s="12"/>
      <c r="AX418" s="19"/>
      <c r="AY418" s="5"/>
      <c r="AZ418" s="5" t="s">
        <v>1011</v>
      </c>
      <c r="BA418" s="15" t="s">
        <v>586</v>
      </c>
      <c r="BB418" s="15"/>
      <c r="BC418" s="15"/>
      <c r="BD418" s="5"/>
      <c r="BE418" s="5"/>
      <c r="BF418" s="5">
        <v>1</v>
      </c>
      <c r="BG418" s="3"/>
      <c r="BH418" s="5"/>
      <c r="BI418" s="5"/>
      <c r="BJ418" s="5"/>
      <c r="BK418" s="5"/>
      <c r="BL418" s="5"/>
      <c r="BM418" s="5"/>
      <c r="BN418" s="5"/>
      <c r="BO418" s="5"/>
      <c r="BP418" s="5"/>
      <c r="BQ418" s="5"/>
      <c r="BR418" s="5"/>
      <c r="BS418" s="5"/>
      <c r="BT418" s="5"/>
      <c r="BU418" s="5"/>
      <c r="BV418" s="5"/>
      <c r="BW418" s="5"/>
      <c r="BX418" s="5"/>
      <c r="BY418" s="5"/>
      <c r="BZ418" s="5"/>
      <c r="CA418" s="5"/>
      <c r="CB418" s="5"/>
      <c r="CC418" s="5"/>
      <c r="CD418" s="5"/>
      <c r="CE418" s="5"/>
      <c r="CF418" s="5"/>
      <c r="CG418" s="5"/>
      <c r="CH418" s="5"/>
      <c r="CI418" s="5"/>
      <c r="CJ418" s="5"/>
      <c r="CK418" s="5"/>
      <c r="CL418" s="5"/>
      <c r="CM418" s="5"/>
      <c r="CN418" s="5"/>
      <c r="CO418" s="5"/>
      <c r="CP418" s="5"/>
      <c r="CQ418" s="5"/>
      <c r="CR418" s="5"/>
      <c r="CS418" s="5"/>
      <c r="CT418" s="5"/>
      <c r="CU418" s="5"/>
      <c r="CV418" s="5"/>
      <c r="CW418" s="5"/>
      <c r="CX418" s="5"/>
      <c r="CY418" s="5"/>
      <c r="CZ418" s="5"/>
      <c r="DA418" s="5"/>
      <c r="DB418" s="5"/>
      <c r="DC418" s="5"/>
      <c r="DD418" s="5"/>
      <c r="DE418" s="5"/>
      <c r="DF418" s="5"/>
      <c r="DG418" s="5"/>
      <c r="DH418" s="5"/>
      <c r="DI418" s="5"/>
      <c r="DJ418" s="5"/>
      <c r="DK418" s="5"/>
      <c r="DL418" s="5"/>
      <c r="DM418" s="5"/>
      <c r="DN418" s="5"/>
      <c r="DO418" s="5"/>
      <c r="DP418" s="5"/>
      <c r="DQ418" s="5"/>
      <c r="DR418" s="5"/>
      <c r="DS418" s="5"/>
      <c r="DT418" s="5"/>
      <c r="DU418" s="5"/>
      <c r="DV418" s="5"/>
      <c r="DW418" s="5"/>
      <c r="DX418" s="5"/>
      <c r="DY418" s="5"/>
      <c r="DZ418" s="5"/>
      <c r="EA418" s="5"/>
      <c r="EB418" s="5"/>
      <c r="EC418" s="5"/>
      <c r="ED418" s="5"/>
      <c r="EE418" s="5"/>
      <c r="EF418" s="5"/>
      <c r="EG418" s="5"/>
      <c r="EH418" s="5"/>
      <c r="EI418" s="5"/>
      <c r="EJ418" s="5"/>
      <c r="EK418" s="5"/>
      <c r="EL418" s="5"/>
      <c r="EM418" s="5"/>
      <c r="EN418" s="5"/>
      <c r="EO418" s="5"/>
      <c r="EP418" s="5"/>
      <c r="EQ418" s="5"/>
      <c r="ER418" s="20">
        <f t="shared" si="88"/>
        <v>1</v>
      </c>
      <c r="ES418" s="5">
        <f t="shared" si="89"/>
        <v>1</v>
      </c>
      <c r="ET418" s="5" t="s">
        <v>571</v>
      </c>
      <c r="EU418" s="15" t="s">
        <v>1880</v>
      </c>
      <c r="EV418" s="15" t="s">
        <v>567</v>
      </c>
      <c r="EW418" s="15" t="s">
        <v>1096</v>
      </c>
      <c r="EX418" s="3" t="s">
        <v>1164</v>
      </c>
      <c r="EY418" s="22">
        <v>46175</v>
      </c>
      <c r="EZ418" s="21"/>
      <c r="FA418" s="3"/>
      <c r="FB418" s="22"/>
      <c r="FC418" s="15"/>
      <c r="FD418" s="15"/>
      <c r="FE418" s="15">
        <f t="shared" si="90"/>
        <v>2100</v>
      </c>
      <c r="FF418" s="4">
        <f t="shared" si="91"/>
        <v>6180</v>
      </c>
      <c r="FG418" t="s">
        <v>586</v>
      </c>
      <c r="FH418" s="4">
        <v>40</v>
      </c>
      <c r="FI418" t="s">
        <v>688</v>
      </c>
    </row>
    <row r="419" spans="1:165" ht="17.25" x14ac:dyDescent="0.25">
      <c r="A419" s="5">
        <v>460384585</v>
      </c>
      <c r="B419" s="12" t="s">
        <v>477</v>
      </c>
      <c r="C419" s="5"/>
      <c r="D419" s="5"/>
      <c r="E419" s="5"/>
      <c r="F419" s="5"/>
      <c r="G419" s="6"/>
      <c r="H419" s="6"/>
      <c r="I419" s="5">
        <v>3181</v>
      </c>
      <c r="J419" s="5">
        <v>9199</v>
      </c>
      <c r="K419" s="295">
        <f t="shared" si="92"/>
        <v>3060</v>
      </c>
      <c r="L419" s="295">
        <f t="shared" si="81"/>
        <v>12380</v>
      </c>
      <c r="M419" s="7">
        <v>3</v>
      </c>
      <c r="N419" s="5" t="s">
        <v>688</v>
      </c>
      <c r="O419" s="5" t="s">
        <v>689</v>
      </c>
      <c r="P419" s="5" t="s">
        <v>156</v>
      </c>
      <c r="Q419" s="8">
        <v>26539</v>
      </c>
      <c r="R419" s="9">
        <v>223</v>
      </c>
      <c r="S419" s="9">
        <f t="shared" si="82"/>
        <v>0</v>
      </c>
      <c r="T419" s="9">
        <v>5801</v>
      </c>
      <c r="U419" s="10" t="s">
        <v>688</v>
      </c>
      <c r="V419" s="319">
        <f t="shared" si="86"/>
        <v>5.0518443648178965E-2</v>
      </c>
      <c r="W419" s="319">
        <f t="shared" si="87"/>
        <v>7.0262338694399972E-3</v>
      </c>
      <c r="X419" s="11" t="str">
        <f t="shared" si="83"/>
        <v>FLOW</v>
      </c>
      <c r="Y419" s="5" t="str">
        <f t="shared" si="84"/>
        <v>-</v>
      </c>
      <c r="Z419" s="5" t="s">
        <v>773</v>
      </c>
      <c r="AA419" s="5" t="s">
        <v>586</v>
      </c>
      <c r="AB419" s="12"/>
      <c r="AC419" s="5"/>
      <c r="AD419" s="5"/>
      <c r="AE419" s="13"/>
      <c r="AF419" s="14" t="s">
        <v>1064</v>
      </c>
      <c r="AG419" s="15" t="s">
        <v>586</v>
      </c>
      <c r="AH419" s="5" t="s">
        <v>465</v>
      </c>
      <c r="AI419" s="15" t="s">
        <v>586</v>
      </c>
      <c r="AJ419" s="16" t="s">
        <v>586</v>
      </c>
      <c r="AK419" s="15" t="s">
        <v>586</v>
      </c>
      <c r="AL419" s="17">
        <v>15223</v>
      </c>
      <c r="AM419" s="8">
        <v>26539</v>
      </c>
      <c r="AN419" s="18">
        <v>88</v>
      </c>
      <c r="AO419" s="6">
        <v>98</v>
      </c>
      <c r="AP419" s="6" t="str">
        <f t="shared" si="85"/>
        <v>FLOW</v>
      </c>
      <c r="AQ419" s="6"/>
      <c r="AR419" s="6"/>
      <c r="AS419" s="6"/>
      <c r="AT419" s="6"/>
      <c r="AU419" s="5" t="s">
        <v>1060</v>
      </c>
      <c r="AV419" s="332"/>
      <c r="AW419" s="12"/>
      <c r="AX419" s="19"/>
      <c r="AY419" s="5"/>
      <c r="AZ419" s="5" t="s">
        <v>1011</v>
      </c>
      <c r="BA419" s="15" t="s">
        <v>586</v>
      </c>
      <c r="BB419" s="15"/>
      <c r="BC419" s="15"/>
      <c r="BD419" s="5"/>
      <c r="BE419" s="5"/>
      <c r="BF419" s="5">
        <v>1</v>
      </c>
      <c r="BG419" s="3"/>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c r="EM419" s="5"/>
      <c r="EN419" s="5"/>
      <c r="EO419" s="5"/>
      <c r="EP419" s="5"/>
      <c r="EQ419" s="5"/>
      <c r="ER419" s="20">
        <f t="shared" si="88"/>
        <v>1</v>
      </c>
      <c r="ES419" s="5">
        <f t="shared" si="89"/>
        <v>1</v>
      </c>
      <c r="ET419" s="5" t="s">
        <v>582</v>
      </c>
      <c r="EU419" s="15" t="s">
        <v>1881</v>
      </c>
      <c r="EV419" s="15" t="s">
        <v>567</v>
      </c>
      <c r="EW419" s="15" t="s">
        <v>1075</v>
      </c>
      <c r="EX419" s="3" t="s">
        <v>1076</v>
      </c>
      <c r="EY419" s="22">
        <v>46175</v>
      </c>
      <c r="EZ419" s="21"/>
      <c r="FA419" s="3"/>
      <c r="FB419" s="22"/>
      <c r="FC419" s="15"/>
      <c r="FD419" s="15"/>
      <c r="FE419" s="15">
        <f t="shared" si="90"/>
        <v>3060</v>
      </c>
      <c r="FF419" s="4">
        <f t="shared" si="91"/>
        <v>12380</v>
      </c>
      <c r="FG419" t="s">
        <v>897</v>
      </c>
      <c r="FH419" s="4">
        <v>223</v>
      </c>
      <c r="FI419" t="s">
        <v>688</v>
      </c>
    </row>
    <row r="420" spans="1:165" ht="17.25" x14ac:dyDescent="0.25">
      <c r="A420" s="5">
        <v>465893690</v>
      </c>
      <c r="B420" s="12" t="s">
        <v>953</v>
      </c>
      <c r="C420" s="5"/>
      <c r="D420" s="5"/>
      <c r="E420" s="5"/>
      <c r="F420" s="5"/>
      <c r="G420" s="6"/>
      <c r="H420" s="6"/>
      <c r="I420" s="5">
        <v>2685</v>
      </c>
      <c r="J420" s="5">
        <v>16057</v>
      </c>
      <c r="K420" s="295">
        <f t="shared" si="92"/>
        <v>3512</v>
      </c>
      <c r="L420" s="295">
        <f t="shared" si="81"/>
        <v>18742</v>
      </c>
      <c r="M420" s="7">
        <v>6</v>
      </c>
      <c r="N420" s="5" t="s">
        <v>688</v>
      </c>
      <c r="O420" s="5" t="s">
        <v>689</v>
      </c>
      <c r="P420" s="5" t="s">
        <v>34</v>
      </c>
      <c r="Q420" s="8">
        <v>26339</v>
      </c>
      <c r="R420" s="9">
        <v>880</v>
      </c>
      <c r="S420" s="9">
        <f t="shared" si="82"/>
        <v>0</v>
      </c>
      <c r="T420" s="9">
        <v>0</v>
      </c>
      <c r="U420" s="10" t="s">
        <v>586</v>
      </c>
      <c r="V420" s="319">
        <f t="shared" si="86"/>
        <v>9.8078935315342827E-2</v>
      </c>
      <c r="W420" s="319">
        <f t="shared" si="87"/>
        <v>1.1064267566259658E-2</v>
      </c>
      <c r="X420" s="11" t="str">
        <f t="shared" si="83"/>
        <v>FLOW</v>
      </c>
      <c r="Y420" s="5" t="str">
        <f t="shared" si="84"/>
        <v>-</v>
      </c>
      <c r="Z420" s="5" t="s">
        <v>586</v>
      </c>
      <c r="AA420" s="5" t="s">
        <v>586</v>
      </c>
      <c r="AB420" s="12"/>
      <c r="AC420" s="5"/>
      <c r="AD420" s="5"/>
      <c r="AE420" s="13"/>
      <c r="AF420" s="14" t="s">
        <v>1064</v>
      </c>
      <c r="AG420" s="15" t="s">
        <v>586</v>
      </c>
      <c r="AH420" s="5" t="s">
        <v>1021</v>
      </c>
      <c r="AI420" s="15" t="s">
        <v>586</v>
      </c>
      <c r="AJ420" s="16" t="s">
        <v>586</v>
      </c>
      <c r="AK420" s="15" t="s">
        <v>586</v>
      </c>
      <c r="AL420" s="17">
        <v>16937</v>
      </c>
      <c r="AM420" s="8">
        <v>26339</v>
      </c>
      <c r="AN420" s="18">
        <v>177</v>
      </c>
      <c r="AO420" s="6">
        <v>187</v>
      </c>
      <c r="AP420" s="6" t="str">
        <f t="shared" si="85"/>
        <v>FLOW</v>
      </c>
      <c r="AQ420" s="6"/>
      <c r="AR420" s="6"/>
      <c r="AS420" s="6"/>
      <c r="AT420" s="6"/>
      <c r="AU420" s="5" t="s">
        <v>483</v>
      </c>
      <c r="AV420" s="332"/>
      <c r="AW420" s="12"/>
      <c r="AX420" s="19"/>
      <c r="AY420" s="5"/>
      <c r="AZ420" s="5" t="s">
        <v>1011</v>
      </c>
      <c r="BA420" s="15" t="s">
        <v>586</v>
      </c>
      <c r="BB420" s="15"/>
      <c r="BC420" s="15"/>
      <c r="BD420" s="5"/>
      <c r="BE420" s="5"/>
      <c r="BF420" s="5"/>
      <c r="BG420" s="3"/>
      <c r="BH420" s="5"/>
      <c r="BI420" s="5"/>
      <c r="BJ420" s="5"/>
      <c r="BK420" s="5"/>
      <c r="BL420" s="5"/>
      <c r="BM420" s="5"/>
      <c r="BN420" s="5"/>
      <c r="BO420" s="5">
        <v>1</v>
      </c>
      <c r="BP420" s="5"/>
      <c r="BQ420" s="5"/>
      <c r="BR420" s="5"/>
      <c r="BS420" s="5"/>
      <c r="BT420" s="5"/>
      <c r="BU420" s="5"/>
      <c r="BV420" s="5"/>
      <c r="BW420" s="5"/>
      <c r="BX420" s="5"/>
      <c r="BY420" s="5"/>
      <c r="BZ420" s="5"/>
      <c r="CA420" s="5"/>
      <c r="CB420" s="5"/>
      <c r="CC420" s="5"/>
      <c r="CD420" s="5"/>
      <c r="CE420" s="5"/>
      <c r="CF420" s="5"/>
      <c r="CG420" s="5"/>
      <c r="CH420" s="5"/>
      <c r="CI420" s="5"/>
      <c r="CJ420" s="5"/>
      <c r="CK420" s="5"/>
      <c r="CL420" s="5"/>
      <c r="CM420" s="5"/>
      <c r="CN420" s="5"/>
      <c r="CO420" s="5"/>
      <c r="CP420" s="5"/>
      <c r="CQ420" s="5"/>
      <c r="CR420" s="5"/>
      <c r="CS420" s="5"/>
      <c r="CT420" s="5"/>
      <c r="CU420" s="5"/>
      <c r="CV420" s="5"/>
      <c r="CW420" s="5"/>
      <c r="CX420" s="5"/>
      <c r="CY420" s="5"/>
      <c r="CZ420" s="5"/>
      <c r="DA420" s="5"/>
      <c r="DB420" s="5"/>
      <c r="DC420" s="5"/>
      <c r="DD420" s="5"/>
      <c r="DE420" s="5"/>
      <c r="DF420" s="5"/>
      <c r="DG420" s="5"/>
      <c r="DH420" s="5"/>
      <c r="DI420" s="5"/>
      <c r="DJ420" s="5"/>
      <c r="DK420" s="5"/>
      <c r="DL420" s="5"/>
      <c r="DM420" s="5"/>
      <c r="DN420" s="5"/>
      <c r="DO420" s="5"/>
      <c r="DP420" s="5"/>
      <c r="DQ420" s="5"/>
      <c r="DR420" s="5"/>
      <c r="DS420" s="5"/>
      <c r="DT420" s="5"/>
      <c r="DU420" s="5"/>
      <c r="DV420" s="5"/>
      <c r="DW420" s="5"/>
      <c r="DX420" s="5"/>
      <c r="DY420" s="5"/>
      <c r="DZ420" s="5"/>
      <c r="EA420" s="5"/>
      <c r="EB420" s="5"/>
      <c r="EC420" s="5"/>
      <c r="ED420" s="5"/>
      <c r="EE420" s="5"/>
      <c r="EF420" s="5"/>
      <c r="EG420" s="5"/>
      <c r="EH420" s="5"/>
      <c r="EI420" s="5"/>
      <c r="EJ420" s="5"/>
      <c r="EK420" s="5"/>
      <c r="EL420" s="5"/>
      <c r="EM420" s="5"/>
      <c r="EN420" s="5"/>
      <c r="EO420" s="5"/>
      <c r="EP420" s="5"/>
      <c r="EQ420" s="5"/>
      <c r="ER420" s="20">
        <f t="shared" si="88"/>
        <v>1</v>
      </c>
      <c r="ES420" s="5">
        <f t="shared" si="89"/>
        <v>1</v>
      </c>
      <c r="ET420" s="5" t="s">
        <v>574</v>
      </c>
      <c r="EU420" s="15" t="s">
        <v>1882</v>
      </c>
      <c r="EV420" s="15" t="s">
        <v>567</v>
      </c>
      <c r="EW420" s="15" t="s">
        <v>1075</v>
      </c>
      <c r="EX420" s="3" t="s">
        <v>1227</v>
      </c>
      <c r="EY420" s="22">
        <v>46178</v>
      </c>
      <c r="EZ420" s="21"/>
      <c r="FA420" s="3"/>
      <c r="FB420" s="22"/>
      <c r="FC420" s="15"/>
      <c r="FD420" s="15"/>
      <c r="FE420" s="15">
        <f t="shared" si="90"/>
        <v>3512</v>
      </c>
      <c r="FF420" s="4">
        <f t="shared" si="91"/>
        <v>18742</v>
      </c>
      <c r="FG420" t="s">
        <v>586</v>
      </c>
      <c r="FH420" s="4">
        <v>880</v>
      </c>
      <c r="FI420" t="s">
        <v>688</v>
      </c>
    </row>
    <row r="421" spans="1:165" ht="17.25" x14ac:dyDescent="0.25">
      <c r="A421" s="5">
        <v>467003063</v>
      </c>
      <c r="B421" s="12" t="s">
        <v>105</v>
      </c>
      <c r="C421" s="5"/>
      <c r="D421" s="5"/>
      <c r="E421" s="5"/>
      <c r="F421" s="5"/>
      <c r="G421" s="6"/>
      <c r="H421" s="6"/>
      <c r="I421" s="5">
        <v>3301</v>
      </c>
      <c r="J421" s="5">
        <v>11982</v>
      </c>
      <c r="K421" s="295">
        <f t="shared" si="92"/>
        <v>2396</v>
      </c>
      <c r="L421" s="295">
        <f t="shared" si="81"/>
        <v>15283</v>
      </c>
      <c r="M421" s="7">
        <v>4</v>
      </c>
      <c r="N421" s="5" t="s">
        <v>688</v>
      </c>
      <c r="O421" s="5" t="s">
        <v>689</v>
      </c>
      <c r="P421" s="5" t="s">
        <v>96</v>
      </c>
      <c r="Q421" s="8">
        <v>26305</v>
      </c>
      <c r="R421" s="9">
        <v>317</v>
      </c>
      <c r="S421" s="9">
        <f t="shared" si="82"/>
        <v>0</v>
      </c>
      <c r="T421" s="9">
        <v>1800</v>
      </c>
      <c r="U421" s="10" t="s">
        <v>688</v>
      </c>
      <c r="V421" s="319">
        <f t="shared" si="86"/>
        <v>0.31202922790410781</v>
      </c>
      <c r="W421" s="319">
        <f t="shared" si="87"/>
        <v>8.6364290658463676E-3</v>
      </c>
      <c r="X421" s="11" t="str">
        <f t="shared" si="83"/>
        <v>FLOW</v>
      </c>
      <c r="Y421" s="5" t="str">
        <f t="shared" si="84"/>
        <v>-</v>
      </c>
      <c r="Z421" s="5" t="s">
        <v>773</v>
      </c>
      <c r="AA421" s="5" t="s">
        <v>586</v>
      </c>
      <c r="AB421" s="12"/>
      <c r="AC421" s="5"/>
      <c r="AD421" s="5"/>
      <c r="AE421" s="13"/>
      <c r="AF421" s="14" t="s">
        <v>1064</v>
      </c>
      <c r="AG421" s="15" t="s">
        <v>586</v>
      </c>
      <c r="AH421" s="5" t="s">
        <v>829</v>
      </c>
      <c r="AI421" s="15" t="s">
        <v>586</v>
      </c>
      <c r="AJ421" s="16" t="s">
        <v>586</v>
      </c>
      <c r="AK421" s="15" t="s">
        <v>586</v>
      </c>
      <c r="AL421" s="17">
        <v>14099</v>
      </c>
      <c r="AM421" s="8">
        <v>26305</v>
      </c>
      <c r="AN421" s="18">
        <v>115</v>
      </c>
      <c r="AO421" s="6">
        <v>125</v>
      </c>
      <c r="AP421" s="6" t="str">
        <f t="shared" si="85"/>
        <v>FLOW</v>
      </c>
      <c r="AQ421" s="6"/>
      <c r="AR421" s="6"/>
      <c r="AS421" s="6"/>
      <c r="AT421" s="6"/>
      <c r="AU421" s="5" t="s">
        <v>483</v>
      </c>
      <c r="AV421" s="332"/>
      <c r="AW421" s="12"/>
      <c r="AX421" s="19"/>
      <c r="AY421" s="5"/>
      <c r="AZ421" s="5" t="s">
        <v>1011</v>
      </c>
      <c r="BA421" s="15" t="s">
        <v>586</v>
      </c>
      <c r="BB421" s="15"/>
      <c r="BC421" s="15"/>
      <c r="BD421" s="5"/>
      <c r="BE421" s="5"/>
      <c r="BF421" s="5"/>
      <c r="BG421" s="3"/>
      <c r="BH421" s="5"/>
      <c r="BI421" s="5">
        <v>1</v>
      </c>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c r="DP421" s="5"/>
      <c r="DQ421" s="5"/>
      <c r="DR421" s="5"/>
      <c r="DS421" s="5"/>
      <c r="DT421" s="5"/>
      <c r="DU421" s="5"/>
      <c r="DV421" s="5"/>
      <c r="DW421" s="5"/>
      <c r="DX421" s="5"/>
      <c r="DY421" s="5"/>
      <c r="DZ421" s="5"/>
      <c r="EA421" s="5"/>
      <c r="EB421" s="5"/>
      <c r="EC421" s="5"/>
      <c r="ED421" s="5"/>
      <c r="EE421" s="5"/>
      <c r="EF421" s="5"/>
      <c r="EG421" s="5"/>
      <c r="EH421" s="5"/>
      <c r="EI421" s="5"/>
      <c r="EJ421" s="5"/>
      <c r="EK421" s="5"/>
      <c r="EL421" s="5"/>
      <c r="EM421" s="5"/>
      <c r="EN421" s="5"/>
      <c r="EO421" s="5"/>
      <c r="EP421" s="5"/>
      <c r="EQ421" s="5"/>
      <c r="ER421" s="20">
        <f t="shared" si="88"/>
        <v>1</v>
      </c>
      <c r="ES421" s="5">
        <f t="shared" si="89"/>
        <v>1</v>
      </c>
      <c r="ET421" s="5" t="s">
        <v>580</v>
      </c>
      <c r="EU421" s="15" t="s">
        <v>1883</v>
      </c>
      <c r="EV421" s="15" t="s">
        <v>567</v>
      </c>
      <c r="EW421" s="15" t="s">
        <v>1075</v>
      </c>
      <c r="EX421" s="3" t="s">
        <v>1156</v>
      </c>
      <c r="EY421" s="22">
        <v>46176</v>
      </c>
      <c r="EZ421" s="21"/>
      <c r="FA421" s="3"/>
      <c r="FB421" s="22"/>
      <c r="FC421" s="15"/>
      <c r="FD421" s="15"/>
      <c r="FE421" s="15">
        <f t="shared" si="90"/>
        <v>2396</v>
      </c>
      <c r="FF421" s="4">
        <f t="shared" si="91"/>
        <v>15283</v>
      </c>
      <c r="FG421" t="s">
        <v>586</v>
      </c>
      <c r="FH421" s="4">
        <v>317</v>
      </c>
      <c r="FI421" t="s">
        <v>688</v>
      </c>
    </row>
    <row r="422" spans="1:165" ht="17.25" x14ac:dyDescent="0.25">
      <c r="A422" s="5">
        <v>460384052</v>
      </c>
      <c r="B422" s="12" t="s">
        <v>1365</v>
      </c>
      <c r="C422" s="5"/>
      <c r="D422" s="5"/>
      <c r="E422" s="5"/>
      <c r="F422" s="5"/>
      <c r="G422" s="6"/>
      <c r="H422" s="6"/>
      <c r="I422" s="5">
        <v>3984</v>
      </c>
      <c r="J422" s="5">
        <v>3835</v>
      </c>
      <c r="K422" s="295">
        <f t="shared" si="92"/>
        <v>3901</v>
      </c>
      <c r="L422" s="295">
        <f t="shared" si="81"/>
        <v>7819</v>
      </c>
      <c r="M422" s="334">
        <v>1</v>
      </c>
      <c r="N422" s="5" t="s">
        <v>688</v>
      </c>
      <c r="O422" s="5" t="s">
        <v>689</v>
      </c>
      <c r="P422" s="5" t="s">
        <v>34</v>
      </c>
      <c r="Q422" s="8">
        <v>26289</v>
      </c>
      <c r="R422" s="9">
        <v>66</v>
      </c>
      <c r="S422" s="9">
        <f t="shared" si="82"/>
        <v>0</v>
      </c>
      <c r="T422" s="9">
        <v>6300</v>
      </c>
      <c r="U422" s="10" t="s">
        <v>586</v>
      </c>
      <c r="V422" s="319">
        <f t="shared" si="86"/>
        <v>2.2272546857388033E-2</v>
      </c>
      <c r="W422" s="319">
        <f t="shared" si="87"/>
        <v>1.4743167783788996E-3</v>
      </c>
      <c r="X422" s="11" t="str">
        <f t="shared" si="83"/>
        <v>FLOW</v>
      </c>
      <c r="Y422" s="5" t="str">
        <f t="shared" si="84"/>
        <v>-</v>
      </c>
      <c r="Z422" s="5" t="s">
        <v>586</v>
      </c>
      <c r="AA422" s="5" t="s">
        <v>586</v>
      </c>
      <c r="AB422" s="12"/>
      <c r="AC422" s="5"/>
      <c r="AD422" s="5"/>
      <c r="AE422" s="13"/>
      <c r="AF422" s="14"/>
      <c r="AG422" s="15"/>
      <c r="AH422" s="5" t="s">
        <v>157</v>
      </c>
      <c r="AI422" s="15"/>
      <c r="AK422" s="15"/>
      <c r="AL422" s="17">
        <v>10201</v>
      </c>
      <c r="AM422" s="8">
        <v>26289</v>
      </c>
      <c r="AN422" s="18">
        <v>27</v>
      </c>
      <c r="AO422" s="6">
        <v>37</v>
      </c>
      <c r="AP422" s="6" t="str">
        <f t="shared" si="85"/>
        <v>FLOW</v>
      </c>
      <c r="AQ422" s="6"/>
      <c r="AR422" s="6"/>
      <c r="AS422" s="6"/>
      <c r="AT422" s="6"/>
      <c r="AU422" s="5" t="s">
        <v>586</v>
      </c>
      <c r="AV422" s="332"/>
      <c r="AW422" s="12"/>
      <c r="AX422" s="19"/>
      <c r="AY422" s="5"/>
      <c r="AZ422" s="5" t="s">
        <v>1325</v>
      </c>
      <c r="BA422" s="15" t="s">
        <v>586</v>
      </c>
      <c r="BB422" s="15"/>
      <c r="BC422" s="15"/>
      <c r="BD422" s="5"/>
      <c r="BE422" s="5"/>
      <c r="BF422" s="5"/>
      <c r="BG422" s="3"/>
      <c r="BH422" s="5"/>
      <c r="BI422" s="5"/>
      <c r="BJ422" s="5"/>
      <c r="BK422" s="5"/>
      <c r="BL422" s="5"/>
      <c r="BM422" s="5"/>
      <c r="BN422" s="5"/>
      <c r="BO422" s="5"/>
      <c r="BP422" s="5"/>
      <c r="BQ422" s="5"/>
      <c r="BR422" s="5"/>
      <c r="BS422" s="5"/>
      <c r="BT422" s="5"/>
      <c r="BU422" s="5"/>
      <c r="BV422" s="5"/>
      <c r="BW422" s="5"/>
      <c r="BX422" s="5"/>
      <c r="BY422" s="5"/>
      <c r="BZ422" s="5"/>
      <c r="CA422" s="5"/>
      <c r="CB422" s="5"/>
      <c r="CC422" s="5"/>
      <c r="CD422" s="5"/>
      <c r="CE422" s="5"/>
      <c r="CF422" s="5"/>
      <c r="CG422" s="5">
        <v>1</v>
      </c>
      <c r="CH422" s="5"/>
      <c r="CI422" s="5"/>
      <c r="CJ422" s="5"/>
      <c r="CK422" s="5"/>
      <c r="CL422" s="5"/>
      <c r="CM422" s="5"/>
      <c r="CN422" s="5"/>
      <c r="CO422" s="5"/>
      <c r="CP422" s="5"/>
      <c r="CQ422" s="5"/>
      <c r="CR422" s="5"/>
      <c r="CS422" s="5"/>
      <c r="CT422" s="5"/>
      <c r="CU422" s="5"/>
      <c r="CV422" s="5"/>
      <c r="CW422" s="5"/>
      <c r="CX422" s="5"/>
      <c r="CY422" s="5"/>
      <c r="CZ422" s="5"/>
      <c r="DA422" s="5"/>
      <c r="DB422" s="5"/>
      <c r="DC422" s="5"/>
      <c r="DD422" s="5"/>
      <c r="DE422" s="5"/>
      <c r="DF422" s="5"/>
      <c r="DG422" s="5"/>
      <c r="DH422" s="5"/>
      <c r="DI422" s="5"/>
      <c r="DJ422" s="5"/>
      <c r="DK422" s="5"/>
      <c r="DL422" s="5"/>
      <c r="DM422" s="5"/>
      <c r="DN422" s="5"/>
      <c r="DO422" s="5"/>
      <c r="DP422" s="5"/>
      <c r="DQ422" s="5"/>
      <c r="DR422" s="5"/>
      <c r="DS422" s="5"/>
      <c r="DT422" s="5"/>
      <c r="DU422" s="5"/>
      <c r="DV422" s="5"/>
      <c r="DW422" s="5"/>
      <c r="DX422" s="5"/>
      <c r="DY422" s="5"/>
      <c r="DZ422" s="5"/>
      <c r="EA422" s="5"/>
      <c r="EB422" s="5"/>
      <c r="EC422" s="5"/>
      <c r="ED422" s="5"/>
      <c r="EE422" s="5"/>
      <c r="EF422" s="5"/>
      <c r="EG422" s="5"/>
      <c r="EH422" s="5"/>
      <c r="EI422" s="5"/>
      <c r="EJ422" s="5"/>
      <c r="EK422" s="5"/>
      <c r="EL422" s="5"/>
      <c r="EM422" s="5"/>
      <c r="EN422" s="5"/>
      <c r="EO422" s="5"/>
      <c r="EP422" s="5"/>
      <c r="EQ422" s="5"/>
      <c r="ER422" s="20">
        <f t="shared" si="88"/>
        <v>1</v>
      </c>
      <c r="ES422" s="5">
        <f t="shared" si="89"/>
        <v>1</v>
      </c>
      <c r="ET422" s="5" t="s">
        <v>574</v>
      </c>
      <c r="EU422" s="15" t="s">
        <v>1884</v>
      </c>
      <c r="EV422" s="15" t="s">
        <v>567</v>
      </c>
      <c r="EW422" s="15"/>
      <c r="EX422" s="3"/>
      <c r="EY422" s="22"/>
      <c r="EZ422" s="21"/>
      <c r="FA422" s="3"/>
      <c r="FB422" s="22"/>
      <c r="FC422" s="15"/>
      <c r="FD422" s="15"/>
      <c r="FE422" s="15">
        <f t="shared" si="90"/>
        <v>3901</v>
      </c>
      <c r="FF422" s="4">
        <f t="shared" si="91"/>
        <v>7819</v>
      </c>
      <c r="FH422" s="4">
        <v>66</v>
      </c>
      <c r="FI422" t="s">
        <v>688</v>
      </c>
    </row>
    <row r="423" spans="1:165" ht="17.25" x14ac:dyDescent="0.25">
      <c r="A423" s="5">
        <v>461262091</v>
      </c>
      <c r="B423" s="12" t="s">
        <v>1383</v>
      </c>
      <c r="C423" s="5"/>
      <c r="D423" s="5"/>
      <c r="E423" s="5"/>
      <c r="F423" s="5"/>
      <c r="G423" s="6"/>
      <c r="H423" s="6"/>
      <c r="I423" s="5">
        <v>3178</v>
      </c>
      <c r="J423" s="5">
        <v>3178</v>
      </c>
      <c r="K423" s="295">
        <f t="shared" si="92"/>
        <v>3193</v>
      </c>
      <c r="L423" s="295">
        <f t="shared" si="81"/>
        <v>6356</v>
      </c>
      <c r="M423" s="334">
        <v>1</v>
      </c>
      <c r="N423" s="5" t="s">
        <v>688</v>
      </c>
      <c r="O423" s="5" t="s">
        <v>689</v>
      </c>
      <c r="P423" s="5" t="s">
        <v>227</v>
      </c>
      <c r="Q423" s="8">
        <v>26169</v>
      </c>
      <c r="R423" s="9">
        <v>15</v>
      </c>
      <c r="S423" s="9">
        <f t="shared" si="82"/>
        <v>0</v>
      </c>
      <c r="T423" s="9">
        <v>0</v>
      </c>
      <c r="U423" s="10" t="s">
        <v>586</v>
      </c>
      <c r="V423" s="319">
        <f t="shared" si="86"/>
        <v>0.10096918300462819</v>
      </c>
      <c r="W423" s="319">
        <f t="shared" si="87"/>
        <v>1.4675870429988749E-3</v>
      </c>
      <c r="X423" s="11" t="str">
        <f t="shared" si="83"/>
        <v>FLOW</v>
      </c>
      <c r="Y423" s="5" t="str">
        <f t="shared" si="84"/>
        <v>-</v>
      </c>
      <c r="Z423" s="5" t="s">
        <v>586</v>
      </c>
      <c r="AA423" s="5" t="s">
        <v>586</v>
      </c>
      <c r="AB423" s="12"/>
      <c r="AC423" s="5"/>
      <c r="AD423" s="5"/>
      <c r="AE423" s="13"/>
      <c r="AF423" s="14"/>
      <c r="AG423" s="15"/>
      <c r="AH423" s="5" t="s">
        <v>1457</v>
      </c>
      <c r="AI423" s="15"/>
      <c r="AK423" s="15"/>
      <c r="AL423" s="17">
        <v>3193</v>
      </c>
      <c r="AM423" s="8">
        <v>26169</v>
      </c>
      <c r="AN423" s="18">
        <v>27</v>
      </c>
      <c r="AO423" s="6">
        <v>37</v>
      </c>
      <c r="AP423" s="6" t="str">
        <f t="shared" si="85"/>
        <v>FLOW</v>
      </c>
      <c r="AQ423" s="6"/>
      <c r="AR423" s="6"/>
      <c r="AS423" s="6"/>
      <c r="AT423" s="6"/>
      <c r="AU423" s="5" t="s">
        <v>586</v>
      </c>
      <c r="AV423" s="332"/>
      <c r="AW423" s="12"/>
      <c r="AX423" s="19"/>
      <c r="AY423" s="5"/>
      <c r="AZ423" s="5" t="s">
        <v>1325</v>
      </c>
      <c r="BA423" s="15" t="s">
        <v>586</v>
      </c>
      <c r="BB423" s="15"/>
      <c r="BC423" s="15"/>
      <c r="BD423" s="5"/>
      <c r="BE423" s="5"/>
      <c r="BF423" s="5"/>
      <c r="BG423" s="3"/>
      <c r="BH423" s="5"/>
      <c r="BI423" s="5"/>
      <c r="BJ423" s="5"/>
      <c r="BK423" s="5"/>
      <c r="BL423" s="5"/>
      <c r="BM423" s="5"/>
      <c r="BN423" s="5"/>
      <c r="BO423" s="5"/>
      <c r="BP423" s="5"/>
      <c r="BQ423" s="5"/>
      <c r="BR423" s="5"/>
      <c r="BS423" s="5"/>
      <c r="BT423" s="5"/>
      <c r="BU423" s="5"/>
      <c r="BV423" s="5"/>
      <c r="BW423" s="5"/>
      <c r="BX423" s="5"/>
      <c r="BY423" s="5"/>
      <c r="BZ423" s="5"/>
      <c r="CA423" s="5"/>
      <c r="CB423" s="5"/>
      <c r="CC423" s="5"/>
      <c r="CD423" s="5"/>
      <c r="CE423" s="5"/>
      <c r="CF423" s="5"/>
      <c r="CG423" s="5"/>
      <c r="CH423" s="5"/>
      <c r="CI423" s="5"/>
      <c r="CJ423" s="5"/>
      <c r="CK423" s="5"/>
      <c r="CL423" s="5"/>
      <c r="CM423" s="5"/>
      <c r="CN423" s="5"/>
      <c r="CO423" s="5"/>
      <c r="CP423" s="5"/>
      <c r="CQ423" s="5"/>
      <c r="CR423" s="5"/>
      <c r="CS423" s="5"/>
      <c r="CT423" s="5"/>
      <c r="CU423" s="5"/>
      <c r="CV423" s="5"/>
      <c r="CW423" s="5"/>
      <c r="CX423" s="5"/>
      <c r="CY423" s="5"/>
      <c r="CZ423" s="5"/>
      <c r="DA423" s="5"/>
      <c r="DB423" s="5"/>
      <c r="DC423" s="5"/>
      <c r="DD423" s="5"/>
      <c r="DE423" s="5"/>
      <c r="DF423" s="5"/>
      <c r="DG423" s="5"/>
      <c r="DH423" s="5"/>
      <c r="DI423" s="5"/>
      <c r="DJ423" s="5"/>
      <c r="DK423" s="5"/>
      <c r="DL423" s="5"/>
      <c r="DM423" s="5"/>
      <c r="DN423" s="5"/>
      <c r="DO423" s="5"/>
      <c r="DP423" s="5"/>
      <c r="DQ423" s="5"/>
      <c r="DR423" s="5"/>
      <c r="DS423" s="5"/>
      <c r="DT423" s="5"/>
      <c r="DU423" s="5"/>
      <c r="DV423" s="5"/>
      <c r="DW423" s="5"/>
      <c r="DX423" s="5"/>
      <c r="DY423" s="5"/>
      <c r="DZ423" s="5"/>
      <c r="EA423" s="5"/>
      <c r="EB423" s="5"/>
      <c r="EC423" s="5"/>
      <c r="ED423" s="5"/>
      <c r="EE423" s="5"/>
      <c r="EF423" s="5"/>
      <c r="EG423" s="5"/>
      <c r="EH423" s="5"/>
      <c r="EI423" s="5"/>
      <c r="EJ423" s="5"/>
      <c r="EK423" s="5"/>
      <c r="EL423" s="5"/>
      <c r="EM423" s="5"/>
      <c r="EN423" s="5"/>
      <c r="EO423" s="5"/>
      <c r="EP423" s="5"/>
      <c r="EQ423" s="5"/>
      <c r="ER423" s="20">
        <f t="shared" si="88"/>
        <v>0</v>
      </c>
      <c r="ES423" s="5" t="str">
        <f t="shared" si="89"/>
        <v/>
      </c>
      <c r="ET423" s="5" t="s">
        <v>585</v>
      </c>
      <c r="EU423" s="15" t="s">
        <v>1885</v>
      </c>
      <c r="EV423" s="15" t="s">
        <v>567</v>
      </c>
      <c r="EW423" s="15"/>
      <c r="EX423" s="3"/>
      <c r="EY423" s="22"/>
      <c r="EZ423" s="21"/>
      <c r="FA423" s="3"/>
      <c r="FB423" s="22"/>
      <c r="FC423" s="15"/>
      <c r="FD423" s="15"/>
      <c r="FE423" s="15">
        <f t="shared" si="90"/>
        <v>3193</v>
      </c>
      <c r="FF423" s="4">
        <f t="shared" si="91"/>
        <v>6356</v>
      </c>
      <c r="FH423" s="4">
        <v>15</v>
      </c>
      <c r="FI423" t="s">
        <v>688</v>
      </c>
    </row>
    <row r="424" spans="1:165" ht="17.25" x14ac:dyDescent="0.25">
      <c r="A424" s="5">
        <v>459335118</v>
      </c>
      <c r="B424" s="12" t="s">
        <v>1399</v>
      </c>
      <c r="C424" s="5"/>
      <c r="D424" s="5"/>
      <c r="E424" s="5"/>
      <c r="F424" s="5"/>
      <c r="G424" s="6"/>
      <c r="H424" s="6"/>
      <c r="I424" s="5">
        <v>6762</v>
      </c>
      <c r="J424" s="5">
        <v>6760</v>
      </c>
      <c r="K424" s="295">
        <f t="shared" si="92"/>
        <v>6877</v>
      </c>
      <c r="L424" s="295">
        <f t="shared" si="81"/>
        <v>13522</v>
      </c>
      <c r="M424" s="334">
        <v>1</v>
      </c>
      <c r="N424" s="5" t="s">
        <v>688</v>
      </c>
      <c r="O424" s="5" t="s">
        <v>689</v>
      </c>
      <c r="P424" s="5" t="s">
        <v>44</v>
      </c>
      <c r="Q424" s="8">
        <v>26143.67</v>
      </c>
      <c r="R424" s="9">
        <v>117</v>
      </c>
      <c r="S424" s="9">
        <f t="shared" si="82"/>
        <v>0</v>
      </c>
      <c r="T424" s="9">
        <v>900</v>
      </c>
      <c r="U424" s="10" t="s">
        <v>586</v>
      </c>
      <c r="V424" s="319">
        <f t="shared" si="86"/>
        <v>2.6612429855451473E-2</v>
      </c>
      <c r="W424" s="319">
        <f t="shared" si="87"/>
        <v>1.4661665080224079E-3</v>
      </c>
      <c r="X424" s="11" t="str">
        <f t="shared" si="83"/>
        <v>FLOW</v>
      </c>
      <c r="Y424" s="5" t="str">
        <f t="shared" si="84"/>
        <v>-</v>
      </c>
      <c r="Z424" s="5" t="s">
        <v>586</v>
      </c>
      <c r="AA424" s="5" t="s">
        <v>586</v>
      </c>
      <c r="AB424" s="12"/>
      <c r="AC424" s="5"/>
      <c r="AD424" s="5"/>
      <c r="AE424" s="13"/>
      <c r="AF424" s="14"/>
      <c r="AG424" s="15"/>
      <c r="AH424" s="5" t="s">
        <v>331</v>
      </c>
      <c r="AI424" s="15"/>
      <c r="AK424" s="15"/>
      <c r="AL424" s="17">
        <v>7777</v>
      </c>
      <c r="AM424" s="8">
        <v>26143.67</v>
      </c>
      <c r="AN424" s="18">
        <v>27</v>
      </c>
      <c r="AO424" s="6">
        <v>37</v>
      </c>
      <c r="AP424" s="6" t="str">
        <f t="shared" si="85"/>
        <v>FLOW</v>
      </c>
      <c r="AQ424" s="6"/>
      <c r="AR424" s="6"/>
      <c r="AS424" s="6"/>
      <c r="AT424" s="6"/>
      <c r="AU424" s="5" t="s">
        <v>586</v>
      </c>
      <c r="AV424" s="332"/>
      <c r="AW424" s="12"/>
      <c r="AX424" s="19"/>
      <c r="AY424" s="5"/>
      <c r="AZ424" s="5" t="s">
        <v>1325</v>
      </c>
      <c r="BA424" s="15" t="s">
        <v>586</v>
      </c>
      <c r="BB424" s="15"/>
      <c r="BC424" s="15"/>
      <c r="BD424" s="5"/>
      <c r="BE424" s="5"/>
      <c r="BF424" s="5"/>
      <c r="BG424" s="3"/>
      <c r="BH424" s="5"/>
      <c r="BI424" s="5"/>
      <c r="BJ424" s="5"/>
      <c r="BK424" s="5"/>
      <c r="BL424" s="5"/>
      <c r="BM424" s="5"/>
      <c r="BN424" s="5"/>
      <c r="BO424" s="5"/>
      <c r="BP424" s="5"/>
      <c r="BQ424" s="5"/>
      <c r="BR424" s="5"/>
      <c r="BS424" s="5"/>
      <c r="BT424" s="5"/>
      <c r="BU424" s="5"/>
      <c r="BV424" s="5"/>
      <c r="BW424" s="5"/>
      <c r="BX424" s="5"/>
      <c r="BY424" s="5"/>
      <c r="BZ424" s="5"/>
      <c r="CA424" s="5"/>
      <c r="CB424" s="5"/>
      <c r="CC424" s="5"/>
      <c r="CD424" s="5"/>
      <c r="CE424" s="5"/>
      <c r="CF424" s="5"/>
      <c r="CG424" s="5">
        <v>1</v>
      </c>
      <c r="CH424" s="5"/>
      <c r="CI424" s="5"/>
      <c r="CJ424" s="5"/>
      <c r="CK424" s="5"/>
      <c r="CL424" s="5"/>
      <c r="CM424" s="5"/>
      <c r="CN424" s="5"/>
      <c r="CO424" s="5"/>
      <c r="CP424" s="5"/>
      <c r="CQ424" s="5"/>
      <c r="CR424" s="5"/>
      <c r="CS424" s="5"/>
      <c r="CT424" s="5"/>
      <c r="CU424" s="5"/>
      <c r="CV424" s="5"/>
      <c r="CW424" s="5"/>
      <c r="CX424" s="5"/>
      <c r="CY424" s="5"/>
      <c r="CZ424" s="5"/>
      <c r="DA424" s="5"/>
      <c r="DB424" s="5"/>
      <c r="DC424" s="5"/>
      <c r="DD424" s="5"/>
      <c r="DE424" s="5"/>
      <c r="DF424" s="5"/>
      <c r="DG424" s="5"/>
      <c r="DH424" s="5"/>
      <c r="DI424" s="5"/>
      <c r="DJ424" s="5"/>
      <c r="DK424" s="5"/>
      <c r="DL424" s="5"/>
      <c r="DM424" s="5"/>
      <c r="DN424" s="5"/>
      <c r="DO424" s="5"/>
      <c r="DP424" s="5"/>
      <c r="DQ424" s="5"/>
      <c r="DR424" s="5"/>
      <c r="DS424" s="5"/>
      <c r="DT424" s="5"/>
      <c r="DU424" s="5"/>
      <c r="DV424" s="5"/>
      <c r="DW424" s="5"/>
      <c r="DX424" s="5"/>
      <c r="DY424" s="5"/>
      <c r="DZ424" s="5"/>
      <c r="EA424" s="5"/>
      <c r="EB424" s="5"/>
      <c r="EC424" s="5"/>
      <c r="ED424" s="5"/>
      <c r="EE424" s="5"/>
      <c r="EF424" s="5"/>
      <c r="EG424" s="5"/>
      <c r="EH424" s="5"/>
      <c r="EI424" s="5"/>
      <c r="EJ424" s="5"/>
      <c r="EK424" s="5"/>
      <c r="EL424" s="5"/>
      <c r="EM424" s="5"/>
      <c r="EN424" s="5"/>
      <c r="EO424" s="5"/>
      <c r="EP424" s="5"/>
      <c r="EQ424" s="5"/>
      <c r="ER424" s="20">
        <f t="shared" si="88"/>
        <v>1</v>
      </c>
      <c r="ES424" s="5">
        <f t="shared" si="89"/>
        <v>1</v>
      </c>
      <c r="ET424" s="5" t="s">
        <v>576</v>
      </c>
      <c r="EU424" s="15" t="s">
        <v>1886</v>
      </c>
      <c r="EV424" s="15" t="s">
        <v>567</v>
      </c>
      <c r="EW424" s="15"/>
      <c r="EX424" s="3"/>
      <c r="EY424" s="22"/>
      <c r="EZ424" s="21"/>
      <c r="FA424" s="3"/>
      <c r="FB424" s="22"/>
      <c r="FC424" s="15"/>
      <c r="FD424" s="15"/>
      <c r="FE424" s="15">
        <f t="shared" si="90"/>
        <v>6877</v>
      </c>
      <c r="FF424" s="4">
        <f t="shared" si="91"/>
        <v>13522</v>
      </c>
      <c r="FH424" s="4">
        <v>117</v>
      </c>
      <c r="FI424" t="s">
        <v>688</v>
      </c>
    </row>
    <row r="425" spans="1:165" ht="17.25" x14ac:dyDescent="0.25">
      <c r="A425" s="5">
        <v>464782908</v>
      </c>
      <c r="B425" s="12" t="s">
        <v>447</v>
      </c>
      <c r="C425" s="5"/>
      <c r="D425" s="5"/>
      <c r="E425" s="5"/>
      <c r="F425" s="5"/>
      <c r="G425" s="6"/>
      <c r="H425" s="6"/>
      <c r="I425" s="5">
        <v>3954</v>
      </c>
      <c r="J425" s="5">
        <v>23495</v>
      </c>
      <c r="K425" s="295">
        <f t="shared" si="92"/>
        <v>4894</v>
      </c>
      <c r="L425" s="295">
        <f t="shared" si="81"/>
        <v>27449</v>
      </c>
      <c r="M425" s="7">
        <v>6</v>
      </c>
      <c r="N425" s="5" t="s">
        <v>688</v>
      </c>
      <c r="O425" s="5" t="s">
        <v>689</v>
      </c>
      <c r="P425" s="5" t="s">
        <v>156</v>
      </c>
      <c r="Q425" s="8">
        <v>25984</v>
      </c>
      <c r="R425" s="9">
        <v>1169</v>
      </c>
      <c r="S425" s="9">
        <f t="shared" si="82"/>
        <v>0</v>
      </c>
      <c r="T425" s="9">
        <v>3600</v>
      </c>
      <c r="U425" s="10" t="s">
        <v>688</v>
      </c>
      <c r="V425" s="319">
        <f t="shared" si="86"/>
        <v>9.0129198249376291E-2</v>
      </c>
      <c r="W425" s="319">
        <f t="shared" si="87"/>
        <v>1.0915142125429628E-2</v>
      </c>
      <c r="X425" s="11" t="str">
        <f t="shared" si="83"/>
        <v>FLOW</v>
      </c>
      <c r="Y425" s="5" t="str">
        <f t="shared" si="84"/>
        <v>-</v>
      </c>
      <c r="Z425" s="5" t="s">
        <v>773</v>
      </c>
      <c r="AA425" s="5" t="s">
        <v>586</v>
      </c>
      <c r="AB425" s="12"/>
      <c r="AC425" s="5"/>
      <c r="AD425" s="5"/>
      <c r="AE425" s="13"/>
      <c r="AF425" s="14" t="s">
        <v>1064</v>
      </c>
      <c r="AG425" s="15" t="s">
        <v>586</v>
      </c>
      <c r="AH425" s="5" t="s">
        <v>446</v>
      </c>
      <c r="AI425" s="15" t="s">
        <v>586</v>
      </c>
      <c r="AJ425" s="16" t="s">
        <v>586</v>
      </c>
      <c r="AK425" s="15" t="s">
        <v>586</v>
      </c>
      <c r="AL425" s="17">
        <v>28264</v>
      </c>
      <c r="AM425" s="8">
        <v>25984</v>
      </c>
      <c r="AN425" s="18">
        <v>177</v>
      </c>
      <c r="AO425" s="6">
        <v>187</v>
      </c>
      <c r="AP425" s="6" t="str">
        <f t="shared" si="85"/>
        <v>FLOW</v>
      </c>
      <c r="AQ425" s="6"/>
      <c r="AR425" s="6"/>
      <c r="AS425" s="6"/>
      <c r="AT425" s="6"/>
      <c r="AU425" s="5" t="s">
        <v>483</v>
      </c>
      <c r="AV425" s="332"/>
      <c r="AW425" s="12"/>
      <c r="AX425" s="19"/>
      <c r="AY425" s="5"/>
      <c r="AZ425" s="5" t="s">
        <v>1011</v>
      </c>
      <c r="BA425" s="15" t="s">
        <v>586</v>
      </c>
      <c r="BB425" s="15"/>
      <c r="BC425" s="15"/>
      <c r="BD425" s="5"/>
      <c r="BE425" s="5"/>
      <c r="BF425" s="5"/>
      <c r="BG425" s="3"/>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c r="EM425" s="5"/>
      <c r="EN425" s="5"/>
      <c r="EO425" s="5"/>
      <c r="EP425" s="5"/>
      <c r="EQ425" s="5"/>
      <c r="ER425" s="20">
        <f t="shared" si="88"/>
        <v>0</v>
      </c>
      <c r="ES425" s="5" t="str">
        <f t="shared" si="89"/>
        <v/>
      </c>
      <c r="ET425" s="5" t="s">
        <v>582</v>
      </c>
      <c r="EU425" s="15" t="e">
        <v>#N/A</v>
      </c>
      <c r="EV425" s="15" t="e">
        <v>#N/A</v>
      </c>
      <c r="EW425" s="15" t="e">
        <v>#N/A</v>
      </c>
      <c r="EX425" s="3" t="e">
        <v>#N/A</v>
      </c>
      <c r="EY425" s="22" t="e">
        <v>#N/A</v>
      </c>
      <c r="EZ425" s="21"/>
      <c r="FA425" s="3"/>
      <c r="FB425" s="22"/>
      <c r="FC425" s="15"/>
      <c r="FD425" s="15"/>
      <c r="FE425" s="15">
        <f t="shared" si="90"/>
        <v>4894</v>
      </c>
      <c r="FF425" s="4">
        <f t="shared" si="91"/>
        <v>27449</v>
      </c>
      <c r="FG425" t="s">
        <v>586</v>
      </c>
      <c r="FH425" s="4">
        <v>1169</v>
      </c>
      <c r="FI425" t="s">
        <v>688</v>
      </c>
    </row>
    <row r="426" spans="1:165" ht="17.25" x14ac:dyDescent="0.25">
      <c r="A426" s="5">
        <v>463200237</v>
      </c>
      <c r="B426" s="12" t="s">
        <v>1370</v>
      </c>
      <c r="C426" s="5"/>
      <c r="D426" s="5"/>
      <c r="E426" s="5"/>
      <c r="F426" s="5"/>
      <c r="G426" s="6"/>
      <c r="H426" s="6"/>
      <c r="I426" s="5">
        <v>3523</v>
      </c>
      <c r="J426" s="5">
        <v>3432</v>
      </c>
      <c r="K426" s="295">
        <f t="shared" si="92"/>
        <v>3501</v>
      </c>
      <c r="L426" s="295">
        <f t="shared" si="81"/>
        <v>6955</v>
      </c>
      <c r="M426" s="334">
        <v>1</v>
      </c>
      <c r="N426" s="5" t="s">
        <v>688</v>
      </c>
      <c r="O426" s="5" t="s">
        <v>689</v>
      </c>
      <c r="P426" s="5" t="s">
        <v>168</v>
      </c>
      <c r="Q426" s="8">
        <v>25897</v>
      </c>
      <c r="R426" s="9">
        <v>69</v>
      </c>
      <c r="S426" s="9">
        <f t="shared" si="82"/>
        <v>0</v>
      </c>
      <c r="T426" s="9">
        <v>5450</v>
      </c>
      <c r="U426" s="10" t="s">
        <v>586</v>
      </c>
      <c r="V426" s="319">
        <f t="shared" si="86"/>
        <v>2.5592268761098599E-2</v>
      </c>
      <c r="W426" s="319">
        <f t="shared" si="87"/>
        <v>1.4523329761374857E-3</v>
      </c>
      <c r="X426" s="11" t="str">
        <f t="shared" si="83"/>
        <v>FLOW</v>
      </c>
      <c r="Y426" s="5" t="str">
        <f t="shared" si="84"/>
        <v>-</v>
      </c>
      <c r="Z426" s="5" t="s">
        <v>586</v>
      </c>
      <c r="AA426" s="5" t="s">
        <v>586</v>
      </c>
      <c r="AB426" s="12"/>
      <c r="AC426" s="5"/>
      <c r="AD426" s="5"/>
      <c r="AE426" s="13"/>
      <c r="AF426" s="14"/>
      <c r="AG426" s="15"/>
      <c r="AH426" s="5" t="s">
        <v>167</v>
      </c>
      <c r="AI426" s="15"/>
      <c r="AK426" s="15"/>
      <c r="AL426" s="17">
        <v>8951</v>
      </c>
      <c r="AM426" s="8">
        <v>25897</v>
      </c>
      <c r="AN426" s="18">
        <v>27</v>
      </c>
      <c r="AO426" s="6">
        <v>37</v>
      </c>
      <c r="AP426" s="6" t="str">
        <f t="shared" si="85"/>
        <v>FLOW</v>
      </c>
      <c r="AQ426" s="6"/>
      <c r="AR426" s="6"/>
      <c r="AS426" s="6"/>
      <c r="AT426" s="6"/>
      <c r="AU426" s="5" t="s">
        <v>586</v>
      </c>
      <c r="AV426" s="332"/>
      <c r="AW426" s="12"/>
      <c r="AX426" s="19"/>
      <c r="AY426" s="5"/>
      <c r="AZ426" s="5" t="s">
        <v>1325</v>
      </c>
      <c r="BA426" s="15" t="s">
        <v>586</v>
      </c>
      <c r="BB426" s="15"/>
      <c r="BC426" s="15"/>
      <c r="BD426" s="5"/>
      <c r="BE426" s="5"/>
      <c r="BF426" s="5"/>
      <c r="BG426" s="3"/>
      <c r="BH426" s="5"/>
      <c r="BI426" s="5"/>
      <c r="BJ426" s="5"/>
      <c r="BK426" s="5"/>
      <c r="BL426" s="5"/>
      <c r="BM426" s="5"/>
      <c r="BN426" s="5"/>
      <c r="BO426" s="5"/>
      <c r="BP426" s="5"/>
      <c r="BQ426" s="5"/>
      <c r="BR426" s="5"/>
      <c r="BS426" s="5"/>
      <c r="BT426" s="5"/>
      <c r="BU426" s="5"/>
      <c r="BV426" s="5"/>
      <c r="BW426" s="5"/>
      <c r="BX426" s="5"/>
      <c r="BY426" s="5"/>
      <c r="BZ426" s="5"/>
      <c r="CA426" s="5"/>
      <c r="CB426" s="5"/>
      <c r="CC426" s="5"/>
      <c r="CD426" s="5"/>
      <c r="CE426" s="5"/>
      <c r="CF426" s="5"/>
      <c r="CG426" s="5"/>
      <c r="CH426" s="5"/>
      <c r="CI426" s="5"/>
      <c r="CJ426" s="5"/>
      <c r="CK426" s="5"/>
      <c r="CL426" s="5"/>
      <c r="CM426" s="5"/>
      <c r="CN426" s="5"/>
      <c r="CO426" s="5"/>
      <c r="CP426" s="5"/>
      <c r="CQ426" s="5"/>
      <c r="CR426" s="5"/>
      <c r="CS426" s="5"/>
      <c r="CT426" s="5"/>
      <c r="CU426" s="5"/>
      <c r="CV426" s="5"/>
      <c r="CW426" s="5"/>
      <c r="CX426" s="5"/>
      <c r="CY426" s="5"/>
      <c r="CZ426" s="5"/>
      <c r="DA426" s="5"/>
      <c r="DB426" s="5"/>
      <c r="DC426" s="5"/>
      <c r="DD426" s="5"/>
      <c r="DE426" s="5"/>
      <c r="DF426" s="5"/>
      <c r="DG426" s="5"/>
      <c r="DH426" s="5"/>
      <c r="DI426" s="5"/>
      <c r="DJ426" s="5"/>
      <c r="DK426" s="5"/>
      <c r="DL426" s="5"/>
      <c r="DM426" s="5"/>
      <c r="DN426" s="5"/>
      <c r="DO426" s="5"/>
      <c r="DP426" s="5"/>
      <c r="DQ426" s="5"/>
      <c r="DR426" s="5"/>
      <c r="DS426" s="5"/>
      <c r="DT426" s="5"/>
      <c r="DU426" s="5"/>
      <c r="DV426" s="5"/>
      <c r="DW426" s="5"/>
      <c r="DX426" s="5"/>
      <c r="DY426" s="5"/>
      <c r="DZ426" s="5"/>
      <c r="EA426" s="5"/>
      <c r="EB426" s="5"/>
      <c r="EC426" s="5"/>
      <c r="ED426" s="5"/>
      <c r="EE426" s="5"/>
      <c r="EF426" s="5"/>
      <c r="EG426" s="5"/>
      <c r="EH426" s="5"/>
      <c r="EI426" s="5"/>
      <c r="EJ426" s="5"/>
      <c r="EK426" s="5"/>
      <c r="EL426" s="5"/>
      <c r="EM426" s="5"/>
      <c r="EN426" s="5"/>
      <c r="EO426" s="5"/>
      <c r="EP426" s="5"/>
      <c r="EQ426" s="5"/>
      <c r="ER426" s="20">
        <f t="shared" si="88"/>
        <v>0</v>
      </c>
      <c r="ES426" s="5" t="str">
        <f t="shared" si="89"/>
        <v/>
      </c>
      <c r="ET426" s="5" t="s">
        <v>583</v>
      </c>
      <c r="EU426" s="15" t="e">
        <v>#N/A</v>
      </c>
      <c r="EV426" s="15" t="e">
        <v>#N/A</v>
      </c>
      <c r="EW426" s="15"/>
      <c r="EX426" s="3"/>
      <c r="EY426" s="22"/>
      <c r="EZ426" s="21"/>
      <c r="FA426" s="3"/>
      <c r="FB426" s="22"/>
      <c r="FC426" s="15"/>
      <c r="FD426" s="15"/>
      <c r="FE426" s="15">
        <f t="shared" si="90"/>
        <v>3501</v>
      </c>
      <c r="FF426" s="4">
        <f t="shared" si="91"/>
        <v>6955</v>
      </c>
      <c r="FH426" s="4">
        <v>69</v>
      </c>
      <c r="FI426" t="s">
        <v>688</v>
      </c>
    </row>
    <row r="427" spans="1:165" ht="17.25" x14ac:dyDescent="0.25">
      <c r="A427" s="5">
        <v>460564240</v>
      </c>
      <c r="B427" s="12" t="s">
        <v>1366</v>
      </c>
      <c r="C427" s="5"/>
      <c r="D427" s="5"/>
      <c r="E427" s="5"/>
      <c r="F427" s="5"/>
      <c r="G427" s="6"/>
      <c r="H427" s="6"/>
      <c r="I427" s="5">
        <v>3857</v>
      </c>
      <c r="J427" s="5">
        <v>3836</v>
      </c>
      <c r="K427" s="295">
        <f t="shared" si="92"/>
        <v>3883</v>
      </c>
      <c r="L427" s="295">
        <f t="shared" si="81"/>
        <v>7693</v>
      </c>
      <c r="M427" s="334">
        <v>1</v>
      </c>
      <c r="N427" s="5" t="s">
        <v>688</v>
      </c>
      <c r="O427" s="5" t="s">
        <v>689</v>
      </c>
      <c r="P427" s="5" t="s">
        <v>34</v>
      </c>
      <c r="Q427" s="8">
        <v>25740.76</v>
      </c>
      <c r="R427" s="9">
        <v>47</v>
      </c>
      <c r="S427" s="9">
        <f t="shared" si="82"/>
        <v>0</v>
      </c>
      <c r="T427" s="9">
        <v>900</v>
      </c>
      <c r="U427" s="10" t="s">
        <v>586</v>
      </c>
      <c r="V427" s="319">
        <f t="shared" si="86"/>
        <v>2.1808067375890278E-2</v>
      </c>
      <c r="W427" s="319">
        <f t="shared" si="87"/>
        <v>1.4435708606726934E-3</v>
      </c>
      <c r="X427" s="11" t="str">
        <f t="shared" si="83"/>
        <v>FLOW</v>
      </c>
      <c r="Y427" s="5" t="str">
        <f t="shared" si="84"/>
        <v>-</v>
      </c>
      <c r="Z427" s="5" t="s">
        <v>586</v>
      </c>
      <c r="AA427" s="5" t="s">
        <v>586</v>
      </c>
      <c r="AB427" s="12"/>
      <c r="AC427" s="5"/>
      <c r="AD427" s="5"/>
      <c r="AE427" s="13"/>
      <c r="AF427" s="14"/>
      <c r="AG427" s="15"/>
      <c r="AH427" s="5" t="s">
        <v>157</v>
      </c>
      <c r="AI427" s="15"/>
      <c r="AK427" s="15"/>
      <c r="AL427" s="17">
        <v>4783</v>
      </c>
      <c r="AM427" s="8">
        <v>25740.76</v>
      </c>
      <c r="AN427" s="18">
        <v>27</v>
      </c>
      <c r="AO427" s="6">
        <v>37</v>
      </c>
      <c r="AP427" s="6" t="str">
        <f t="shared" si="85"/>
        <v>FLOW</v>
      </c>
      <c r="AQ427" s="6"/>
      <c r="AR427" s="6"/>
      <c r="AS427" s="6"/>
      <c r="AT427" s="6"/>
      <c r="AU427" s="5" t="s">
        <v>586</v>
      </c>
      <c r="AV427" s="332"/>
      <c r="AW427" s="12"/>
      <c r="AX427" s="19"/>
      <c r="AY427" s="5"/>
      <c r="AZ427" s="5" t="s">
        <v>1325</v>
      </c>
      <c r="BA427" s="15" t="s">
        <v>586</v>
      </c>
      <c r="BB427" s="15"/>
      <c r="BC427" s="15"/>
      <c r="BD427" s="5"/>
      <c r="BE427" s="5"/>
      <c r="BF427" s="5"/>
      <c r="BG427" s="3"/>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v>1</v>
      </c>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c r="DP427" s="5"/>
      <c r="DQ427" s="5"/>
      <c r="DR427" s="5"/>
      <c r="DS427" s="5"/>
      <c r="DT427" s="5"/>
      <c r="DU427" s="5"/>
      <c r="DV427" s="5"/>
      <c r="DW427" s="5"/>
      <c r="DX427" s="5"/>
      <c r="DY427" s="5"/>
      <c r="DZ427" s="5"/>
      <c r="EA427" s="5"/>
      <c r="EB427" s="5"/>
      <c r="EC427" s="5"/>
      <c r="ED427" s="5"/>
      <c r="EE427" s="5"/>
      <c r="EF427" s="5"/>
      <c r="EG427" s="5"/>
      <c r="EH427" s="5"/>
      <c r="EI427" s="5"/>
      <c r="EJ427" s="5"/>
      <c r="EK427" s="5"/>
      <c r="EL427" s="5"/>
      <c r="EM427" s="5"/>
      <c r="EN427" s="5"/>
      <c r="EO427" s="5"/>
      <c r="EP427" s="5"/>
      <c r="EQ427" s="5"/>
      <c r="ER427" s="20">
        <f t="shared" si="88"/>
        <v>1</v>
      </c>
      <c r="ES427" s="5">
        <f t="shared" si="89"/>
        <v>1</v>
      </c>
      <c r="ET427" s="5" t="s">
        <v>574</v>
      </c>
      <c r="EU427" s="15" t="s">
        <v>1887</v>
      </c>
      <c r="EV427" s="15" t="s">
        <v>567</v>
      </c>
      <c r="EW427" s="15"/>
      <c r="EX427" s="3"/>
      <c r="EY427" s="22"/>
      <c r="EZ427" s="21"/>
      <c r="FA427" s="3"/>
      <c r="FB427" s="22"/>
      <c r="FC427" s="15"/>
      <c r="FD427" s="15"/>
      <c r="FE427" s="15">
        <f t="shared" si="90"/>
        <v>3883</v>
      </c>
      <c r="FF427" s="4">
        <f t="shared" si="91"/>
        <v>7693</v>
      </c>
      <c r="FH427" s="4">
        <v>47</v>
      </c>
      <c r="FI427" t="s">
        <v>688</v>
      </c>
    </row>
    <row r="428" spans="1:165" ht="17.25" x14ac:dyDescent="0.25">
      <c r="A428" s="5">
        <v>460579176</v>
      </c>
      <c r="B428" s="12" t="s">
        <v>97</v>
      </c>
      <c r="C428" s="5"/>
      <c r="D428" s="5"/>
      <c r="E428" s="5"/>
      <c r="F428" s="5"/>
      <c r="G428" s="6"/>
      <c r="H428" s="6"/>
      <c r="I428" s="5">
        <v>8746</v>
      </c>
      <c r="J428" s="5">
        <v>26021</v>
      </c>
      <c r="K428" s="295">
        <f t="shared" si="92"/>
        <v>8997</v>
      </c>
      <c r="L428" s="295">
        <f t="shared" si="81"/>
        <v>34767</v>
      </c>
      <c r="M428" s="7">
        <v>3</v>
      </c>
      <c r="N428" s="5" t="s">
        <v>688</v>
      </c>
      <c r="O428" s="5" t="s">
        <v>689</v>
      </c>
      <c r="P428" s="5" t="s">
        <v>96</v>
      </c>
      <c r="Q428" s="8">
        <v>25553.54</v>
      </c>
      <c r="R428" s="9">
        <v>468</v>
      </c>
      <c r="S428" s="9">
        <f t="shared" si="82"/>
        <v>0</v>
      </c>
      <c r="T428" s="9">
        <v>2700</v>
      </c>
      <c r="U428" s="10" t="s">
        <v>734</v>
      </c>
      <c r="V428" s="319">
        <f t="shared" si="86"/>
        <v>0.10685306172525014</v>
      </c>
      <c r="W428" s="319">
        <f t="shared" si="87"/>
        <v>6.7653320860654037E-3</v>
      </c>
      <c r="X428" s="11" t="str">
        <f t="shared" si="83"/>
        <v>FLOW</v>
      </c>
      <c r="Y428" s="5" t="str">
        <f t="shared" si="84"/>
        <v>-</v>
      </c>
      <c r="Z428" s="5" t="s">
        <v>738</v>
      </c>
      <c r="AA428" s="5" t="s">
        <v>586</v>
      </c>
      <c r="AB428" s="12"/>
      <c r="AC428" s="5"/>
      <c r="AD428" s="5"/>
      <c r="AE428" s="13"/>
      <c r="AF428" s="14" t="s">
        <v>1064</v>
      </c>
      <c r="AG428" s="15" t="s">
        <v>586</v>
      </c>
      <c r="AH428" s="5" t="s">
        <v>95</v>
      </c>
      <c r="AI428" s="15" t="s">
        <v>586</v>
      </c>
      <c r="AJ428" s="16" t="s">
        <v>586</v>
      </c>
      <c r="AK428" s="15" t="s">
        <v>586</v>
      </c>
      <c r="AL428" s="17">
        <v>29189</v>
      </c>
      <c r="AM428" s="8">
        <v>25553.54</v>
      </c>
      <c r="AN428" s="18">
        <v>88</v>
      </c>
      <c r="AO428" s="6">
        <v>98</v>
      </c>
      <c r="AP428" s="6" t="str">
        <f t="shared" si="85"/>
        <v>FLOW</v>
      </c>
      <c r="AQ428" s="6"/>
      <c r="AR428" s="6"/>
      <c r="AS428" s="6"/>
      <c r="AT428" s="6"/>
      <c r="AU428" s="5" t="s">
        <v>483</v>
      </c>
      <c r="AV428" s="332"/>
      <c r="AW428" s="12"/>
      <c r="AX428" s="19"/>
      <c r="AY428" s="5"/>
      <c r="AZ428" s="5" t="s">
        <v>1011</v>
      </c>
      <c r="BA428" s="15" t="s">
        <v>586</v>
      </c>
      <c r="BB428" s="15"/>
      <c r="BC428" s="15"/>
      <c r="BD428" s="5"/>
      <c r="BE428" s="5"/>
      <c r="BF428" s="5">
        <v>1</v>
      </c>
      <c r="BG428" s="3"/>
      <c r="BH428" s="5"/>
      <c r="BI428" s="5"/>
      <c r="BJ428" s="5"/>
      <c r="BK428" s="5"/>
      <c r="BL428" s="5"/>
      <c r="BM428" s="5"/>
      <c r="BN428" s="5"/>
      <c r="BO428" s="5"/>
      <c r="BP428" s="5"/>
      <c r="BQ428" s="5"/>
      <c r="BR428" s="5"/>
      <c r="BS428" s="5"/>
      <c r="BT428" s="5"/>
      <c r="BU428" s="5"/>
      <c r="BV428" s="5"/>
      <c r="BW428" s="5"/>
      <c r="BX428" s="5"/>
      <c r="BY428" s="5"/>
      <c r="BZ428" s="5"/>
      <c r="CA428" s="5"/>
      <c r="CB428" s="5"/>
      <c r="CC428" s="5"/>
      <c r="CD428" s="5"/>
      <c r="CE428" s="5"/>
      <c r="CF428" s="5"/>
      <c r="CG428" s="5"/>
      <c r="CH428" s="5"/>
      <c r="CI428" s="5"/>
      <c r="CJ428" s="5"/>
      <c r="CK428" s="5"/>
      <c r="CL428" s="5"/>
      <c r="CM428" s="5"/>
      <c r="CN428" s="5"/>
      <c r="CO428" s="5"/>
      <c r="CP428" s="5"/>
      <c r="CQ428" s="5"/>
      <c r="CR428" s="5"/>
      <c r="CS428" s="5"/>
      <c r="CT428" s="5"/>
      <c r="CU428" s="5"/>
      <c r="CV428" s="5"/>
      <c r="CW428" s="5"/>
      <c r="CX428" s="5"/>
      <c r="CY428" s="5"/>
      <c r="CZ428" s="5"/>
      <c r="DA428" s="5"/>
      <c r="DB428" s="5"/>
      <c r="DC428" s="5"/>
      <c r="DD428" s="5"/>
      <c r="DE428" s="5"/>
      <c r="DF428" s="5"/>
      <c r="DG428" s="5"/>
      <c r="DH428" s="5"/>
      <c r="DI428" s="5"/>
      <c r="DJ428" s="5"/>
      <c r="DK428" s="5"/>
      <c r="DL428" s="5"/>
      <c r="DM428" s="5"/>
      <c r="DN428" s="5"/>
      <c r="DO428" s="5"/>
      <c r="DP428" s="5"/>
      <c r="DQ428" s="5"/>
      <c r="DR428" s="5"/>
      <c r="DS428" s="5"/>
      <c r="DT428" s="5"/>
      <c r="DU428" s="5"/>
      <c r="DV428" s="5"/>
      <c r="DW428" s="5"/>
      <c r="DX428" s="5"/>
      <c r="DY428" s="5"/>
      <c r="DZ428" s="5"/>
      <c r="EA428" s="5"/>
      <c r="EB428" s="5"/>
      <c r="EC428" s="5"/>
      <c r="ED428" s="5"/>
      <c r="EE428" s="5"/>
      <c r="EF428" s="5"/>
      <c r="EG428" s="5"/>
      <c r="EH428" s="5"/>
      <c r="EI428" s="5"/>
      <c r="EJ428" s="5"/>
      <c r="EK428" s="5"/>
      <c r="EL428" s="5"/>
      <c r="EM428" s="5"/>
      <c r="EN428" s="5"/>
      <c r="EO428" s="5"/>
      <c r="EP428" s="5"/>
      <c r="EQ428" s="5"/>
      <c r="ER428" s="20">
        <f t="shared" si="88"/>
        <v>1</v>
      </c>
      <c r="ES428" s="5">
        <f t="shared" si="89"/>
        <v>1</v>
      </c>
      <c r="ET428" s="5" t="s">
        <v>580</v>
      </c>
      <c r="EU428" s="15" t="s">
        <v>1888</v>
      </c>
      <c r="EV428" s="15" t="s">
        <v>567</v>
      </c>
      <c r="EW428" s="15" t="s">
        <v>1070</v>
      </c>
      <c r="EX428" s="3" t="s">
        <v>1201</v>
      </c>
      <c r="EY428" s="22">
        <v>46175</v>
      </c>
      <c r="EZ428" s="21"/>
      <c r="FA428" s="3"/>
      <c r="FB428" s="22"/>
      <c r="FC428" s="15"/>
      <c r="FD428" s="15"/>
      <c r="FE428" s="15">
        <f t="shared" si="90"/>
        <v>8997</v>
      </c>
      <c r="FF428" s="4">
        <f t="shared" si="91"/>
        <v>34767</v>
      </c>
      <c r="FG428" t="s">
        <v>897</v>
      </c>
      <c r="FH428" s="4">
        <v>468</v>
      </c>
      <c r="FI428" t="s">
        <v>688</v>
      </c>
    </row>
    <row r="429" spans="1:165" ht="17.25" x14ac:dyDescent="0.25">
      <c r="A429" s="5">
        <v>456351377</v>
      </c>
      <c r="B429" s="12" t="s">
        <v>954</v>
      </c>
      <c r="C429" s="5"/>
      <c r="D429" s="5"/>
      <c r="E429" s="5"/>
      <c r="F429" s="5"/>
      <c r="G429" s="6"/>
      <c r="H429" s="6"/>
      <c r="I429" s="5">
        <v>3030</v>
      </c>
      <c r="J429" s="5">
        <v>3030</v>
      </c>
      <c r="K429" s="295">
        <f t="shared" si="92"/>
        <v>3065</v>
      </c>
      <c r="L429" s="295">
        <f t="shared" si="81"/>
        <v>6060</v>
      </c>
      <c r="M429" s="334">
        <v>1</v>
      </c>
      <c r="N429" s="5" t="s">
        <v>688</v>
      </c>
      <c r="O429" s="5" t="s">
        <v>689</v>
      </c>
      <c r="P429" s="5" t="s">
        <v>20</v>
      </c>
      <c r="Q429" s="8">
        <v>25154.26</v>
      </c>
      <c r="R429" s="9">
        <v>35</v>
      </c>
      <c r="S429" s="9">
        <f t="shared" si="82"/>
        <v>0</v>
      </c>
      <c r="T429" s="9">
        <v>6230</v>
      </c>
      <c r="U429" s="10" t="s">
        <v>586</v>
      </c>
      <c r="V429" s="319">
        <f t="shared" si="86"/>
        <v>0.10302906582348141</v>
      </c>
      <c r="W429" s="319">
        <f t="shared" si="87"/>
        <v>1.410679279002823E-3</v>
      </c>
      <c r="X429" s="11" t="str">
        <f t="shared" si="83"/>
        <v>FLOW</v>
      </c>
      <c r="Y429" s="5" t="str">
        <f t="shared" si="84"/>
        <v>-</v>
      </c>
      <c r="Z429" s="5" t="s">
        <v>586</v>
      </c>
      <c r="AA429" s="5" t="s">
        <v>586</v>
      </c>
      <c r="AB429" s="12"/>
      <c r="AC429" s="5"/>
      <c r="AD429" s="5"/>
      <c r="AE429" s="13"/>
      <c r="AF429" s="14" t="s">
        <v>586</v>
      </c>
      <c r="AG429" s="15" t="s">
        <v>586</v>
      </c>
      <c r="AH429" s="5" t="s">
        <v>130</v>
      </c>
      <c r="AI429" s="15" t="s">
        <v>586</v>
      </c>
      <c r="AJ429" s="16" t="s">
        <v>586</v>
      </c>
      <c r="AK429" s="15" t="s">
        <v>586</v>
      </c>
      <c r="AL429" s="17">
        <v>9295</v>
      </c>
      <c r="AM429" s="8">
        <v>25154.26</v>
      </c>
      <c r="AN429" s="18">
        <v>27</v>
      </c>
      <c r="AO429" s="6">
        <v>37</v>
      </c>
      <c r="AP429" s="6" t="str">
        <f t="shared" si="85"/>
        <v>FLOW</v>
      </c>
      <c r="AQ429" s="6"/>
      <c r="AR429" s="6"/>
      <c r="AS429" s="6"/>
      <c r="AT429" s="6"/>
      <c r="AU429" s="5" t="s">
        <v>483</v>
      </c>
      <c r="AV429" s="332"/>
      <c r="AW429" s="12"/>
      <c r="AX429" s="19"/>
      <c r="AY429" s="5"/>
      <c r="AZ429" s="5" t="s">
        <v>1011</v>
      </c>
      <c r="BA429" s="15" t="s">
        <v>586</v>
      </c>
      <c r="BB429" s="15"/>
      <c r="BC429" s="15"/>
      <c r="BD429" s="5"/>
      <c r="BE429" s="5"/>
      <c r="BF429" s="5"/>
      <c r="BG429" s="3"/>
      <c r="BH429" s="5"/>
      <c r="BI429" s="5"/>
      <c r="BJ429" s="5"/>
      <c r="BK429" s="5"/>
      <c r="BL429" s="5">
        <v>1</v>
      </c>
      <c r="BM429" s="5"/>
      <c r="BN429" s="5"/>
      <c r="BO429" s="5"/>
      <c r="BP429" s="5"/>
      <c r="BQ429" s="5"/>
      <c r="BR429" s="5"/>
      <c r="BS429" s="5"/>
      <c r="BT429" s="5"/>
      <c r="BU429" s="5"/>
      <c r="BV429" s="5"/>
      <c r="BW429" s="5"/>
      <c r="BX429" s="5"/>
      <c r="BY429" s="5"/>
      <c r="BZ429" s="5"/>
      <c r="CA429" s="5"/>
      <c r="CB429" s="5"/>
      <c r="CC429" s="5"/>
      <c r="CD429" s="5"/>
      <c r="CE429" s="5"/>
      <c r="CF429" s="5"/>
      <c r="CG429" s="5"/>
      <c r="CH429" s="5"/>
      <c r="CI429" s="5"/>
      <c r="CJ429" s="5"/>
      <c r="CK429" s="5"/>
      <c r="CL429" s="5"/>
      <c r="CM429" s="5"/>
      <c r="CN429" s="5"/>
      <c r="CO429" s="5"/>
      <c r="CP429" s="5"/>
      <c r="CQ429" s="5"/>
      <c r="CR429" s="5"/>
      <c r="CS429" s="5"/>
      <c r="CT429" s="5"/>
      <c r="CU429" s="5"/>
      <c r="CV429" s="5"/>
      <c r="CW429" s="5"/>
      <c r="CX429" s="5"/>
      <c r="CY429" s="5"/>
      <c r="CZ429" s="5"/>
      <c r="DA429" s="5"/>
      <c r="DB429" s="5"/>
      <c r="DC429" s="5"/>
      <c r="DD429" s="5"/>
      <c r="DE429" s="5"/>
      <c r="DF429" s="5"/>
      <c r="DG429" s="5"/>
      <c r="DH429" s="5"/>
      <c r="DI429" s="5"/>
      <c r="DJ429" s="5"/>
      <c r="DK429" s="5"/>
      <c r="DL429" s="5"/>
      <c r="DM429" s="5"/>
      <c r="DN429" s="5"/>
      <c r="DO429" s="5"/>
      <c r="DP429" s="5"/>
      <c r="DQ429" s="5"/>
      <c r="DR429" s="5"/>
      <c r="DS429" s="5"/>
      <c r="DT429" s="5"/>
      <c r="DU429" s="5"/>
      <c r="DV429" s="5"/>
      <c r="DW429" s="5"/>
      <c r="DX429" s="5"/>
      <c r="DY429" s="5"/>
      <c r="DZ429" s="5"/>
      <c r="EA429" s="5"/>
      <c r="EB429" s="5"/>
      <c r="EC429" s="5"/>
      <c r="ED429" s="5"/>
      <c r="EE429" s="5"/>
      <c r="EF429" s="5"/>
      <c r="EG429" s="5"/>
      <c r="EH429" s="5"/>
      <c r="EI429" s="5"/>
      <c r="EJ429" s="5"/>
      <c r="EK429" s="5"/>
      <c r="EL429" s="5"/>
      <c r="EM429" s="5"/>
      <c r="EN429" s="5"/>
      <c r="EO429" s="5"/>
      <c r="EP429" s="5"/>
      <c r="EQ429" s="5"/>
      <c r="ER429" s="20">
        <f t="shared" si="88"/>
        <v>1</v>
      </c>
      <c r="ES429" s="5">
        <f t="shared" si="89"/>
        <v>1</v>
      </c>
      <c r="ET429" s="5" t="s">
        <v>571</v>
      </c>
      <c r="EU429" s="15" t="s">
        <v>1889</v>
      </c>
      <c r="EV429" s="15" t="s">
        <v>567</v>
      </c>
      <c r="EW429" s="15" t="s">
        <v>1068</v>
      </c>
      <c r="EX429" s="3" t="s">
        <v>1246</v>
      </c>
      <c r="EY429" s="22">
        <v>46177</v>
      </c>
      <c r="EZ429" s="21"/>
      <c r="FA429" s="3"/>
      <c r="FB429" s="22"/>
      <c r="FC429" s="15"/>
      <c r="FD429" s="15"/>
      <c r="FE429" s="15">
        <f t="shared" si="90"/>
        <v>3065</v>
      </c>
      <c r="FF429" s="4">
        <f t="shared" si="91"/>
        <v>6060</v>
      </c>
      <c r="FG429" t="s">
        <v>586</v>
      </c>
      <c r="FH429" s="4">
        <v>35</v>
      </c>
      <c r="FI429" t="s">
        <v>688</v>
      </c>
    </row>
    <row r="430" spans="1:165" ht="17.25" x14ac:dyDescent="0.25">
      <c r="A430" s="5">
        <v>462291870</v>
      </c>
      <c r="B430" s="12" t="s">
        <v>454</v>
      </c>
      <c r="C430" s="5"/>
      <c r="D430" s="5"/>
      <c r="E430" s="5"/>
      <c r="F430" s="5"/>
      <c r="G430" s="6"/>
      <c r="H430" s="6"/>
      <c r="I430" s="5">
        <v>3355</v>
      </c>
      <c r="J430" s="5">
        <v>13169.33</v>
      </c>
      <c r="K430" s="295">
        <f t="shared" si="92"/>
        <v>3477.3300000000017</v>
      </c>
      <c r="L430" s="295">
        <f t="shared" si="81"/>
        <v>16524.330000000002</v>
      </c>
      <c r="M430" s="7">
        <v>4</v>
      </c>
      <c r="N430" s="5" t="s">
        <v>688</v>
      </c>
      <c r="O430" s="5" t="s">
        <v>689</v>
      </c>
      <c r="P430" s="5" t="s">
        <v>168</v>
      </c>
      <c r="Q430" s="8">
        <v>24935</v>
      </c>
      <c r="R430" s="9">
        <v>373</v>
      </c>
      <c r="S430" s="9">
        <f t="shared" si="82"/>
        <v>0</v>
      </c>
      <c r="T430" s="9">
        <v>2250</v>
      </c>
      <c r="U430" s="10" t="s">
        <v>688</v>
      </c>
      <c r="V430" s="319">
        <f t="shared" si="86"/>
        <v>0.11333577291974541</v>
      </c>
      <c r="W430" s="319">
        <f t="shared" si="87"/>
        <v>8.1866321519437051E-3</v>
      </c>
      <c r="X430" s="11" t="str">
        <f t="shared" si="83"/>
        <v>FLOW</v>
      </c>
      <c r="Y430" s="5" t="str">
        <f t="shared" si="84"/>
        <v>-</v>
      </c>
      <c r="Z430" s="5" t="s">
        <v>773</v>
      </c>
      <c r="AA430" s="5" t="s">
        <v>586</v>
      </c>
      <c r="AB430" s="12"/>
      <c r="AC430" s="5"/>
      <c r="AD430" s="5"/>
      <c r="AE430" s="13"/>
      <c r="AF430" s="14" t="s">
        <v>1064</v>
      </c>
      <c r="AG430" s="15" t="s">
        <v>586</v>
      </c>
      <c r="AH430" s="5" t="s">
        <v>455</v>
      </c>
      <c r="AI430" s="15" t="s">
        <v>586</v>
      </c>
      <c r="AJ430" s="16" t="s">
        <v>586</v>
      </c>
      <c r="AK430" s="15" t="s">
        <v>586</v>
      </c>
      <c r="AL430" s="17">
        <v>15792.33</v>
      </c>
      <c r="AM430" s="8">
        <v>24935</v>
      </c>
      <c r="AN430" s="18">
        <v>116</v>
      </c>
      <c r="AO430" s="6">
        <v>126</v>
      </c>
      <c r="AP430" s="6" t="str">
        <f t="shared" si="85"/>
        <v>FLOW</v>
      </c>
      <c r="AQ430" s="6"/>
      <c r="AR430" s="6"/>
      <c r="AS430" s="6"/>
      <c r="AT430" s="6"/>
      <c r="AU430" s="5" t="s">
        <v>483</v>
      </c>
      <c r="AV430" s="332"/>
      <c r="AW430" s="12"/>
      <c r="AX430" s="19"/>
      <c r="AY430" s="5"/>
      <c r="AZ430" s="5" t="s">
        <v>1011</v>
      </c>
      <c r="BA430" s="15" t="s">
        <v>586</v>
      </c>
      <c r="BB430" s="15"/>
      <c r="BC430" s="15"/>
      <c r="BD430" s="5"/>
      <c r="BE430" s="5"/>
      <c r="BF430" s="5"/>
      <c r="BG430" s="3"/>
      <c r="BH430" s="5"/>
      <c r="BI430" s="5"/>
      <c r="BJ430" s="5"/>
      <c r="BK430" s="5"/>
      <c r="BL430" s="5">
        <v>1</v>
      </c>
      <c r="BM430" s="5"/>
      <c r="BN430" s="5"/>
      <c r="BO430" s="5"/>
      <c r="BP430" s="5"/>
      <c r="BQ430" s="5"/>
      <c r="BR430" s="5"/>
      <c r="BS430" s="5"/>
      <c r="BT430" s="5"/>
      <c r="BU430" s="5"/>
      <c r="BV430" s="5"/>
      <c r="BW430" s="5"/>
      <c r="BX430" s="5"/>
      <c r="BY430" s="5"/>
      <c r="BZ430" s="5"/>
      <c r="CA430" s="5"/>
      <c r="CB430" s="5"/>
      <c r="CC430" s="5"/>
      <c r="CD430" s="5"/>
      <c r="CE430" s="5"/>
      <c r="CF430" s="5"/>
      <c r="CG430" s="5"/>
      <c r="CH430" s="5"/>
      <c r="CI430" s="5"/>
      <c r="CJ430" s="5"/>
      <c r="CK430" s="5"/>
      <c r="CL430" s="5"/>
      <c r="CM430" s="5"/>
      <c r="CN430" s="5"/>
      <c r="CO430" s="5"/>
      <c r="CP430" s="5"/>
      <c r="CQ430" s="5"/>
      <c r="CR430" s="5"/>
      <c r="CS430" s="5"/>
      <c r="CT430" s="5"/>
      <c r="CU430" s="5"/>
      <c r="CV430" s="5"/>
      <c r="CW430" s="5"/>
      <c r="CX430" s="5"/>
      <c r="CY430" s="5"/>
      <c r="CZ430" s="5"/>
      <c r="DA430" s="5"/>
      <c r="DB430" s="5"/>
      <c r="DC430" s="5"/>
      <c r="DD430" s="5"/>
      <c r="DE430" s="5"/>
      <c r="DF430" s="5"/>
      <c r="DG430" s="5"/>
      <c r="DH430" s="5"/>
      <c r="DI430" s="5"/>
      <c r="DJ430" s="5"/>
      <c r="DK430" s="5"/>
      <c r="DL430" s="5"/>
      <c r="DM430" s="5"/>
      <c r="DN430" s="5"/>
      <c r="DO430" s="5"/>
      <c r="DP430" s="5"/>
      <c r="DQ430" s="5"/>
      <c r="DR430" s="5"/>
      <c r="DS430" s="5"/>
      <c r="DT430" s="5"/>
      <c r="DU430" s="5"/>
      <c r="DV430" s="5"/>
      <c r="DW430" s="5"/>
      <c r="DX430" s="5"/>
      <c r="DY430" s="5"/>
      <c r="DZ430" s="5"/>
      <c r="EA430" s="5"/>
      <c r="EB430" s="5"/>
      <c r="EC430" s="5"/>
      <c r="ED430" s="5"/>
      <c r="EE430" s="5"/>
      <c r="EF430" s="5"/>
      <c r="EG430" s="5"/>
      <c r="EH430" s="5"/>
      <c r="EI430" s="5"/>
      <c r="EJ430" s="5"/>
      <c r="EK430" s="5"/>
      <c r="EL430" s="5"/>
      <c r="EM430" s="5"/>
      <c r="EN430" s="5"/>
      <c r="EO430" s="5"/>
      <c r="EP430" s="5"/>
      <c r="EQ430" s="5"/>
      <c r="ER430" s="20">
        <f t="shared" si="88"/>
        <v>1</v>
      </c>
      <c r="ES430" s="5">
        <f t="shared" si="89"/>
        <v>1</v>
      </c>
      <c r="ET430" s="5" t="s">
        <v>583</v>
      </c>
      <c r="EU430" s="15" t="e">
        <v>#N/A</v>
      </c>
      <c r="EV430" s="15" t="e">
        <v>#N/A</v>
      </c>
      <c r="EW430" s="15" t="e">
        <v>#N/A</v>
      </c>
      <c r="EX430" s="3" t="e">
        <v>#N/A</v>
      </c>
      <c r="EY430" s="22" t="e">
        <v>#N/A</v>
      </c>
      <c r="EZ430" s="21"/>
      <c r="FA430" s="3"/>
      <c r="FB430" s="22"/>
      <c r="FC430" s="15"/>
      <c r="FD430" s="15"/>
      <c r="FE430" s="15">
        <f t="shared" si="90"/>
        <v>3477.3300000000017</v>
      </c>
      <c r="FF430" s="4">
        <f t="shared" si="91"/>
        <v>16524.330000000002</v>
      </c>
      <c r="FG430" t="s">
        <v>586</v>
      </c>
      <c r="FH430" s="4">
        <v>373</v>
      </c>
      <c r="FI430" t="s">
        <v>688</v>
      </c>
    </row>
    <row r="431" spans="1:165" ht="17.25" x14ac:dyDescent="0.25">
      <c r="A431" s="5">
        <v>460917311</v>
      </c>
      <c r="B431" s="12" t="s">
        <v>508</v>
      </c>
      <c r="C431" s="5"/>
      <c r="D431" s="5"/>
      <c r="E431" s="5"/>
      <c r="F431" s="5"/>
      <c r="G431" s="6"/>
      <c r="H431" s="6"/>
      <c r="I431" s="5">
        <v>3364</v>
      </c>
      <c r="J431" s="5">
        <v>2461</v>
      </c>
      <c r="K431" s="295">
        <f t="shared" si="92"/>
        <v>2523</v>
      </c>
      <c r="L431" s="295">
        <f t="shared" si="81"/>
        <v>5825</v>
      </c>
      <c r="M431" s="334">
        <v>1</v>
      </c>
      <c r="N431" s="5" t="s">
        <v>688</v>
      </c>
      <c r="O431" s="5" t="s">
        <v>689</v>
      </c>
      <c r="P431" s="5" t="s">
        <v>30</v>
      </c>
      <c r="Q431" s="8">
        <v>24727</v>
      </c>
      <c r="R431" s="9">
        <v>62</v>
      </c>
      <c r="S431" s="9">
        <f t="shared" si="82"/>
        <v>0</v>
      </c>
      <c r="T431" s="9">
        <v>6300</v>
      </c>
      <c r="U431" s="10" t="s">
        <v>870</v>
      </c>
      <c r="V431" s="319">
        <f t="shared" si="86"/>
        <v>1.5395057362885257E-2</v>
      </c>
      <c r="W431" s="319">
        <f t="shared" si="87"/>
        <v>1.3867180561822454E-3</v>
      </c>
      <c r="X431" s="11" t="str">
        <f t="shared" si="83"/>
        <v>FLOW</v>
      </c>
      <c r="Y431" s="5" t="str">
        <f t="shared" si="84"/>
        <v>-</v>
      </c>
      <c r="Z431" s="5" t="s">
        <v>738</v>
      </c>
      <c r="AA431" s="5" t="s">
        <v>586</v>
      </c>
      <c r="AB431" s="12"/>
      <c r="AC431" s="5"/>
      <c r="AD431" s="5"/>
      <c r="AE431" s="13"/>
      <c r="AF431" s="14" t="s">
        <v>586</v>
      </c>
      <c r="AG431" s="15" t="s">
        <v>586</v>
      </c>
      <c r="AH431" s="5" t="s">
        <v>391</v>
      </c>
      <c r="AI431" s="15" t="s">
        <v>586</v>
      </c>
      <c r="AJ431" s="16" t="s">
        <v>586</v>
      </c>
      <c r="AK431" s="15" t="s">
        <v>586</v>
      </c>
      <c r="AL431" s="17">
        <v>8823</v>
      </c>
      <c r="AM431" s="8">
        <v>24727</v>
      </c>
      <c r="AN431" s="18">
        <v>27</v>
      </c>
      <c r="AO431" s="6">
        <v>37</v>
      </c>
      <c r="AP431" s="6" t="str">
        <f t="shared" si="85"/>
        <v>FLOW</v>
      </c>
      <c r="AQ431" s="6"/>
      <c r="AR431" s="6"/>
      <c r="AS431" s="6"/>
      <c r="AT431" s="6"/>
      <c r="AU431" s="5" t="s">
        <v>1060</v>
      </c>
      <c r="AV431" s="332"/>
      <c r="AW431" s="12"/>
      <c r="AX431" s="19"/>
      <c r="AY431" s="5"/>
      <c r="AZ431" s="5" t="s">
        <v>1011</v>
      </c>
      <c r="BA431" s="15" t="s">
        <v>586</v>
      </c>
      <c r="BB431" s="15"/>
      <c r="BC431" s="15"/>
      <c r="BD431" s="5"/>
      <c r="BE431" s="5"/>
      <c r="BF431" s="5"/>
      <c r="BG431" s="3"/>
      <c r="BH431" s="5"/>
      <c r="BI431" s="5"/>
      <c r="BJ431" s="5"/>
      <c r="BK431" s="5"/>
      <c r="BL431" s="5"/>
      <c r="BM431" s="5"/>
      <c r="BN431" s="5"/>
      <c r="BO431" s="5"/>
      <c r="BP431" s="5"/>
      <c r="BQ431" s="5"/>
      <c r="BR431" s="5">
        <v>1</v>
      </c>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c r="EM431" s="5"/>
      <c r="EN431" s="5"/>
      <c r="EO431" s="5"/>
      <c r="EP431" s="5"/>
      <c r="EQ431" s="5"/>
      <c r="ER431" s="20">
        <f t="shared" si="88"/>
        <v>1</v>
      </c>
      <c r="ES431" s="5">
        <f t="shared" si="89"/>
        <v>1</v>
      </c>
      <c r="ET431" s="5" t="s">
        <v>573</v>
      </c>
      <c r="EU431" s="15" t="s">
        <v>1890</v>
      </c>
      <c r="EV431" s="15" t="s">
        <v>567</v>
      </c>
      <c r="EW431" s="15" t="s">
        <v>1068</v>
      </c>
      <c r="EX431" s="3" t="s">
        <v>1200</v>
      </c>
      <c r="EY431" s="22">
        <v>46179</v>
      </c>
      <c r="EZ431" s="21"/>
      <c r="FA431" s="3"/>
      <c r="FB431" s="22"/>
      <c r="FC431" s="15"/>
      <c r="FD431" s="15"/>
      <c r="FE431" s="15">
        <f t="shared" si="90"/>
        <v>2523</v>
      </c>
      <c r="FF431" s="4">
        <f t="shared" si="91"/>
        <v>5825</v>
      </c>
      <c r="FG431" t="s">
        <v>586</v>
      </c>
      <c r="FH431" s="4">
        <v>62</v>
      </c>
      <c r="FI431" t="s">
        <v>688</v>
      </c>
    </row>
    <row r="432" spans="1:165" ht="17.25" x14ac:dyDescent="0.25">
      <c r="A432" s="5">
        <v>461361123</v>
      </c>
      <c r="B432" s="12" t="s">
        <v>200</v>
      </c>
      <c r="C432" s="5"/>
      <c r="D432" s="5"/>
      <c r="E432" s="5"/>
      <c r="F432" s="5"/>
      <c r="G432" s="6"/>
      <c r="H432" s="6"/>
      <c r="I432" s="5">
        <v>3839</v>
      </c>
      <c r="J432" s="5">
        <v>6653</v>
      </c>
      <c r="K432" s="295">
        <f t="shared" si="92"/>
        <v>3017</v>
      </c>
      <c r="L432" s="295">
        <f t="shared" si="81"/>
        <v>10492</v>
      </c>
      <c r="M432" s="7">
        <v>2</v>
      </c>
      <c r="N432" s="5" t="s">
        <v>688</v>
      </c>
      <c r="O432" s="5" t="s">
        <v>689</v>
      </c>
      <c r="P432" s="5" t="s">
        <v>26</v>
      </c>
      <c r="Q432" s="8">
        <v>24578</v>
      </c>
      <c r="R432" s="9">
        <v>203</v>
      </c>
      <c r="S432" s="9">
        <f t="shared" si="82"/>
        <v>0</v>
      </c>
      <c r="T432" s="9">
        <v>0</v>
      </c>
      <c r="U432" s="10" t="s">
        <v>863</v>
      </c>
      <c r="V432" s="319">
        <f t="shared" si="86"/>
        <v>0.10845362420567692</v>
      </c>
      <c r="W432" s="319">
        <f t="shared" si="87"/>
        <v>5.4418489650090588E-3</v>
      </c>
      <c r="X432" s="11" t="str">
        <f t="shared" si="83"/>
        <v>FLOW</v>
      </c>
      <c r="Y432" s="5" t="str">
        <f t="shared" si="84"/>
        <v>-</v>
      </c>
      <c r="Z432" s="5" t="s">
        <v>787</v>
      </c>
      <c r="AA432" s="5" t="s">
        <v>586</v>
      </c>
      <c r="AB432" s="12"/>
      <c r="AC432" s="5"/>
      <c r="AD432" s="5"/>
      <c r="AE432" s="13"/>
      <c r="AF432" s="14" t="s">
        <v>586</v>
      </c>
      <c r="AG432" s="15" t="s">
        <v>586</v>
      </c>
      <c r="AH432" s="5" t="s">
        <v>185</v>
      </c>
      <c r="AI432" s="15" t="s">
        <v>586</v>
      </c>
      <c r="AJ432" s="16" t="s">
        <v>586</v>
      </c>
      <c r="AK432" s="15" t="s">
        <v>586</v>
      </c>
      <c r="AL432" s="17">
        <v>6856</v>
      </c>
      <c r="AM432" s="8">
        <v>24578</v>
      </c>
      <c r="AN432" s="18">
        <v>57</v>
      </c>
      <c r="AO432" s="6">
        <v>67</v>
      </c>
      <c r="AP432" s="6" t="str">
        <f t="shared" si="85"/>
        <v>FLOW</v>
      </c>
      <c r="AQ432" s="6"/>
      <c r="AR432" s="6"/>
      <c r="AS432" s="6"/>
      <c r="AT432" s="6"/>
      <c r="AU432" s="5" t="s">
        <v>1060</v>
      </c>
      <c r="AV432" s="332"/>
      <c r="AW432" s="12"/>
      <c r="AX432" s="19"/>
      <c r="AY432" s="5"/>
      <c r="AZ432" s="5" t="s">
        <v>1011</v>
      </c>
      <c r="BA432" s="15" t="s">
        <v>586</v>
      </c>
      <c r="BB432" s="15"/>
      <c r="BC432" s="15"/>
      <c r="BD432" s="5"/>
      <c r="BE432" s="5"/>
      <c r="BF432" s="5"/>
      <c r="BG432" s="3"/>
      <c r="BH432" s="5"/>
      <c r="BI432" s="5"/>
      <c r="BJ432" s="5"/>
      <c r="BK432" s="5"/>
      <c r="BL432" s="5"/>
      <c r="BM432" s="5"/>
      <c r="BN432" s="5"/>
      <c r="BO432" s="5"/>
      <c r="BP432" s="5"/>
      <c r="BQ432" s="5"/>
      <c r="BR432" s="5">
        <v>1</v>
      </c>
      <c r="BS432" s="5"/>
      <c r="BT432" s="5"/>
      <c r="BU432" s="5"/>
      <c r="BV432" s="5"/>
      <c r="BW432" s="5"/>
      <c r="BX432" s="5"/>
      <c r="BY432" s="5"/>
      <c r="BZ432" s="5"/>
      <c r="CA432" s="5"/>
      <c r="CB432" s="5"/>
      <c r="CC432" s="5"/>
      <c r="CD432" s="5"/>
      <c r="CE432" s="5"/>
      <c r="CF432" s="5"/>
      <c r="CG432" s="5"/>
      <c r="CH432" s="5"/>
      <c r="CI432" s="5"/>
      <c r="CJ432" s="5"/>
      <c r="CK432" s="5"/>
      <c r="CL432" s="5"/>
      <c r="CM432" s="5"/>
      <c r="CN432" s="5"/>
      <c r="CO432" s="5"/>
      <c r="CP432" s="5"/>
      <c r="CQ432" s="5"/>
      <c r="CR432" s="5"/>
      <c r="CS432" s="5"/>
      <c r="CT432" s="5"/>
      <c r="CU432" s="5"/>
      <c r="CV432" s="5"/>
      <c r="CW432" s="5"/>
      <c r="CX432" s="5"/>
      <c r="CY432" s="5"/>
      <c r="CZ432" s="5"/>
      <c r="DA432" s="5"/>
      <c r="DB432" s="5"/>
      <c r="DC432" s="5"/>
      <c r="DD432" s="5"/>
      <c r="DE432" s="5"/>
      <c r="DF432" s="5"/>
      <c r="DG432" s="5"/>
      <c r="DH432" s="5"/>
      <c r="DI432" s="5"/>
      <c r="DJ432" s="5"/>
      <c r="DK432" s="5"/>
      <c r="DL432" s="5"/>
      <c r="DM432" s="5"/>
      <c r="DN432" s="5"/>
      <c r="DO432" s="5"/>
      <c r="DP432" s="5"/>
      <c r="DQ432" s="5"/>
      <c r="DR432" s="5"/>
      <c r="DS432" s="5"/>
      <c r="DT432" s="5"/>
      <c r="DU432" s="5"/>
      <c r="DV432" s="5"/>
      <c r="DW432" s="5"/>
      <c r="DX432" s="5"/>
      <c r="DY432" s="5"/>
      <c r="DZ432" s="5"/>
      <c r="EA432" s="5"/>
      <c r="EB432" s="5"/>
      <c r="EC432" s="5"/>
      <c r="ED432" s="5"/>
      <c r="EE432" s="5"/>
      <c r="EF432" s="5"/>
      <c r="EG432" s="5"/>
      <c r="EH432" s="5"/>
      <c r="EI432" s="5"/>
      <c r="EJ432" s="5"/>
      <c r="EK432" s="5"/>
      <c r="EL432" s="5"/>
      <c r="EM432" s="5"/>
      <c r="EN432" s="5"/>
      <c r="EO432" s="5"/>
      <c r="EP432" s="5"/>
      <c r="EQ432" s="5"/>
      <c r="ER432" s="20">
        <f t="shared" si="88"/>
        <v>1</v>
      </c>
      <c r="ES432" s="5">
        <f t="shared" si="89"/>
        <v>1</v>
      </c>
      <c r="ET432" s="5" t="s">
        <v>572</v>
      </c>
      <c r="EU432" s="15" t="s">
        <v>1891</v>
      </c>
      <c r="EV432" s="15" t="s">
        <v>567</v>
      </c>
      <c r="EW432" s="15" t="s">
        <v>1073</v>
      </c>
      <c r="EX432" s="3" t="s">
        <v>1082</v>
      </c>
      <c r="EY432" s="22">
        <v>46197</v>
      </c>
      <c r="EZ432" s="21"/>
      <c r="FA432" s="3"/>
      <c r="FB432" s="22"/>
      <c r="FC432" s="15"/>
      <c r="FD432" s="15"/>
      <c r="FE432" s="15">
        <f t="shared" si="90"/>
        <v>3017</v>
      </c>
      <c r="FF432" s="4">
        <f t="shared" si="91"/>
        <v>10492</v>
      </c>
      <c r="FG432" t="s">
        <v>586</v>
      </c>
      <c r="FH432" s="4">
        <v>203</v>
      </c>
      <c r="FI432" t="s">
        <v>688</v>
      </c>
    </row>
    <row r="433" spans="1:165" ht="17.25" x14ac:dyDescent="0.25">
      <c r="A433" s="5">
        <v>460718470</v>
      </c>
      <c r="B433" s="12" t="s">
        <v>835</v>
      </c>
      <c r="C433" s="5" t="s">
        <v>1045</v>
      </c>
      <c r="D433" s="5" t="s">
        <v>1055</v>
      </c>
      <c r="E433" s="5">
        <v>3610</v>
      </c>
      <c r="F433" s="5"/>
      <c r="G433" s="6"/>
      <c r="H433" s="6"/>
      <c r="I433" s="5">
        <v>3736</v>
      </c>
      <c r="J433" s="5">
        <v>3541</v>
      </c>
      <c r="K433" s="295">
        <f t="shared" ref="K433:K439" si="93">IF((J433+R433)&lt;=I433+R433,(J433+R433),((I433-(I433*(M433+1)-(I433+J433)))+R433))</f>
        <v>3602</v>
      </c>
      <c r="L433" s="295">
        <f t="shared" si="81"/>
        <v>3667</v>
      </c>
      <c r="M433" s="334">
        <v>1</v>
      </c>
      <c r="N433" s="5" t="s">
        <v>737</v>
      </c>
      <c r="O433" s="5" t="s">
        <v>738</v>
      </c>
      <c r="P433" s="5" t="s">
        <v>150</v>
      </c>
      <c r="Q433" s="8">
        <v>24527.77</v>
      </c>
      <c r="R433" s="9">
        <v>61</v>
      </c>
      <c r="S433" s="9">
        <f t="shared" si="82"/>
        <v>0</v>
      </c>
      <c r="T433" s="9">
        <v>6030</v>
      </c>
      <c r="U433" s="10" t="s">
        <v>865</v>
      </c>
      <c r="V433" s="319">
        <f t="shared" si="86"/>
        <v>4.1172355545625698E-2</v>
      </c>
      <c r="W433" s="319">
        <f t="shared" si="87"/>
        <v>1.3755450130175594E-3</v>
      </c>
      <c r="X433" s="11" t="str">
        <f t="shared" si="83"/>
        <v>STABLE</v>
      </c>
      <c r="Y433" s="5" t="str">
        <f t="shared" si="84"/>
        <v>PAID</v>
      </c>
      <c r="Z433" s="5" t="s">
        <v>738</v>
      </c>
      <c r="AA433" s="5" t="s">
        <v>586</v>
      </c>
      <c r="AB433" s="12"/>
      <c r="AC433" s="5"/>
      <c r="AD433" s="5"/>
      <c r="AE433" s="13"/>
      <c r="AF433" s="14" t="s">
        <v>586</v>
      </c>
      <c r="AG433" s="15" t="s">
        <v>586</v>
      </c>
      <c r="AH433" s="5" t="s">
        <v>343</v>
      </c>
      <c r="AI433" s="15" t="s">
        <v>586</v>
      </c>
      <c r="AJ433" s="16" t="s">
        <v>586</v>
      </c>
      <c r="AK433" s="15" t="s">
        <v>586</v>
      </c>
      <c r="AL433" s="17">
        <v>9632</v>
      </c>
      <c r="AM433" s="8">
        <v>24527.77</v>
      </c>
      <c r="AN433" s="18">
        <v>27</v>
      </c>
      <c r="AO433" s="6">
        <v>6</v>
      </c>
      <c r="AP433" s="6" t="str">
        <f t="shared" si="85"/>
        <v>STABLE</v>
      </c>
      <c r="AQ433" s="6"/>
      <c r="AR433" s="6"/>
      <c r="AS433" s="6"/>
      <c r="AT433" s="6"/>
      <c r="AU433" s="5" t="s">
        <v>1060</v>
      </c>
      <c r="AV433" s="332"/>
      <c r="AW433" s="12"/>
      <c r="AX433" s="19"/>
      <c r="AY433" s="5"/>
      <c r="AZ433" s="5" t="s">
        <v>1011</v>
      </c>
      <c r="BA433" s="15" t="s">
        <v>586</v>
      </c>
      <c r="BB433" s="15"/>
      <c r="BC433" s="15"/>
      <c r="BD433" s="5"/>
      <c r="BE433" s="5"/>
      <c r="BF433" s="5"/>
      <c r="BG433" s="3"/>
      <c r="BH433" s="5"/>
      <c r="BI433" s="5">
        <v>1</v>
      </c>
      <c r="BJ433" s="5"/>
      <c r="BK433" s="5"/>
      <c r="BL433" s="5">
        <v>2</v>
      </c>
      <c r="BM433" s="5"/>
      <c r="BN433" s="5"/>
      <c r="BO433" s="5"/>
      <c r="BP433" s="5"/>
      <c r="BQ433" s="5"/>
      <c r="BR433" s="5"/>
      <c r="BS433" s="5"/>
      <c r="BT433" s="5"/>
      <c r="BU433" s="5"/>
      <c r="BV433" s="5"/>
      <c r="BW433" s="5"/>
      <c r="BX433" s="5">
        <v>1</v>
      </c>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c r="DP433" s="5"/>
      <c r="DQ433" s="5"/>
      <c r="DR433" s="5"/>
      <c r="DS433" s="5"/>
      <c r="DT433" s="5"/>
      <c r="DU433" s="5"/>
      <c r="DV433" s="5"/>
      <c r="DW433" s="5"/>
      <c r="DX433" s="5"/>
      <c r="DY433" s="5"/>
      <c r="DZ433" s="5"/>
      <c r="EA433" s="5"/>
      <c r="EB433" s="5"/>
      <c r="EC433" s="5"/>
      <c r="ED433" s="5"/>
      <c r="EE433" s="5"/>
      <c r="EF433" s="5"/>
      <c r="EG433" s="5"/>
      <c r="EH433" s="5"/>
      <c r="EI433" s="5"/>
      <c r="EJ433" s="5"/>
      <c r="EK433" s="5"/>
      <c r="EL433" s="5"/>
      <c r="EM433" s="5"/>
      <c r="EN433" s="5"/>
      <c r="EO433" s="5"/>
      <c r="EP433" s="5"/>
      <c r="EQ433" s="5"/>
      <c r="ER433" s="20">
        <f t="shared" si="88"/>
        <v>4</v>
      </c>
      <c r="ES433" s="5">
        <f t="shared" si="89"/>
        <v>1</v>
      </c>
      <c r="ET433" s="5" t="s">
        <v>584</v>
      </c>
      <c r="EU433" s="15" t="s">
        <v>1892</v>
      </c>
      <c r="EV433" s="15" t="s">
        <v>567</v>
      </c>
      <c r="EW433" s="15" t="s">
        <v>1068</v>
      </c>
      <c r="EX433" s="3" t="s">
        <v>1247</v>
      </c>
      <c r="EY433" s="22">
        <v>46181</v>
      </c>
      <c r="EZ433" s="21"/>
      <c r="FA433" s="3"/>
      <c r="FB433" s="22"/>
      <c r="FC433" s="15"/>
      <c r="FD433" s="15"/>
      <c r="FE433" s="15">
        <f t="shared" si="90"/>
        <v>3602</v>
      </c>
      <c r="FF433" s="4">
        <f t="shared" si="91"/>
        <v>7277</v>
      </c>
      <c r="FG433" t="s">
        <v>586</v>
      </c>
      <c r="FH433" s="4">
        <v>61</v>
      </c>
      <c r="FI433" t="s">
        <v>1477</v>
      </c>
    </row>
    <row r="434" spans="1:165" ht="17.25" x14ac:dyDescent="0.25">
      <c r="A434" s="5">
        <v>462338520</v>
      </c>
      <c r="B434" s="12" t="s">
        <v>955</v>
      </c>
      <c r="C434" s="5"/>
      <c r="D434" s="5"/>
      <c r="E434" s="5"/>
      <c r="F434" s="5"/>
      <c r="G434" s="6"/>
      <c r="H434" s="6"/>
      <c r="I434" s="5">
        <v>3753</v>
      </c>
      <c r="J434" s="5">
        <v>7405</v>
      </c>
      <c r="K434" s="295">
        <f t="shared" si="93"/>
        <v>3997</v>
      </c>
      <c r="L434" s="295">
        <f t="shared" si="81"/>
        <v>11158</v>
      </c>
      <c r="M434" s="7">
        <v>2</v>
      </c>
      <c r="N434" s="5" t="s">
        <v>688</v>
      </c>
      <c r="O434" s="5" t="s">
        <v>689</v>
      </c>
      <c r="P434" s="5" t="s">
        <v>168</v>
      </c>
      <c r="Q434" s="8">
        <v>24405</v>
      </c>
      <c r="R434" s="9">
        <v>345</v>
      </c>
      <c r="S434" s="9">
        <f t="shared" si="82"/>
        <v>0</v>
      </c>
      <c r="T434" s="9">
        <v>2443</v>
      </c>
      <c r="U434" s="10" t="s">
        <v>586</v>
      </c>
      <c r="V434" s="319">
        <f t="shared" si="86"/>
        <v>6.2828721259818199E-2</v>
      </c>
      <c r="W434" s="319">
        <f t="shared" si="87"/>
        <v>5.4035447957948603E-3</v>
      </c>
      <c r="X434" s="11" t="str">
        <f t="shared" si="83"/>
        <v>FLOW</v>
      </c>
      <c r="Y434" s="5" t="str">
        <f t="shared" si="84"/>
        <v>-</v>
      </c>
      <c r="Z434" s="5" t="s">
        <v>586</v>
      </c>
      <c r="AA434" s="5" t="s">
        <v>586</v>
      </c>
      <c r="AB434" s="12"/>
      <c r="AC434" s="5"/>
      <c r="AD434" s="5"/>
      <c r="AE434" s="13"/>
      <c r="AF434" s="14" t="s">
        <v>586</v>
      </c>
      <c r="AG434" s="15" t="s">
        <v>586</v>
      </c>
      <c r="AH434" s="5" t="s">
        <v>303</v>
      </c>
      <c r="AI434" s="15" t="s">
        <v>586</v>
      </c>
      <c r="AJ434" s="16" t="s">
        <v>586</v>
      </c>
      <c r="AK434" s="15" t="s">
        <v>586</v>
      </c>
      <c r="AL434" s="17">
        <v>10193</v>
      </c>
      <c r="AM434" s="8">
        <v>24405</v>
      </c>
      <c r="AN434" s="18">
        <v>57</v>
      </c>
      <c r="AO434" s="6">
        <v>67</v>
      </c>
      <c r="AP434" s="6" t="str">
        <f t="shared" si="85"/>
        <v>FLOW</v>
      </c>
      <c r="AQ434" s="6"/>
      <c r="AR434" s="6"/>
      <c r="AS434" s="6"/>
      <c r="AT434" s="6"/>
      <c r="AU434" s="5" t="s">
        <v>1060</v>
      </c>
      <c r="AV434" s="332"/>
      <c r="AW434" s="12"/>
      <c r="AX434" s="19"/>
      <c r="AY434" s="5"/>
      <c r="AZ434" s="5" t="s">
        <v>1011</v>
      </c>
      <c r="BA434" s="15" t="s">
        <v>586</v>
      </c>
      <c r="BB434" s="15"/>
      <c r="BC434" s="15"/>
      <c r="BD434" s="5"/>
      <c r="BE434" s="5"/>
      <c r="BF434" s="5"/>
      <c r="BG434" s="3"/>
      <c r="BH434" s="5"/>
      <c r="BI434" s="5">
        <v>1</v>
      </c>
      <c r="BJ434" s="5"/>
      <c r="BK434" s="5"/>
      <c r="BL434" s="5"/>
      <c r="BM434" s="5"/>
      <c r="BN434" s="5"/>
      <c r="BO434" s="5"/>
      <c r="BP434" s="5"/>
      <c r="BQ434" s="5"/>
      <c r="BR434" s="5"/>
      <c r="BS434" s="5"/>
      <c r="BT434" s="5"/>
      <c r="BU434" s="5"/>
      <c r="BV434" s="5"/>
      <c r="BW434" s="5"/>
      <c r="BX434" s="5"/>
      <c r="BY434" s="5"/>
      <c r="BZ434" s="5"/>
      <c r="CA434" s="5"/>
      <c r="CB434" s="5"/>
      <c r="CC434" s="5"/>
      <c r="CD434" s="5"/>
      <c r="CE434" s="5"/>
      <c r="CF434" s="5"/>
      <c r="CG434" s="5"/>
      <c r="CH434" s="5"/>
      <c r="CI434" s="5"/>
      <c r="CJ434" s="5"/>
      <c r="CK434" s="5"/>
      <c r="CL434" s="5"/>
      <c r="CM434" s="5"/>
      <c r="CN434" s="5"/>
      <c r="CO434" s="5"/>
      <c r="CP434" s="5"/>
      <c r="CQ434" s="5"/>
      <c r="CR434" s="5"/>
      <c r="CS434" s="5"/>
      <c r="CT434" s="5"/>
      <c r="CU434" s="5"/>
      <c r="CV434" s="5"/>
      <c r="CW434" s="5"/>
      <c r="CX434" s="5"/>
      <c r="CY434" s="5"/>
      <c r="CZ434" s="5"/>
      <c r="DA434" s="5"/>
      <c r="DB434" s="5"/>
      <c r="DC434" s="5"/>
      <c r="DD434" s="5"/>
      <c r="DE434" s="5"/>
      <c r="DF434" s="5"/>
      <c r="DG434" s="5"/>
      <c r="DH434" s="5"/>
      <c r="DI434" s="5"/>
      <c r="DJ434" s="5"/>
      <c r="DK434" s="5"/>
      <c r="DL434" s="5"/>
      <c r="DM434" s="5"/>
      <c r="DN434" s="5"/>
      <c r="DO434" s="5"/>
      <c r="DP434" s="5"/>
      <c r="DQ434" s="5"/>
      <c r="DR434" s="5"/>
      <c r="DS434" s="5"/>
      <c r="DT434" s="5"/>
      <c r="DU434" s="5"/>
      <c r="DV434" s="5"/>
      <c r="DW434" s="5"/>
      <c r="DX434" s="5"/>
      <c r="DY434" s="5"/>
      <c r="DZ434" s="5"/>
      <c r="EA434" s="5"/>
      <c r="EB434" s="5"/>
      <c r="EC434" s="5"/>
      <c r="ED434" s="5"/>
      <c r="EE434" s="5"/>
      <c r="EF434" s="5"/>
      <c r="EG434" s="5"/>
      <c r="EH434" s="5"/>
      <c r="EI434" s="5"/>
      <c r="EJ434" s="5"/>
      <c r="EK434" s="5"/>
      <c r="EL434" s="5"/>
      <c r="EM434" s="5"/>
      <c r="EN434" s="5"/>
      <c r="EO434" s="5"/>
      <c r="EP434" s="5"/>
      <c r="EQ434" s="5"/>
      <c r="ER434" s="20">
        <f t="shared" si="88"/>
        <v>1</v>
      </c>
      <c r="ES434" s="5">
        <f t="shared" si="89"/>
        <v>1</v>
      </c>
      <c r="ET434" s="5" t="s">
        <v>583</v>
      </c>
      <c r="EU434" s="15" t="s">
        <v>1893</v>
      </c>
      <c r="EV434" s="15" t="s">
        <v>567</v>
      </c>
      <c r="EW434" s="15" t="s">
        <v>1096</v>
      </c>
      <c r="EX434" s="3" t="s">
        <v>1157</v>
      </c>
      <c r="EY434" s="22">
        <v>46176</v>
      </c>
      <c r="EZ434" s="21"/>
      <c r="FA434" s="3"/>
      <c r="FB434" s="22"/>
      <c r="FC434" s="15"/>
      <c r="FD434" s="15"/>
      <c r="FE434" s="15">
        <f t="shared" si="90"/>
        <v>3997</v>
      </c>
      <c r="FF434" s="4">
        <f t="shared" si="91"/>
        <v>11158</v>
      </c>
      <c r="FG434" t="s">
        <v>586</v>
      </c>
      <c r="FH434" s="4">
        <v>345</v>
      </c>
      <c r="FI434" t="s">
        <v>688</v>
      </c>
    </row>
    <row r="435" spans="1:165" ht="17.25" x14ac:dyDescent="0.25">
      <c r="A435" s="5">
        <v>459484458</v>
      </c>
      <c r="B435" s="12" t="s">
        <v>417</v>
      </c>
      <c r="C435" s="5"/>
      <c r="D435" s="5"/>
      <c r="E435" s="5"/>
      <c r="F435" s="5"/>
      <c r="G435" s="6"/>
      <c r="H435" s="6"/>
      <c r="I435" s="5">
        <v>2915</v>
      </c>
      <c r="J435" s="5">
        <v>14574</v>
      </c>
      <c r="K435" s="295">
        <f t="shared" si="93"/>
        <v>3364</v>
      </c>
      <c r="L435" s="295">
        <f t="shared" si="81"/>
        <v>17489</v>
      </c>
      <c r="M435" s="7">
        <v>5</v>
      </c>
      <c r="N435" s="5" t="s">
        <v>688</v>
      </c>
      <c r="O435" s="5" t="s">
        <v>689</v>
      </c>
      <c r="P435" s="5" t="s">
        <v>30</v>
      </c>
      <c r="Q435" s="8">
        <v>24318</v>
      </c>
      <c r="R435" s="9">
        <v>450</v>
      </c>
      <c r="S435" s="9">
        <f t="shared" si="82"/>
        <v>0</v>
      </c>
      <c r="T435" s="9">
        <v>2700</v>
      </c>
      <c r="U435" s="10" t="s">
        <v>688</v>
      </c>
      <c r="V435" s="319">
        <f t="shared" si="86"/>
        <v>7.0696328308655326E-2</v>
      </c>
      <c r="W435" s="319">
        <f t="shared" si="87"/>
        <v>1.1837162813053116E-2</v>
      </c>
      <c r="X435" s="11" t="str">
        <f t="shared" si="83"/>
        <v>FLOW</v>
      </c>
      <c r="Y435" s="5" t="str">
        <f t="shared" si="84"/>
        <v>-</v>
      </c>
      <c r="Z435" s="5" t="s">
        <v>773</v>
      </c>
      <c r="AA435" s="5" t="s">
        <v>586</v>
      </c>
      <c r="AB435" s="12"/>
      <c r="AC435" s="5"/>
      <c r="AD435" s="5"/>
      <c r="AE435" s="13"/>
      <c r="AF435" s="14" t="s">
        <v>1064</v>
      </c>
      <c r="AG435" s="15" t="s">
        <v>586</v>
      </c>
      <c r="AH435" s="5" t="s">
        <v>418</v>
      </c>
      <c r="AI435" s="15" t="s">
        <v>586</v>
      </c>
      <c r="AJ435" s="16" t="s">
        <v>586</v>
      </c>
      <c r="AK435" s="15" t="s">
        <v>586</v>
      </c>
      <c r="AL435" s="17">
        <v>17724</v>
      </c>
      <c r="AM435" s="8">
        <v>24318</v>
      </c>
      <c r="AN435" s="18">
        <v>147</v>
      </c>
      <c r="AO435" s="6">
        <v>157</v>
      </c>
      <c r="AP435" s="6" t="str">
        <f t="shared" si="85"/>
        <v>FLOW</v>
      </c>
      <c r="AQ435" s="6"/>
      <c r="AR435" s="6"/>
      <c r="AS435" s="6"/>
      <c r="AT435" s="6"/>
      <c r="AU435" s="5" t="s">
        <v>483</v>
      </c>
      <c r="AV435" s="332"/>
      <c r="AW435" s="12"/>
      <c r="AX435" s="19"/>
      <c r="AY435" s="5"/>
      <c r="AZ435" s="5" t="s">
        <v>1011</v>
      </c>
      <c r="BA435" s="15" t="s">
        <v>586</v>
      </c>
      <c r="BB435" s="15"/>
      <c r="BC435" s="15"/>
      <c r="BD435" s="5"/>
      <c r="BE435" s="5"/>
      <c r="BF435" s="5"/>
      <c r="BG435" s="3"/>
      <c r="BH435" s="5"/>
      <c r="BI435" s="5"/>
      <c r="BJ435" s="5"/>
      <c r="BK435" s="5"/>
      <c r="BL435" s="5"/>
      <c r="BM435" s="5"/>
      <c r="BN435" s="5"/>
      <c r="BO435" s="5">
        <v>1</v>
      </c>
      <c r="BP435" s="5"/>
      <c r="BQ435" s="5"/>
      <c r="BR435" s="5"/>
      <c r="BS435" s="5"/>
      <c r="BT435" s="5"/>
      <c r="BU435" s="5"/>
      <c r="BV435" s="5"/>
      <c r="BW435" s="5"/>
      <c r="BX435" s="5"/>
      <c r="BY435" s="5"/>
      <c r="BZ435" s="5"/>
      <c r="CA435" s="5"/>
      <c r="CB435" s="5"/>
      <c r="CC435" s="5"/>
      <c r="CD435" s="5"/>
      <c r="CE435" s="5"/>
      <c r="CF435" s="5"/>
      <c r="CG435" s="5"/>
      <c r="CH435" s="5"/>
      <c r="CI435" s="5"/>
      <c r="CJ435" s="5"/>
      <c r="CK435" s="5"/>
      <c r="CL435" s="5"/>
      <c r="CM435" s="5"/>
      <c r="CN435" s="5"/>
      <c r="CO435" s="5"/>
      <c r="CP435" s="5"/>
      <c r="CQ435" s="5"/>
      <c r="CR435" s="5"/>
      <c r="CS435" s="5"/>
      <c r="CT435" s="5"/>
      <c r="CU435" s="5"/>
      <c r="CV435" s="5"/>
      <c r="CW435" s="5"/>
      <c r="CX435" s="5"/>
      <c r="CY435" s="5"/>
      <c r="CZ435" s="5"/>
      <c r="DA435" s="5"/>
      <c r="DB435" s="5"/>
      <c r="DC435" s="5"/>
      <c r="DD435" s="5"/>
      <c r="DE435" s="5"/>
      <c r="DF435" s="5"/>
      <c r="DG435" s="5"/>
      <c r="DH435" s="5"/>
      <c r="DI435" s="5"/>
      <c r="DJ435" s="5"/>
      <c r="DK435" s="5"/>
      <c r="DL435" s="5"/>
      <c r="DM435" s="5"/>
      <c r="DN435" s="5"/>
      <c r="DO435" s="5"/>
      <c r="DP435" s="5"/>
      <c r="DQ435" s="5"/>
      <c r="DR435" s="5"/>
      <c r="DS435" s="5"/>
      <c r="DT435" s="5"/>
      <c r="DU435" s="5"/>
      <c r="DV435" s="5"/>
      <c r="DW435" s="5"/>
      <c r="DX435" s="5"/>
      <c r="DY435" s="5"/>
      <c r="DZ435" s="5"/>
      <c r="EA435" s="5"/>
      <c r="EB435" s="5"/>
      <c r="EC435" s="5"/>
      <c r="ED435" s="5"/>
      <c r="EE435" s="5"/>
      <c r="EF435" s="5"/>
      <c r="EG435" s="5"/>
      <c r="EH435" s="5"/>
      <c r="EI435" s="5"/>
      <c r="EJ435" s="5"/>
      <c r="EK435" s="5"/>
      <c r="EL435" s="5"/>
      <c r="EM435" s="5"/>
      <c r="EN435" s="5"/>
      <c r="EO435" s="5"/>
      <c r="EP435" s="5"/>
      <c r="EQ435" s="5"/>
      <c r="ER435" s="20">
        <f t="shared" si="88"/>
        <v>1</v>
      </c>
      <c r="ES435" s="5">
        <f t="shared" si="89"/>
        <v>1</v>
      </c>
      <c r="ET435" s="5" t="s">
        <v>573</v>
      </c>
      <c r="EU435" s="15" t="s">
        <v>1894</v>
      </c>
      <c r="EV435" s="15" t="s">
        <v>567</v>
      </c>
      <c r="EW435" s="15" t="s">
        <v>1075</v>
      </c>
      <c r="EX435" s="3" t="s">
        <v>1248</v>
      </c>
      <c r="EY435" s="22">
        <v>46178</v>
      </c>
      <c r="EZ435" s="21"/>
      <c r="FA435" s="3"/>
      <c r="FB435" s="22"/>
      <c r="FC435" s="15"/>
      <c r="FD435" s="15"/>
      <c r="FE435" s="15">
        <f t="shared" si="90"/>
        <v>3364</v>
      </c>
      <c r="FF435" s="4">
        <f t="shared" si="91"/>
        <v>17489</v>
      </c>
      <c r="FG435" t="s">
        <v>586</v>
      </c>
      <c r="FH435" s="4">
        <v>450</v>
      </c>
      <c r="FI435" t="s">
        <v>688</v>
      </c>
    </row>
    <row r="436" spans="1:165" ht="17.25" x14ac:dyDescent="0.25">
      <c r="A436" s="5">
        <v>132195021</v>
      </c>
      <c r="B436" s="12" t="s">
        <v>956</v>
      </c>
      <c r="C436" s="5"/>
      <c r="D436" s="5"/>
      <c r="E436" s="5"/>
      <c r="F436" s="5"/>
      <c r="G436" s="6"/>
      <c r="H436" s="6"/>
      <c r="I436" s="5">
        <v>6124</v>
      </c>
      <c r="J436" s="5">
        <v>6574</v>
      </c>
      <c r="K436" s="295">
        <f t="shared" si="93"/>
        <v>456</v>
      </c>
      <c r="L436" s="295">
        <f t="shared" si="81"/>
        <v>12698</v>
      </c>
      <c r="M436" s="7">
        <v>2</v>
      </c>
      <c r="N436" s="5" t="s">
        <v>688</v>
      </c>
      <c r="O436" s="5" t="s">
        <v>689</v>
      </c>
      <c r="P436" s="5" t="s">
        <v>150</v>
      </c>
      <c r="Q436" s="8">
        <v>24169.89</v>
      </c>
      <c r="R436" s="9">
        <v>6</v>
      </c>
      <c r="S436" s="9">
        <f t="shared" si="82"/>
        <v>0</v>
      </c>
      <c r="T436" s="9">
        <v>900</v>
      </c>
      <c r="U436" s="10" t="s">
        <v>586</v>
      </c>
      <c r="V436" s="319">
        <f t="shared" si="86"/>
        <v>0.17242226998197369</v>
      </c>
      <c r="W436" s="319">
        <f t="shared" si="87"/>
        <v>5.3514887655986164E-3</v>
      </c>
      <c r="X436" s="11" t="str">
        <f t="shared" si="83"/>
        <v>FLOW</v>
      </c>
      <c r="Y436" s="5" t="str">
        <f t="shared" si="84"/>
        <v>-</v>
      </c>
      <c r="Z436" s="5" t="s">
        <v>586</v>
      </c>
      <c r="AA436" s="5" t="s">
        <v>586</v>
      </c>
      <c r="AB436" s="12"/>
      <c r="AC436" s="5"/>
      <c r="AD436" s="5"/>
      <c r="AE436" s="13"/>
      <c r="AF436" s="14" t="s">
        <v>586</v>
      </c>
      <c r="AG436" s="15" t="s">
        <v>586</v>
      </c>
      <c r="AH436" s="5" t="s">
        <v>348</v>
      </c>
      <c r="AI436" s="15" t="s">
        <v>586</v>
      </c>
      <c r="AJ436" s="16" t="s">
        <v>586</v>
      </c>
      <c r="AK436" s="15" t="s">
        <v>586</v>
      </c>
      <c r="AL436" s="17">
        <v>7480</v>
      </c>
      <c r="AM436" s="8">
        <v>24169.89</v>
      </c>
      <c r="AN436" s="18">
        <v>56</v>
      </c>
      <c r="AO436" s="6">
        <v>66</v>
      </c>
      <c r="AP436" s="6" t="str">
        <f t="shared" si="85"/>
        <v>FLOW</v>
      </c>
      <c r="AQ436" s="6"/>
      <c r="AR436" s="6"/>
      <c r="AS436" s="6"/>
      <c r="AT436" s="6"/>
      <c r="AU436" s="5" t="s">
        <v>483</v>
      </c>
      <c r="AV436" s="332"/>
      <c r="AW436" s="12"/>
      <c r="AX436" s="19"/>
      <c r="AY436" s="5"/>
      <c r="AZ436" s="5" t="s">
        <v>1011</v>
      </c>
      <c r="BA436" s="15" t="s">
        <v>586</v>
      </c>
      <c r="BB436" s="15"/>
      <c r="BC436" s="15"/>
      <c r="BD436" s="5"/>
      <c r="BE436" s="5"/>
      <c r="BF436" s="5"/>
      <c r="BG436" s="3"/>
      <c r="BH436" s="5"/>
      <c r="BI436" s="5"/>
      <c r="BJ436" s="5"/>
      <c r="BK436" s="5"/>
      <c r="BL436" s="5"/>
      <c r="BM436" s="5"/>
      <c r="BN436" s="5"/>
      <c r="BO436" s="5">
        <v>1</v>
      </c>
      <c r="BP436" s="5"/>
      <c r="BQ436" s="5"/>
      <c r="BR436" s="5"/>
      <c r="BS436" s="5"/>
      <c r="BT436" s="5"/>
      <c r="BU436" s="5"/>
      <c r="BV436" s="5"/>
      <c r="BW436" s="5"/>
      <c r="BX436" s="5"/>
      <c r="BY436" s="5"/>
      <c r="BZ436" s="5"/>
      <c r="CA436" s="5"/>
      <c r="CB436" s="5"/>
      <c r="CC436" s="5"/>
      <c r="CD436" s="5"/>
      <c r="CE436" s="5"/>
      <c r="CF436" s="5"/>
      <c r="CG436" s="5"/>
      <c r="CH436" s="5"/>
      <c r="CI436" s="5"/>
      <c r="CJ436" s="5"/>
      <c r="CK436" s="5"/>
      <c r="CL436" s="5"/>
      <c r="CM436" s="5"/>
      <c r="CN436" s="5"/>
      <c r="CO436" s="5"/>
      <c r="CP436" s="5"/>
      <c r="CQ436" s="5"/>
      <c r="CR436" s="5"/>
      <c r="CS436" s="5"/>
      <c r="CT436" s="5"/>
      <c r="CU436" s="5"/>
      <c r="CV436" s="5"/>
      <c r="CW436" s="5"/>
      <c r="CX436" s="5"/>
      <c r="CY436" s="5"/>
      <c r="CZ436" s="5"/>
      <c r="DA436" s="5"/>
      <c r="DB436" s="5"/>
      <c r="DC436" s="5"/>
      <c r="DD436" s="5"/>
      <c r="DE436" s="5"/>
      <c r="DF436" s="5"/>
      <c r="DG436" s="5"/>
      <c r="DH436" s="5"/>
      <c r="DI436" s="5"/>
      <c r="DJ436" s="5"/>
      <c r="DK436" s="5"/>
      <c r="DL436" s="5"/>
      <c r="DM436" s="5"/>
      <c r="DN436" s="5"/>
      <c r="DO436" s="5"/>
      <c r="DP436" s="5"/>
      <c r="DQ436" s="5"/>
      <c r="DR436" s="5"/>
      <c r="DS436" s="5"/>
      <c r="DT436" s="5"/>
      <c r="DU436" s="5"/>
      <c r="DV436" s="5"/>
      <c r="DW436" s="5"/>
      <c r="DX436" s="5"/>
      <c r="DY436" s="5"/>
      <c r="DZ436" s="5"/>
      <c r="EA436" s="5"/>
      <c r="EB436" s="5"/>
      <c r="EC436" s="5"/>
      <c r="ED436" s="5"/>
      <c r="EE436" s="5"/>
      <c r="EF436" s="5"/>
      <c r="EG436" s="5"/>
      <c r="EH436" s="5"/>
      <c r="EI436" s="5"/>
      <c r="EJ436" s="5"/>
      <c r="EK436" s="5"/>
      <c r="EL436" s="5"/>
      <c r="EM436" s="5"/>
      <c r="EN436" s="5"/>
      <c r="EO436" s="5"/>
      <c r="EP436" s="5"/>
      <c r="EQ436" s="5"/>
      <c r="ER436" s="20">
        <f t="shared" si="88"/>
        <v>1</v>
      </c>
      <c r="ES436" s="5">
        <f t="shared" si="89"/>
        <v>1</v>
      </c>
      <c r="ET436" s="5" t="s">
        <v>584</v>
      </c>
      <c r="EU436" s="15" t="s">
        <v>1895</v>
      </c>
      <c r="EV436" s="15" t="s">
        <v>567</v>
      </c>
      <c r="EW436" s="15" t="s">
        <v>1075</v>
      </c>
      <c r="EX436" s="3" t="s">
        <v>1249</v>
      </c>
      <c r="EY436" s="22">
        <v>46178</v>
      </c>
      <c r="EZ436" s="21"/>
      <c r="FA436" s="3"/>
      <c r="FB436" s="22"/>
      <c r="FC436" s="15"/>
      <c r="FD436" s="15"/>
      <c r="FE436" s="15">
        <f t="shared" si="90"/>
        <v>456</v>
      </c>
      <c r="FF436" s="4">
        <f t="shared" si="91"/>
        <v>12698</v>
      </c>
      <c r="FG436" t="s">
        <v>586</v>
      </c>
      <c r="FH436" s="4">
        <v>6</v>
      </c>
      <c r="FI436" t="s">
        <v>688</v>
      </c>
    </row>
    <row r="437" spans="1:165" ht="17.25" x14ac:dyDescent="0.25">
      <c r="A437" s="5">
        <v>458787050</v>
      </c>
      <c r="B437" s="12" t="s">
        <v>278</v>
      </c>
      <c r="C437" s="5" t="s">
        <v>1043</v>
      </c>
      <c r="D437" s="5" t="s">
        <v>1067</v>
      </c>
      <c r="E437" s="5">
        <v>7303</v>
      </c>
      <c r="F437" s="5"/>
      <c r="G437" s="6"/>
      <c r="H437" s="6"/>
      <c r="I437" s="5">
        <v>3668</v>
      </c>
      <c r="J437" s="5">
        <v>18456</v>
      </c>
      <c r="K437" s="295">
        <f t="shared" si="93"/>
        <v>1448</v>
      </c>
      <c r="L437" s="295">
        <f t="shared" si="81"/>
        <v>14821</v>
      </c>
      <c r="M437" s="7">
        <v>6</v>
      </c>
      <c r="N437" s="5" t="s">
        <v>737</v>
      </c>
      <c r="O437" s="5" t="s">
        <v>738</v>
      </c>
      <c r="P437" s="5" t="s">
        <v>41</v>
      </c>
      <c r="Q437" s="8">
        <v>24007</v>
      </c>
      <c r="R437" s="9">
        <v>1332</v>
      </c>
      <c r="S437" s="9">
        <f t="shared" si="82"/>
        <v>0</v>
      </c>
      <c r="T437" s="9">
        <v>6300</v>
      </c>
      <c r="U437" s="10" t="s">
        <v>688</v>
      </c>
      <c r="V437" s="319">
        <f t="shared" si="86"/>
        <v>7.6582196570838909E-2</v>
      </c>
      <c r="W437" s="319">
        <f t="shared" si="87"/>
        <v>1.0084660445088864E-2</v>
      </c>
      <c r="X437" s="11" t="str">
        <f t="shared" si="83"/>
        <v>STABLE</v>
      </c>
      <c r="Y437" s="5" t="str">
        <f t="shared" si="84"/>
        <v>PAID</v>
      </c>
      <c r="Z437" s="5" t="s">
        <v>787</v>
      </c>
      <c r="AA437" s="5" t="s">
        <v>586</v>
      </c>
      <c r="AB437" s="12"/>
      <c r="AC437" s="5"/>
      <c r="AD437" s="5"/>
      <c r="AE437" s="13"/>
      <c r="AF437" s="14" t="s">
        <v>1064</v>
      </c>
      <c r="AG437" s="15" t="s">
        <v>586</v>
      </c>
      <c r="AH437" s="5" t="s">
        <v>279</v>
      </c>
      <c r="AI437" s="15" t="s">
        <v>586</v>
      </c>
      <c r="AJ437" s="16" t="s">
        <v>586</v>
      </c>
      <c r="AK437" s="15" t="s">
        <v>586</v>
      </c>
      <c r="AL437" s="17">
        <v>26088</v>
      </c>
      <c r="AM437" s="8">
        <v>24007</v>
      </c>
      <c r="AN437" s="18">
        <v>178</v>
      </c>
      <c r="AO437" s="6">
        <v>126</v>
      </c>
      <c r="AP437" s="6" t="str">
        <f t="shared" si="85"/>
        <v>STABLE</v>
      </c>
      <c r="AQ437" s="6"/>
      <c r="AR437" s="6"/>
      <c r="AS437" s="6"/>
      <c r="AT437" s="6"/>
      <c r="AU437" s="5" t="s">
        <v>483</v>
      </c>
      <c r="AV437" s="332"/>
      <c r="AW437" s="12"/>
      <c r="AX437" s="19"/>
      <c r="AY437" s="5"/>
      <c r="AZ437" s="5" t="s">
        <v>1011</v>
      </c>
      <c r="BA437" s="15" t="s">
        <v>586</v>
      </c>
      <c r="BB437" s="15"/>
      <c r="BC437" s="15"/>
      <c r="BD437" s="5"/>
      <c r="BE437" s="5"/>
      <c r="BF437" s="5"/>
      <c r="BG437" s="3"/>
      <c r="BH437" s="5"/>
      <c r="BI437" s="5"/>
      <c r="BJ437" s="5"/>
      <c r="BK437" s="5"/>
      <c r="BL437" s="5">
        <v>1</v>
      </c>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c r="EM437" s="5"/>
      <c r="EN437" s="5"/>
      <c r="EO437" s="5"/>
      <c r="EP437" s="5"/>
      <c r="EQ437" s="5"/>
      <c r="ER437" s="20">
        <f t="shared" si="88"/>
        <v>1</v>
      </c>
      <c r="ES437" s="5">
        <f t="shared" si="89"/>
        <v>1</v>
      </c>
      <c r="ET437" s="5" t="s">
        <v>575</v>
      </c>
      <c r="EU437" s="15" t="e">
        <v>#N/A</v>
      </c>
      <c r="EV437" s="15" t="e">
        <v>#N/A</v>
      </c>
      <c r="EW437" s="15" t="e">
        <v>#N/A</v>
      </c>
      <c r="EX437" s="3" t="e">
        <v>#N/A</v>
      </c>
      <c r="EY437" s="22" t="e">
        <v>#N/A</v>
      </c>
      <c r="EZ437" s="21"/>
      <c r="FA437" s="3"/>
      <c r="FB437" s="22"/>
      <c r="FC437" s="15"/>
      <c r="FD437" s="15"/>
      <c r="FE437" s="15">
        <f t="shared" si="90"/>
        <v>1448</v>
      </c>
      <c r="FF437" s="4">
        <f t="shared" si="91"/>
        <v>22124</v>
      </c>
      <c r="FG437" t="s">
        <v>586</v>
      </c>
      <c r="FH437" s="4">
        <v>1332</v>
      </c>
      <c r="FI437" t="s">
        <v>1477</v>
      </c>
    </row>
    <row r="438" spans="1:165" ht="17.25" x14ac:dyDescent="0.25">
      <c r="A438" s="5">
        <v>459762372</v>
      </c>
      <c r="B438" s="12" t="s">
        <v>428</v>
      </c>
      <c r="C438" s="5"/>
      <c r="D438" s="5"/>
      <c r="E438" s="5"/>
      <c r="F438" s="5"/>
      <c r="G438" s="6"/>
      <c r="H438" s="6"/>
      <c r="I438" s="5">
        <v>3652</v>
      </c>
      <c r="J438" s="5">
        <v>10631</v>
      </c>
      <c r="K438" s="295">
        <f t="shared" si="93"/>
        <v>3870</v>
      </c>
      <c r="L438" s="295">
        <f t="shared" si="81"/>
        <v>14283</v>
      </c>
      <c r="M438" s="7">
        <v>3</v>
      </c>
      <c r="N438" s="5" t="s">
        <v>688</v>
      </c>
      <c r="O438" s="5" t="s">
        <v>689</v>
      </c>
      <c r="P438" s="5" t="s">
        <v>106</v>
      </c>
      <c r="Q438" s="8">
        <v>23960.31</v>
      </c>
      <c r="R438" s="9">
        <v>543</v>
      </c>
      <c r="S438" s="9">
        <f t="shared" si="82"/>
        <v>0</v>
      </c>
      <c r="T438" s="9">
        <v>5850</v>
      </c>
      <c r="U438" s="10" t="s">
        <v>737</v>
      </c>
      <c r="V438" s="319">
        <f t="shared" si="86"/>
        <v>6.8474129773943987E-2</v>
      </c>
      <c r="W438" s="319">
        <f t="shared" si="87"/>
        <v>6.3435224252715574E-3</v>
      </c>
      <c r="X438" s="11" t="str">
        <f t="shared" si="83"/>
        <v>FLOW</v>
      </c>
      <c r="Y438" s="5" t="str">
        <f t="shared" si="84"/>
        <v>-</v>
      </c>
      <c r="Z438" s="5" t="s">
        <v>773</v>
      </c>
      <c r="AA438" s="5" t="s">
        <v>586</v>
      </c>
      <c r="AB438" s="12"/>
      <c r="AC438" s="5"/>
      <c r="AD438" s="5"/>
      <c r="AE438" s="13"/>
      <c r="AF438" s="14" t="s">
        <v>1064</v>
      </c>
      <c r="AG438" s="15" t="s">
        <v>586</v>
      </c>
      <c r="AH438" s="5" t="s">
        <v>429</v>
      </c>
      <c r="AI438" s="15" t="s">
        <v>586</v>
      </c>
      <c r="AJ438" s="16" t="s">
        <v>586</v>
      </c>
      <c r="AK438" s="15" t="s">
        <v>586</v>
      </c>
      <c r="AL438" s="17">
        <v>17024</v>
      </c>
      <c r="AM438" s="8">
        <v>23960.31</v>
      </c>
      <c r="AN438" s="18">
        <v>88</v>
      </c>
      <c r="AO438" s="6">
        <v>98</v>
      </c>
      <c r="AP438" s="6" t="str">
        <f t="shared" si="85"/>
        <v>FLOW</v>
      </c>
      <c r="AQ438" s="6"/>
      <c r="AR438" s="6"/>
      <c r="AS438" s="6"/>
      <c r="AT438" s="6"/>
      <c r="AU438" s="5" t="s">
        <v>483</v>
      </c>
      <c r="AV438" s="332"/>
      <c r="AW438" s="12"/>
      <c r="AX438" s="19"/>
      <c r="AY438" s="5"/>
      <c r="AZ438" s="5" t="s">
        <v>1011</v>
      </c>
      <c r="BA438" s="15" t="s">
        <v>586</v>
      </c>
      <c r="BB438" s="15"/>
      <c r="BC438" s="15"/>
      <c r="BD438" s="5"/>
      <c r="BE438" s="5"/>
      <c r="BF438" s="5"/>
      <c r="BG438" s="3"/>
      <c r="BH438" s="5"/>
      <c r="BI438" s="5"/>
      <c r="BJ438" s="5"/>
      <c r="BK438" s="5"/>
      <c r="BL438" s="5"/>
      <c r="BM438" s="5"/>
      <c r="BN438" s="5"/>
      <c r="BO438" s="5"/>
      <c r="BP438" s="5"/>
      <c r="BQ438" s="5"/>
      <c r="BR438" s="5"/>
      <c r="BS438" s="5"/>
      <c r="BT438" s="5"/>
      <c r="BU438" s="5"/>
      <c r="BV438" s="5"/>
      <c r="BW438" s="5"/>
      <c r="BX438" s="5"/>
      <c r="BY438" s="5"/>
      <c r="BZ438" s="5"/>
      <c r="CA438" s="5"/>
      <c r="CB438" s="5"/>
      <c r="CC438" s="5"/>
      <c r="CD438" s="5"/>
      <c r="CE438" s="5"/>
      <c r="CF438" s="5"/>
      <c r="CG438" s="5"/>
      <c r="CH438" s="5"/>
      <c r="CI438" s="5"/>
      <c r="CJ438" s="5"/>
      <c r="CK438" s="5"/>
      <c r="CL438" s="5"/>
      <c r="CM438" s="5"/>
      <c r="CN438" s="5"/>
      <c r="CO438" s="5"/>
      <c r="CP438" s="5"/>
      <c r="CQ438" s="5"/>
      <c r="CR438" s="5"/>
      <c r="CS438" s="5"/>
      <c r="CT438" s="5"/>
      <c r="CU438" s="5"/>
      <c r="CV438" s="5"/>
      <c r="CW438" s="5"/>
      <c r="CX438" s="5"/>
      <c r="CY438" s="5"/>
      <c r="CZ438" s="5"/>
      <c r="DA438" s="5"/>
      <c r="DB438" s="5"/>
      <c r="DC438" s="5"/>
      <c r="DD438" s="5"/>
      <c r="DE438" s="5"/>
      <c r="DF438" s="5"/>
      <c r="DG438" s="5"/>
      <c r="DH438" s="5"/>
      <c r="DI438" s="5"/>
      <c r="DJ438" s="5"/>
      <c r="DK438" s="5"/>
      <c r="DL438" s="5"/>
      <c r="DM438" s="5"/>
      <c r="DN438" s="5"/>
      <c r="DO438" s="5"/>
      <c r="DP438" s="5"/>
      <c r="DQ438" s="5"/>
      <c r="DR438" s="5"/>
      <c r="DS438" s="5"/>
      <c r="DT438" s="5"/>
      <c r="DU438" s="5"/>
      <c r="DV438" s="5"/>
      <c r="DW438" s="5"/>
      <c r="DX438" s="5"/>
      <c r="DY438" s="5"/>
      <c r="DZ438" s="5"/>
      <c r="EA438" s="5"/>
      <c r="EB438" s="5"/>
      <c r="EC438" s="5"/>
      <c r="ED438" s="5"/>
      <c r="EE438" s="5"/>
      <c r="EF438" s="5"/>
      <c r="EG438" s="5"/>
      <c r="EH438" s="5"/>
      <c r="EI438" s="5"/>
      <c r="EJ438" s="5"/>
      <c r="EK438" s="5"/>
      <c r="EL438" s="5"/>
      <c r="EM438" s="5"/>
      <c r="EN438" s="5"/>
      <c r="EO438" s="5"/>
      <c r="EP438" s="5"/>
      <c r="EQ438" s="5"/>
      <c r="ER438" s="20">
        <f t="shared" si="88"/>
        <v>0</v>
      </c>
      <c r="ES438" s="5" t="str">
        <f t="shared" si="89"/>
        <v/>
      </c>
      <c r="ET438" s="5" t="s">
        <v>568</v>
      </c>
      <c r="EU438" s="15" t="s">
        <v>1896</v>
      </c>
      <c r="EV438" s="15" t="s">
        <v>567</v>
      </c>
      <c r="EW438" s="15" t="e">
        <v>#N/A</v>
      </c>
      <c r="EX438" s="3" t="e">
        <v>#N/A</v>
      </c>
      <c r="EY438" s="22" t="e">
        <v>#N/A</v>
      </c>
      <c r="EZ438" s="21"/>
      <c r="FA438" s="3"/>
      <c r="FB438" s="22"/>
      <c r="FC438" s="15"/>
      <c r="FD438" s="15"/>
      <c r="FE438" s="15">
        <f t="shared" si="90"/>
        <v>3870</v>
      </c>
      <c r="FF438" s="4">
        <f t="shared" si="91"/>
        <v>14283</v>
      </c>
      <c r="FG438" t="s">
        <v>586</v>
      </c>
      <c r="FH438" s="4">
        <v>543</v>
      </c>
      <c r="FI438" t="s">
        <v>688</v>
      </c>
    </row>
    <row r="439" spans="1:165" ht="17.25" x14ac:dyDescent="0.25">
      <c r="A439" s="5">
        <v>461125158</v>
      </c>
      <c r="B439" s="12" t="s">
        <v>98</v>
      </c>
      <c r="C439" s="5"/>
      <c r="D439" s="5"/>
      <c r="E439" s="5"/>
      <c r="F439" s="5"/>
      <c r="G439" s="6"/>
      <c r="H439" s="6"/>
      <c r="I439" s="5">
        <v>3228</v>
      </c>
      <c r="J439" s="5">
        <v>2589</v>
      </c>
      <c r="K439" s="295">
        <f t="shared" si="93"/>
        <v>2679</v>
      </c>
      <c r="L439" s="295">
        <f t="shared" si="81"/>
        <v>5817</v>
      </c>
      <c r="M439" s="334">
        <v>1</v>
      </c>
      <c r="N439" s="5" t="s">
        <v>688</v>
      </c>
      <c r="O439" s="5" t="s">
        <v>689</v>
      </c>
      <c r="P439" s="5" t="s">
        <v>96</v>
      </c>
      <c r="Q439" s="8">
        <v>23731.38</v>
      </c>
      <c r="R439" s="9">
        <v>90</v>
      </c>
      <c r="S439" s="9">
        <f t="shared" si="82"/>
        <v>0</v>
      </c>
      <c r="T439" s="9">
        <v>0</v>
      </c>
      <c r="U439" s="10" t="s">
        <v>887</v>
      </c>
      <c r="V439" s="319">
        <f t="shared" si="86"/>
        <v>3.2984082832295383E-2</v>
      </c>
      <c r="W439" s="319">
        <f t="shared" si="87"/>
        <v>1.3308825633567443E-3</v>
      </c>
      <c r="X439" s="11" t="str">
        <f t="shared" si="83"/>
        <v>FLOW</v>
      </c>
      <c r="Y439" s="5" t="str">
        <f t="shared" si="84"/>
        <v>-</v>
      </c>
      <c r="Z439" s="5" t="s">
        <v>787</v>
      </c>
      <c r="AA439" s="5" t="s">
        <v>586</v>
      </c>
      <c r="AB439" s="12"/>
      <c r="AC439" s="5"/>
      <c r="AD439" s="5"/>
      <c r="AE439" s="13"/>
      <c r="AF439" s="14" t="s">
        <v>586</v>
      </c>
      <c r="AG439" s="15" t="s">
        <v>586</v>
      </c>
      <c r="AH439" s="5" t="s">
        <v>95</v>
      </c>
      <c r="AI439" s="15" t="s">
        <v>586</v>
      </c>
      <c r="AJ439" s="16" t="s">
        <v>586</v>
      </c>
      <c r="AK439" s="15" t="s">
        <v>586</v>
      </c>
      <c r="AL439" s="17">
        <v>2679</v>
      </c>
      <c r="AM439" s="8">
        <v>23731.38</v>
      </c>
      <c r="AN439" s="18">
        <v>27</v>
      </c>
      <c r="AO439" s="6">
        <v>37</v>
      </c>
      <c r="AP439" s="6" t="str">
        <f t="shared" si="85"/>
        <v>FLOW</v>
      </c>
      <c r="AQ439" s="6"/>
      <c r="AR439" s="6"/>
      <c r="AS439" s="6"/>
      <c r="AT439" s="6"/>
      <c r="AU439" s="5" t="s">
        <v>1060</v>
      </c>
      <c r="AV439" s="332"/>
      <c r="AW439" s="12"/>
      <c r="AX439" s="19"/>
      <c r="AY439" s="5"/>
      <c r="AZ439" s="5" t="s">
        <v>1011</v>
      </c>
      <c r="BA439" s="15" t="s">
        <v>586</v>
      </c>
      <c r="BB439" s="15"/>
      <c r="BC439" s="15"/>
      <c r="BD439" s="5"/>
      <c r="BE439" s="5"/>
      <c r="BF439" s="5"/>
      <c r="BG439" s="3"/>
      <c r="BH439" s="5"/>
      <c r="BI439" s="5">
        <v>1</v>
      </c>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c r="DP439" s="5"/>
      <c r="DQ439" s="5"/>
      <c r="DR439" s="5"/>
      <c r="DS439" s="5"/>
      <c r="DT439" s="5"/>
      <c r="DU439" s="5"/>
      <c r="DV439" s="5"/>
      <c r="DW439" s="5"/>
      <c r="DX439" s="5"/>
      <c r="DY439" s="5"/>
      <c r="DZ439" s="5"/>
      <c r="EA439" s="5"/>
      <c r="EB439" s="5"/>
      <c r="EC439" s="5"/>
      <c r="ED439" s="5"/>
      <c r="EE439" s="5"/>
      <c r="EF439" s="5"/>
      <c r="EG439" s="5"/>
      <c r="EH439" s="5"/>
      <c r="EI439" s="5"/>
      <c r="EJ439" s="5"/>
      <c r="EK439" s="5"/>
      <c r="EL439" s="5"/>
      <c r="EM439" s="5"/>
      <c r="EN439" s="5"/>
      <c r="EO439" s="5"/>
      <c r="EP439" s="5"/>
      <c r="EQ439" s="5"/>
      <c r="ER439" s="20">
        <f t="shared" si="88"/>
        <v>1</v>
      </c>
      <c r="ES439" s="5">
        <f t="shared" si="89"/>
        <v>1</v>
      </c>
      <c r="ET439" s="5" t="s">
        <v>580</v>
      </c>
      <c r="EU439" s="15" t="s">
        <v>1897</v>
      </c>
      <c r="EV439" s="15" t="s">
        <v>567</v>
      </c>
      <c r="EW439" s="15" t="s">
        <v>1068</v>
      </c>
      <c r="EX439" s="3" t="s">
        <v>1250</v>
      </c>
      <c r="EY439" s="22">
        <v>46176</v>
      </c>
      <c r="EZ439" s="21"/>
      <c r="FA439" s="3"/>
      <c r="FB439" s="22"/>
      <c r="FC439" s="15"/>
      <c r="FD439" s="15"/>
      <c r="FE439" s="15">
        <f t="shared" si="90"/>
        <v>2679</v>
      </c>
      <c r="FF439" s="4">
        <f t="shared" si="91"/>
        <v>5817</v>
      </c>
      <c r="FG439" t="s">
        <v>586</v>
      </c>
      <c r="FH439" s="4">
        <v>90</v>
      </c>
      <c r="FI439" t="s">
        <v>688</v>
      </c>
    </row>
    <row r="440" spans="1:165" ht="17.25" x14ac:dyDescent="0.25">
      <c r="A440" s="5">
        <v>465574833</v>
      </c>
      <c r="B440" s="12" t="s">
        <v>542</v>
      </c>
      <c r="C440" s="5" t="s">
        <v>1043</v>
      </c>
      <c r="D440" s="5" t="s">
        <v>1055</v>
      </c>
      <c r="E440" s="5">
        <v>5048</v>
      </c>
      <c r="F440" s="5"/>
      <c r="G440" s="6"/>
      <c r="H440" s="6"/>
      <c r="I440" s="5">
        <v>9114</v>
      </c>
      <c r="J440" s="5">
        <v>24143.99</v>
      </c>
      <c r="K440" s="295">
        <f>I440*3-J440+R440</f>
        <v>5702.0099999999984</v>
      </c>
      <c r="L440" s="295">
        <f t="shared" si="81"/>
        <v>28209.990000000005</v>
      </c>
      <c r="M440" s="7">
        <v>5</v>
      </c>
      <c r="N440" s="5" t="s">
        <v>688</v>
      </c>
      <c r="O440" s="5" t="s">
        <v>738</v>
      </c>
      <c r="P440" s="5" t="s">
        <v>34</v>
      </c>
      <c r="Q440" s="8">
        <v>23675.99</v>
      </c>
      <c r="R440" s="9">
        <v>2504</v>
      </c>
      <c r="S440" s="9">
        <f t="shared" si="82"/>
        <v>0</v>
      </c>
      <c r="T440" s="9">
        <v>5400</v>
      </c>
      <c r="U440" s="10" t="s">
        <v>737</v>
      </c>
      <c r="V440" s="319">
        <f t="shared" si="86"/>
        <v>0.72801106469049526</v>
      </c>
      <c r="W440" s="319">
        <f t="shared" si="87"/>
        <v>1.1524654510659489E-2</v>
      </c>
      <c r="X440" s="11" t="str">
        <f t="shared" si="83"/>
        <v>FLOW</v>
      </c>
      <c r="Y440" s="5" t="str">
        <f t="shared" si="84"/>
        <v>-</v>
      </c>
      <c r="Z440" s="5" t="s">
        <v>738</v>
      </c>
      <c r="AA440" s="5" t="s">
        <v>586</v>
      </c>
      <c r="AB440" s="12"/>
      <c r="AC440" s="5"/>
      <c r="AD440" s="5"/>
      <c r="AE440" s="13"/>
      <c r="AF440" s="14" t="s">
        <v>1064</v>
      </c>
      <c r="AG440" s="15" t="s">
        <v>586</v>
      </c>
      <c r="AH440" s="5" t="s">
        <v>154</v>
      </c>
      <c r="AI440" s="15" t="s">
        <v>586</v>
      </c>
      <c r="AJ440" s="16" t="s">
        <v>586</v>
      </c>
      <c r="AK440" s="15" t="s">
        <v>586</v>
      </c>
      <c r="AL440" s="17">
        <v>32047.99</v>
      </c>
      <c r="AM440" s="8">
        <v>23675.99</v>
      </c>
      <c r="AN440" s="18">
        <v>147</v>
      </c>
      <c r="AO440" s="6">
        <v>157</v>
      </c>
      <c r="AP440" s="6" t="str">
        <f t="shared" si="85"/>
        <v>FLOW</v>
      </c>
      <c r="AQ440" s="6"/>
      <c r="AR440" s="6"/>
      <c r="AS440" s="6"/>
      <c r="AT440" s="6"/>
      <c r="AU440" s="5" t="s">
        <v>483</v>
      </c>
      <c r="AV440" s="332"/>
      <c r="AW440" s="12"/>
      <c r="AX440" s="19"/>
      <c r="AY440" s="5"/>
      <c r="AZ440" s="5" t="s">
        <v>1011</v>
      </c>
      <c r="BA440" s="15" t="s">
        <v>586</v>
      </c>
      <c r="BB440" s="15"/>
      <c r="BC440" s="15"/>
      <c r="BD440" s="5"/>
      <c r="BE440" s="5"/>
      <c r="BF440" s="5"/>
      <c r="BG440" s="3"/>
      <c r="BH440" s="5"/>
      <c r="BI440" s="5"/>
      <c r="BJ440" s="5"/>
      <c r="BK440" s="5"/>
      <c r="BL440" s="5"/>
      <c r="BM440" s="5"/>
      <c r="BN440" s="5"/>
      <c r="BO440" s="5">
        <v>1</v>
      </c>
      <c r="BP440" s="5"/>
      <c r="BQ440" s="5"/>
      <c r="BR440" s="5"/>
      <c r="BS440" s="5"/>
      <c r="BT440" s="5"/>
      <c r="BU440" s="5"/>
      <c r="BV440" s="5"/>
      <c r="BW440" s="5"/>
      <c r="BX440" s="5"/>
      <c r="BY440" s="5"/>
      <c r="BZ440" s="5"/>
      <c r="CA440" s="5"/>
      <c r="CB440" s="5"/>
      <c r="CC440" s="5"/>
      <c r="CD440" s="5"/>
      <c r="CE440" s="5"/>
      <c r="CF440" s="5"/>
      <c r="CG440" s="5"/>
      <c r="CH440" s="5"/>
      <c r="CI440" s="5"/>
      <c r="CJ440" s="5"/>
      <c r="CK440" s="5"/>
      <c r="CL440" s="5"/>
      <c r="CM440" s="5"/>
      <c r="CN440" s="5"/>
      <c r="CO440" s="5"/>
      <c r="CP440" s="5"/>
      <c r="CQ440" s="5"/>
      <c r="CR440" s="5"/>
      <c r="CS440" s="5"/>
      <c r="CT440" s="5"/>
      <c r="CU440" s="5"/>
      <c r="CV440" s="5"/>
      <c r="CW440" s="5"/>
      <c r="CX440" s="5"/>
      <c r="CY440" s="5"/>
      <c r="CZ440" s="5"/>
      <c r="DA440" s="5"/>
      <c r="DB440" s="5"/>
      <c r="DC440" s="5"/>
      <c r="DD440" s="5"/>
      <c r="DE440" s="5"/>
      <c r="DF440" s="5"/>
      <c r="DG440" s="5"/>
      <c r="DH440" s="5"/>
      <c r="DI440" s="5"/>
      <c r="DJ440" s="5"/>
      <c r="DK440" s="5"/>
      <c r="DL440" s="5"/>
      <c r="DM440" s="5"/>
      <c r="DN440" s="5"/>
      <c r="DO440" s="5"/>
      <c r="DP440" s="5"/>
      <c r="DQ440" s="5"/>
      <c r="DR440" s="5"/>
      <c r="DS440" s="5"/>
      <c r="DT440" s="5"/>
      <c r="DU440" s="5"/>
      <c r="DV440" s="5"/>
      <c r="DW440" s="5"/>
      <c r="DX440" s="5"/>
      <c r="DY440" s="5"/>
      <c r="DZ440" s="5"/>
      <c r="EA440" s="5"/>
      <c r="EB440" s="5"/>
      <c r="EC440" s="5"/>
      <c r="ED440" s="5"/>
      <c r="EE440" s="5"/>
      <c r="EF440" s="5"/>
      <c r="EG440" s="5"/>
      <c r="EH440" s="5"/>
      <c r="EI440" s="5"/>
      <c r="EJ440" s="5"/>
      <c r="EK440" s="5"/>
      <c r="EL440" s="5"/>
      <c r="EM440" s="5"/>
      <c r="EN440" s="5"/>
      <c r="EO440" s="5"/>
      <c r="EP440" s="5"/>
      <c r="EQ440" s="5"/>
      <c r="ER440" s="20">
        <f t="shared" si="88"/>
        <v>1</v>
      </c>
      <c r="ES440" s="5">
        <f t="shared" si="89"/>
        <v>1</v>
      </c>
      <c r="ET440" s="5" t="s">
        <v>574</v>
      </c>
      <c r="EU440" s="15" t="s">
        <v>1898</v>
      </c>
      <c r="EV440" s="15" t="s">
        <v>567</v>
      </c>
      <c r="EW440" s="15" t="s">
        <v>1087</v>
      </c>
      <c r="EX440" s="3" t="s">
        <v>1237</v>
      </c>
      <c r="EY440" s="22">
        <v>46178</v>
      </c>
      <c r="EZ440" s="21"/>
      <c r="FA440" s="3"/>
      <c r="FB440" s="22"/>
      <c r="FC440" s="15"/>
      <c r="FD440" s="15"/>
      <c r="FE440" s="15">
        <f t="shared" si="90"/>
        <v>-9808.0099999999948</v>
      </c>
      <c r="FF440" s="4">
        <f t="shared" si="91"/>
        <v>33257.990000000005</v>
      </c>
      <c r="FG440" t="s">
        <v>586</v>
      </c>
      <c r="FH440" s="4">
        <v>2504</v>
      </c>
      <c r="FI440" t="s">
        <v>688</v>
      </c>
    </row>
    <row r="441" spans="1:165" ht="17.25" x14ac:dyDescent="0.25">
      <c r="A441" s="5">
        <v>454743569</v>
      </c>
      <c r="B441" s="12" t="s">
        <v>381</v>
      </c>
      <c r="C441" s="5"/>
      <c r="D441" s="5"/>
      <c r="E441" s="5"/>
      <c r="F441" s="5"/>
      <c r="G441" s="6"/>
      <c r="H441" s="6"/>
      <c r="I441" s="5">
        <v>2833</v>
      </c>
      <c r="J441" s="5">
        <v>14164</v>
      </c>
      <c r="K441" s="295">
        <f t="shared" ref="K441:K470" si="94">IF((J441+R441)&lt;=I441+R441,(J441+R441),((I441-(I441*(M441+1)-(I441+J441)))+R441))</f>
        <v>3301</v>
      </c>
      <c r="L441" s="295">
        <f t="shared" si="81"/>
        <v>16997</v>
      </c>
      <c r="M441" s="7">
        <v>5</v>
      </c>
      <c r="N441" s="5" t="s">
        <v>688</v>
      </c>
      <c r="O441" s="5" t="s">
        <v>689</v>
      </c>
      <c r="P441" s="5" t="s">
        <v>53</v>
      </c>
      <c r="Q441" s="8">
        <v>23515.41</v>
      </c>
      <c r="R441" s="9">
        <v>469</v>
      </c>
      <c r="S441" s="9">
        <f t="shared" si="82"/>
        <v>0</v>
      </c>
      <c r="T441" s="9">
        <v>2680</v>
      </c>
      <c r="U441" s="10" t="s">
        <v>688</v>
      </c>
      <c r="V441" s="319">
        <f t="shared" si="86"/>
        <v>0.15223260451558765</v>
      </c>
      <c r="W441" s="319">
        <f t="shared" si="87"/>
        <v>1.1446489710736795E-2</v>
      </c>
      <c r="X441" s="11" t="str">
        <f t="shared" si="83"/>
        <v>FLOW</v>
      </c>
      <c r="Y441" s="5" t="str">
        <f t="shared" si="84"/>
        <v>-</v>
      </c>
      <c r="Z441" s="5" t="s">
        <v>788</v>
      </c>
      <c r="AA441" s="5" t="s">
        <v>586</v>
      </c>
      <c r="AB441" s="12"/>
      <c r="AC441" s="5"/>
      <c r="AD441" s="5"/>
      <c r="AE441" s="13"/>
      <c r="AF441" s="14" t="s">
        <v>1064</v>
      </c>
      <c r="AG441" s="15" t="s">
        <v>586</v>
      </c>
      <c r="AH441" s="5" t="s">
        <v>378</v>
      </c>
      <c r="AI441" s="15" t="s">
        <v>586</v>
      </c>
      <c r="AJ441" s="16" t="s">
        <v>586</v>
      </c>
      <c r="AK441" s="15" t="s">
        <v>586</v>
      </c>
      <c r="AL441" s="17">
        <v>17313</v>
      </c>
      <c r="AM441" s="8">
        <v>23515.41</v>
      </c>
      <c r="AN441" s="18">
        <v>147</v>
      </c>
      <c r="AO441" s="6">
        <v>157</v>
      </c>
      <c r="AP441" s="6" t="str">
        <f t="shared" si="85"/>
        <v>FLOW</v>
      </c>
      <c r="AQ441" s="6"/>
      <c r="AR441" s="6"/>
      <c r="AS441" s="6"/>
      <c r="AT441" s="6"/>
      <c r="AU441" s="5" t="s">
        <v>483</v>
      </c>
      <c r="AV441" s="332"/>
      <c r="AW441" s="12"/>
      <c r="AX441" s="19"/>
      <c r="AY441" s="5"/>
      <c r="AZ441" s="5" t="s">
        <v>1011</v>
      </c>
      <c r="BA441" s="15" t="s">
        <v>586</v>
      </c>
      <c r="BB441" s="15"/>
      <c r="BC441" s="15"/>
      <c r="BD441" s="5"/>
      <c r="BE441" s="5"/>
      <c r="BF441" s="5"/>
      <c r="BG441" s="3"/>
      <c r="BH441" s="5"/>
      <c r="BI441" s="5"/>
      <c r="BJ441" s="5"/>
      <c r="BK441" s="5"/>
      <c r="BL441" s="5">
        <v>1</v>
      </c>
      <c r="BM441" s="5"/>
      <c r="BN441" s="5"/>
      <c r="BO441" s="5"/>
      <c r="BP441" s="5"/>
      <c r="BQ441" s="5"/>
      <c r="BR441" s="5"/>
      <c r="BS441" s="5"/>
      <c r="BT441" s="5"/>
      <c r="BU441" s="5"/>
      <c r="BV441" s="5"/>
      <c r="BW441" s="5"/>
      <c r="BX441" s="5"/>
      <c r="BY441" s="5"/>
      <c r="BZ441" s="5"/>
      <c r="CA441" s="5"/>
      <c r="CB441" s="5"/>
      <c r="CC441" s="5"/>
      <c r="CD441" s="5"/>
      <c r="CE441" s="5"/>
      <c r="CF441" s="5"/>
      <c r="CG441" s="5"/>
      <c r="CH441" s="5"/>
      <c r="CI441" s="5"/>
      <c r="CJ441" s="5"/>
      <c r="CK441" s="5"/>
      <c r="CL441" s="5"/>
      <c r="CM441" s="5"/>
      <c r="CN441" s="5"/>
      <c r="CO441" s="5"/>
      <c r="CP441" s="5"/>
      <c r="CQ441" s="5"/>
      <c r="CR441" s="5"/>
      <c r="CS441" s="5"/>
      <c r="CT441" s="5"/>
      <c r="CU441" s="5"/>
      <c r="CV441" s="5"/>
      <c r="CW441" s="5"/>
      <c r="CX441" s="5"/>
      <c r="CY441" s="5"/>
      <c r="CZ441" s="5"/>
      <c r="DA441" s="5"/>
      <c r="DB441" s="5"/>
      <c r="DC441" s="5"/>
      <c r="DD441" s="5"/>
      <c r="DE441" s="5"/>
      <c r="DF441" s="5"/>
      <c r="DG441" s="5"/>
      <c r="DH441" s="5"/>
      <c r="DI441" s="5"/>
      <c r="DJ441" s="5"/>
      <c r="DK441" s="5"/>
      <c r="DL441" s="5"/>
      <c r="DM441" s="5"/>
      <c r="DN441" s="5"/>
      <c r="DO441" s="5"/>
      <c r="DP441" s="5"/>
      <c r="DQ441" s="5"/>
      <c r="DR441" s="5"/>
      <c r="DS441" s="5"/>
      <c r="DT441" s="5"/>
      <c r="DU441" s="5"/>
      <c r="DV441" s="5"/>
      <c r="DW441" s="5"/>
      <c r="DX441" s="5"/>
      <c r="DY441" s="5"/>
      <c r="DZ441" s="5"/>
      <c r="EA441" s="5"/>
      <c r="EB441" s="5"/>
      <c r="EC441" s="5"/>
      <c r="ED441" s="5"/>
      <c r="EE441" s="5"/>
      <c r="EF441" s="5"/>
      <c r="EG441" s="5"/>
      <c r="EH441" s="5"/>
      <c r="EI441" s="5"/>
      <c r="EJ441" s="5"/>
      <c r="EK441" s="5"/>
      <c r="EL441" s="5"/>
      <c r="EM441" s="5"/>
      <c r="EN441" s="5"/>
      <c r="EO441" s="5"/>
      <c r="EP441" s="5"/>
      <c r="EQ441" s="5"/>
      <c r="ER441" s="20">
        <f t="shared" si="88"/>
        <v>1</v>
      </c>
      <c r="ES441" s="5">
        <f t="shared" si="89"/>
        <v>1</v>
      </c>
      <c r="ET441" s="5" t="s">
        <v>577</v>
      </c>
      <c r="EU441" s="15" t="s">
        <v>1899</v>
      </c>
      <c r="EV441" s="15" t="s">
        <v>567</v>
      </c>
      <c r="EW441" s="15" t="s">
        <v>1070</v>
      </c>
      <c r="EX441" s="3" t="s">
        <v>1078</v>
      </c>
      <c r="EY441" s="22">
        <v>46177</v>
      </c>
      <c r="EZ441" s="21"/>
      <c r="FA441" s="3"/>
      <c r="FB441" s="22"/>
      <c r="FC441" s="15"/>
      <c r="FD441" s="15"/>
      <c r="FE441" s="15">
        <f t="shared" si="90"/>
        <v>3301</v>
      </c>
      <c r="FF441" s="4">
        <f t="shared" si="91"/>
        <v>16997</v>
      </c>
      <c r="FG441" t="s">
        <v>586</v>
      </c>
      <c r="FH441" s="4">
        <v>469</v>
      </c>
      <c r="FI441" t="s">
        <v>688</v>
      </c>
    </row>
    <row r="442" spans="1:165" ht="17.25" x14ac:dyDescent="0.25">
      <c r="A442" s="5">
        <v>460434530</v>
      </c>
      <c r="B442" s="12" t="s">
        <v>957</v>
      </c>
      <c r="C442" s="5"/>
      <c r="D442" s="5"/>
      <c r="E442" s="5"/>
      <c r="F442" s="5"/>
      <c r="G442" s="6"/>
      <c r="H442" s="6" t="s">
        <v>1480</v>
      </c>
      <c r="I442" s="5">
        <v>3537</v>
      </c>
      <c r="J442" s="5">
        <v>3537</v>
      </c>
      <c r="K442" s="295">
        <f t="shared" si="94"/>
        <v>3612</v>
      </c>
      <c r="L442" s="295">
        <f t="shared" ref="L442:L502" si="95">FF442-E442</f>
        <v>7074</v>
      </c>
      <c r="M442" s="7">
        <v>2</v>
      </c>
      <c r="N442" s="5" t="s">
        <v>737</v>
      </c>
      <c r="O442" s="5" t="s">
        <v>689</v>
      </c>
      <c r="P442" s="5" t="s">
        <v>34</v>
      </c>
      <c r="Q442" s="8">
        <v>23491</v>
      </c>
      <c r="R442" s="9">
        <v>75</v>
      </c>
      <c r="S442" s="9">
        <f t="shared" ref="S442:S492" si="96">IF(H442="CBC COLL",T442,)</f>
        <v>0</v>
      </c>
      <c r="T442" s="9">
        <v>2250</v>
      </c>
      <c r="U442" s="10" t="s">
        <v>586</v>
      </c>
      <c r="V442" s="319">
        <f t="shared" si="86"/>
        <v>0.32721713603170349</v>
      </c>
      <c r="W442" s="319">
        <f t="shared" si="87"/>
        <v>5.2011747919695579E-3</v>
      </c>
      <c r="X442" s="11" t="str">
        <f t="shared" ref="X442:X502" si="97">N442</f>
        <v>STABLE</v>
      </c>
      <c r="Y442" s="5" t="str">
        <f t="shared" ref="Y442:Y502" si="98">IF(OR(N442="STABLE", N442="RB" ),"PAID",AA442)</f>
        <v>PAID</v>
      </c>
      <c r="Z442" s="5" t="s">
        <v>586</v>
      </c>
      <c r="AA442" s="5" t="s">
        <v>586</v>
      </c>
      <c r="AB442" s="12"/>
      <c r="AC442" s="5"/>
      <c r="AD442" s="5"/>
      <c r="AE442" s="13"/>
      <c r="AF442" s="14" t="s">
        <v>586</v>
      </c>
      <c r="AG442" s="15" t="s">
        <v>586</v>
      </c>
      <c r="AH442" s="5" t="s">
        <v>1020</v>
      </c>
      <c r="AI442" s="15" t="s">
        <v>586</v>
      </c>
      <c r="AJ442" s="16" t="s">
        <v>586</v>
      </c>
      <c r="AK442" s="15" t="s">
        <v>586</v>
      </c>
      <c r="AL442" s="17">
        <v>5862</v>
      </c>
      <c r="AM442" s="8">
        <v>23491</v>
      </c>
      <c r="AN442" s="18">
        <v>57</v>
      </c>
      <c r="AO442" s="6">
        <v>37</v>
      </c>
      <c r="AP442" s="6" t="str">
        <f t="shared" ref="AP442:AP502" si="99">IF(AO442=0,"RB",IF(AO442&lt;AN442,"STABLE",IF(AO442&gt;AN442,"FLOW","SAME")))</f>
        <v>STABLE</v>
      </c>
      <c r="AQ442" s="6"/>
      <c r="AR442" s="6"/>
      <c r="AS442" s="6"/>
      <c r="AT442" s="6"/>
      <c r="AU442" s="5" t="s">
        <v>1060</v>
      </c>
      <c r="AV442" s="332"/>
      <c r="AW442" s="12"/>
      <c r="AX442" s="19"/>
      <c r="AY442" s="5"/>
      <c r="AZ442" s="5" t="s">
        <v>1011</v>
      </c>
      <c r="BA442" s="15" t="s">
        <v>586</v>
      </c>
      <c r="BB442" s="15"/>
      <c r="BC442" s="15"/>
      <c r="BD442" s="5"/>
      <c r="BE442" s="5"/>
      <c r="BF442" s="5"/>
      <c r="BG442" s="3"/>
      <c r="BH442" s="5"/>
      <c r="BI442" s="5"/>
      <c r="BJ442" s="5"/>
      <c r="BK442" s="5"/>
      <c r="BL442" s="5"/>
      <c r="BM442" s="5"/>
      <c r="BN442" s="5"/>
      <c r="BO442" s="5"/>
      <c r="BP442" s="5"/>
      <c r="BQ442" s="5"/>
      <c r="BR442" s="5"/>
      <c r="BS442" s="5"/>
      <c r="BT442" s="5"/>
      <c r="BU442" s="5"/>
      <c r="BV442" s="5"/>
      <c r="BW442" s="5"/>
      <c r="BX442" s="5"/>
      <c r="BY442" s="5"/>
      <c r="BZ442" s="5"/>
      <c r="CA442" s="5"/>
      <c r="CB442" s="5"/>
      <c r="CC442" s="5"/>
      <c r="CD442" s="5"/>
      <c r="CE442" s="5"/>
      <c r="CF442" s="5"/>
      <c r="CG442" s="5"/>
      <c r="CH442" s="5"/>
      <c r="CI442" s="5"/>
      <c r="CJ442" s="5"/>
      <c r="CK442" s="5"/>
      <c r="CL442" s="5"/>
      <c r="CM442" s="5"/>
      <c r="CN442" s="5"/>
      <c r="CO442" s="5"/>
      <c r="CP442" s="5"/>
      <c r="CQ442" s="5"/>
      <c r="CR442" s="5"/>
      <c r="CS442" s="5"/>
      <c r="CT442" s="5"/>
      <c r="CU442" s="5"/>
      <c r="CV442" s="5"/>
      <c r="CW442" s="5"/>
      <c r="CX442" s="5"/>
      <c r="CY442" s="5"/>
      <c r="CZ442" s="5"/>
      <c r="DA442" s="5"/>
      <c r="DB442" s="5"/>
      <c r="DC442" s="5"/>
      <c r="DD442" s="5"/>
      <c r="DE442" s="5"/>
      <c r="DF442" s="5"/>
      <c r="DG442" s="5"/>
      <c r="DH442" s="5"/>
      <c r="DI442" s="5"/>
      <c r="DJ442" s="5"/>
      <c r="DK442" s="5"/>
      <c r="DL442" s="5"/>
      <c r="DM442" s="5"/>
      <c r="DN442" s="5"/>
      <c r="DO442" s="5"/>
      <c r="DP442" s="5"/>
      <c r="DQ442" s="5"/>
      <c r="DR442" s="5"/>
      <c r="DS442" s="5"/>
      <c r="DT442" s="5"/>
      <c r="DU442" s="5"/>
      <c r="DV442" s="5"/>
      <c r="DW442" s="5"/>
      <c r="DX442" s="5"/>
      <c r="DY442" s="5"/>
      <c r="DZ442" s="5"/>
      <c r="EA442" s="5"/>
      <c r="EB442" s="5"/>
      <c r="EC442" s="5"/>
      <c r="ED442" s="5"/>
      <c r="EE442" s="5"/>
      <c r="EF442" s="5"/>
      <c r="EG442" s="5"/>
      <c r="EH442" s="5"/>
      <c r="EI442" s="5"/>
      <c r="EJ442" s="5"/>
      <c r="EK442" s="5"/>
      <c r="EL442" s="5"/>
      <c r="EM442" s="5"/>
      <c r="EN442" s="5"/>
      <c r="EO442" s="5"/>
      <c r="EP442" s="5"/>
      <c r="EQ442" s="5"/>
      <c r="ER442" s="20">
        <f t="shared" si="88"/>
        <v>0</v>
      </c>
      <c r="ES442" s="5" t="str">
        <f t="shared" si="89"/>
        <v/>
      </c>
      <c r="ET442" s="5" t="s">
        <v>574</v>
      </c>
      <c r="EU442" s="15" t="s">
        <v>1900</v>
      </c>
      <c r="EV442" s="15" t="s">
        <v>567</v>
      </c>
      <c r="EW442" s="15" t="e">
        <v>#N/A</v>
      </c>
      <c r="EX442" s="3" t="e">
        <v>#N/A</v>
      </c>
      <c r="EY442" s="22" t="e">
        <v>#N/A</v>
      </c>
      <c r="EZ442" s="21"/>
      <c r="FA442" s="3"/>
      <c r="FB442" s="22"/>
      <c r="FC442" s="15"/>
      <c r="FD442" s="15"/>
      <c r="FE442" s="15">
        <f t="shared" si="90"/>
        <v>3612</v>
      </c>
      <c r="FF442" s="4">
        <f t="shared" si="91"/>
        <v>7074</v>
      </c>
      <c r="FG442" t="s">
        <v>586</v>
      </c>
      <c r="FH442" s="4">
        <v>75</v>
      </c>
      <c r="FI442" t="s">
        <v>1477</v>
      </c>
    </row>
    <row r="443" spans="1:165" ht="17.25" x14ac:dyDescent="0.25">
      <c r="A443" s="5">
        <v>460858883</v>
      </c>
      <c r="B443" s="12" t="s">
        <v>143</v>
      </c>
      <c r="C443" s="5" t="s">
        <v>1043</v>
      </c>
      <c r="D443" s="5" t="s">
        <v>1052</v>
      </c>
      <c r="E443" s="5">
        <v>3155</v>
      </c>
      <c r="F443" s="5"/>
      <c r="G443" s="6"/>
      <c r="H443" s="6" t="s">
        <v>1480</v>
      </c>
      <c r="I443" s="5">
        <v>3104</v>
      </c>
      <c r="J443" s="5">
        <v>3097.78</v>
      </c>
      <c r="K443" s="295">
        <f t="shared" si="94"/>
        <v>3145.78</v>
      </c>
      <c r="L443" s="295">
        <f t="shared" si="95"/>
        <v>3046.7800000000007</v>
      </c>
      <c r="M443" s="334">
        <v>1</v>
      </c>
      <c r="N443" s="5" t="s">
        <v>737</v>
      </c>
      <c r="O443" s="5" t="s">
        <v>738</v>
      </c>
      <c r="P443" s="5" t="s">
        <v>53</v>
      </c>
      <c r="Q443" s="8">
        <v>23192</v>
      </c>
      <c r="R443" s="9">
        <v>48</v>
      </c>
      <c r="S443" s="9">
        <f t="shared" si="96"/>
        <v>0</v>
      </c>
      <c r="T443" s="9">
        <v>6050</v>
      </c>
      <c r="U443" s="10" t="s">
        <v>737</v>
      </c>
      <c r="V443" s="319">
        <f t="shared" si="86"/>
        <v>3.4049584369561202E-2</v>
      </c>
      <c r="W443" s="319">
        <f t="shared" si="87"/>
        <v>1.3006335244460968E-3</v>
      </c>
      <c r="X443" s="11" t="str">
        <f t="shared" si="97"/>
        <v>STABLE</v>
      </c>
      <c r="Y443" s="5" t="str">
        <f t="shared" si="98"/>
        <v>PAID</v>
      </c>
      <c r="Z443" s="5" t="s">
        <v>787</v>
      </c>
      <c r="AA443" s="5" t="s">
        <v>586</v>
      </c>
      <c r="AB443" s="12"/>
      <c r="AC443" s="5"/>
      <c r="AD443" s="5"/>
      <c r="AE443" s="13"/>
      <c r="AF443" s="14" t="s">
        <v>586</v>
      </c>
      <c r="AG443" s="15" t="s">
        <v>586</v>
      </c>
      <c r="AH443" s="5" t="s">
        <v>144</v>
      </c>
      <c r="AI443" s="15" t="s">
        <v>586</v>
      </c>
      <c r="AJ443" s="16" t="s">
        <v>586</v>
      </c>
      <c r="AK443" s="15" t="s">
        <v>586</v>
      </c>
      <c r="AL443" s="17">
        <v>9195.7800000000007</v>
      </c>
      <c r="AM443" s="8">
        <v>23192</v>
      </c>
      <c r="AN443" s="18">
        <v>27</v>
      </c>
      <c r="AO443" s="6">
        <v>6</v>
      </c>
      <c r="AP443" s="6" t="str">
        <f t="shared" si="99"/>
        <v>STABLE</v>
      </c>
      <c r="AQ443" s="6"/>
      <c r="AR443" s="6"/>
      <c r="AS443" s="6"/>
      <c r="AT443" s="6"/>
      <c r="AU443" s="5" t="s">
        <v>1060</v>
      </c>
      <c r="AV443" s="332"/>
      <c r="AW443" s="12"/>
      <c r="AX443" s="19"/>
      <c r="AY443" s="5"/>
      <c r="AZ443" s="5" t="s">
        <v>1011</v>
      </c>
      <c r="BA443" s="15" t="s">
        <v>586</v>
      </c>
      <c r="BB443" s="15"/>
      <c r="BC443" s="15"/>
      <c r="BD443" s="5"/>
      <c r="BE443" s="5"/>
      <c r="BF443" s="5"/>
      <c r="BG443" s="3"/>
      <c r="BH443" s="5"/>
      <c r="BI443" s="5"/>
      <c r="BJ443" s="5"/>
      <c r="BK443" s="5"/>
      <c r="BL443" s="5">
        <v>1</v>
      </c>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c r="EM443" s="5"/>
      <c r="EN443" s="5"/>
      <c r="EO443" s="5"/>
      <c r="EP443" s="5"/>
      <c r="EQ443" s="5"/>
      <c r="ER443" s="20">
        <f t="shared" si="88"/>
        <v>1</v>
      </c>
      <c r="ES443" s="5">
        <f t="shared" si="89"/>
        <v>1</v>
      </c>
      <c r="ET443" s="5" t="s">
        <v>577</v>
      </c>
      <c r="EU443" s="15" t="s">
        <v>1901</v>
      </c>
      <c r="EV443" s="15" t="s">
        <v>567</v>
      </c>
      <c r="EW443" s="15" t="s">
        <v>1073</v>
      </c>
      <c r="EX443" s="3" t="s">
        <v>1112</v>
      </c>
      <c r="EY443" s="22">
        <v>46186</v>
      </c>
      <c r="EZ443" s="21"/>
      <c r="FA443" s="3"/>
      <c r="FB443" s="22"/>
      <c r="FC443" s="15"/>
      <c r="FD443" s="15"/>
      <c r="FE443" s="15">
        <f t="shared" si="90"/>
        <v>3145.78</v>
      </c>
      <c r="FF443" s="4">
        <f t="shared" si="91"/>
        <v>6201.7800000000007</v>
      </c>
      <c r="FG443" t="s">
        <v>586</v>
      </c>
      <c r="FH443" s="4">
        <v>48</v>
      </c>
      <c r="FI443" t="s">
        <v>1477</v>
      </c>
    </row>
    <row r="444" spans="1:165" ht="17.25" x14ac:dyDescent="0.25">
      <c r="A444" s="5">
        <v>464448758</v>
      </c>
      <c r="B444" s="12" t="s">
        <v>1368</v>
      </c>
      <c r="C444" s="5"/>
      <c r="D444" s="5"/>
      <c r="E444" s="5"/>
      <c r="F444" s="5"/>
      <c r="G444" s="6"/>
      <c r="H444" s="6"/>
      <c r="I444" s="5">
        <v>3489</v>
      </c>
      <c r="J444" s="5">
        <v>3489</v>
      </c>
      <c r="K444" s="295">
        <f t="shared" si="94"/>
        <v>3544</v>
      </c>
      <c r="L444" s="295">
        <f t="shared" si="95"/>
        <v>6978</v>
      </c>
      <c r="M444" s="334">
        <v>1</v>
      </c>
      <c r="N444" s="5" t="s">
        <v>688</v>
      </c>
      <c r="O444" s="5" t="s">
        <v>689</v>
      </c>
      <c r="P444" s="5" t="s">
        <v>168</v>
      </c>
      <c r="Q444" s="8">
        <v>22956</v>
      </c>
      <c r="R444" s="9">
        <v>55</v>
      </c>
      <c r="S444" s="9">
        <f t="shared" si="96"/>
        <v>0</v>
      </c>
      <c r="T444" s="9">
        <v>450.43</v>
      </c>
      <c r="U444" s="10" t="s">
        <v>586</v>
      </c>
      <c r="V444" s="319">
        <f t="shared" si="86"/>
        <v>2.2685875648908345E-2</v>
      </c>
      <c r="W444" s="319">
        <f t="shared" si="87"/>
        <v>1.2873983781987149E-3</v>
      </c>
      <c r="X444" s="11" t="str">
        <f t="shared" si="97"/>
        <v>FLOW</v>
      </c>
      <c r="Y444" s="5" t="str">
        <f t="shared" si="98"/>
        <v>-</v>
      </c>
      <c r="Z444" s="5" t="s">
        <v>586</v>
      </c>
      <c r="AA444" s="5" t="s">
        <v>586</v>
      </c>
      <c r="AB444" s="12"/>
      <c r="AC444" s="5"/>
      <c r="AD444" s="5"/>
      <c r="AE444" s="13"/>
      <c r="AF444" s="14"/>
      <c r="AG444" s="15"/>
      <c r="AH444" s="5" t="s">
        <v>167</v>
      </c>
      <c r="AI444" s="15"/>
      <c r="AK444" s="15"/>
      <c r="AL444" s="17">
        <v>3994.43</v>
      </c>
      <c r="AM444" s="8">
        <v>22956</v>
      </c>
      <c r="AN444" s="18">
        <v>27</v>
      </c>
      <c r="AO444" s="6">
        <v>37</v>
      </c>
      <c r="AP444" s="6" t="str">
        <f t="shared" si="99"/>
        <v>FLOW</v>
      </c>
      <c r="AQ444" s="6"/>
      <c r="AR444" s="6"/>
      <c r="AS444" s="6"/>
      <c r="AT444" s="6"/>
      <c r="AU444" s="5" t="s">
        <v>586</v>
      </c>
      <c r="AV444" s="332"/>
      <c r="AW444" s="12"/>
      <c r="AX444" s="19"/>
      <c r="AY444" s="5"/>
      <c r="AZ444" s="5" t="s">
        <v>1325</v>
      </c>
      <c r="BA444" s="15" t="s">
        <v>586</v>
      </c>
      <c r="BB444" s="15"/>
      <c r="BC444" s="15"/>
      <c r="BD444" s="5"/>
      <c r="BE444" s="5"/>
      <c r="BF444" s="5"/>
      <c r="BG444" s="3"/>
      <c r="BH444" s="5"/>
      <c r="BI444" s="5"/>
      <c r="BJ444" s="5"/>
      <c r="BK444" s="5"/>
      <c r="BL444" s="5"/>
      <c r="BM444" s="5"/>
      <c r="BN444" s="5"/>
      <c r="BO444" s="5"/>
      <c r="BP444" s="5"/>
      <c r="BQ444" s="5"/>
      <c r="BR444" s="5"/>
      <c r="BS444" s="5"/>
      <c r="BT444" s="5"/>
      <c r="BU444" s="5"/>
      <c r="BV444" s="5"/>
      <c r="BW444" s="5"/>
      <c r="BX444" s="5"/>
      <c r="BY444" s="5"/>
      <c r="BZ444" s="5"/>
      <c r="CA444" s="5"/>
      <c r="CB444" s="5"/>
      <c r="CC444" s="5"/>
      <c r="CD444" s="5"/>
      <c r="CE444" s="5"/>
      <c r="CF444" s="5"/>
      <c r="CG444" s="5">
        <v>1</v>
      </c>
      <c r="CH444" s="5"/>
      <c r="CI444" s="5"/>
      <c r="CJ444" s="5"/>
      <c r="CK444" s="5"/>
      <c r="CL444" s="5"/>
      <c r="CM444" s="5"/>
      <c r="CN444" s="5"/>
      <c r="CO444" s="5"/>
      <c r="CP444" s="5"/>
      <c r="CQ444" s="5"/>
      <c r="CR444" s="5"/>
      <c r="CS444" s="5"/>
      <c r="CT444" s="5"/>
      <c r="CU444" s="5"/>
      <c r="CV444" s="5"/>
      <c r="CW444" s="5"/>
      <c r="CX444" s="5"/>
      <c r="CY444" s="5"/>
      <c r="CZ444" s="5"/>
      <c r="DA444" s="5"/>
      <c r="DB444" s="5"/>
      <c r="DC444" s="5"/>
      <c r="DD444" s="5"/>
      <c r="DE444" s="5"/>
      <c r="DF444" s="5"/>
      <c r="DG444" s="5"/>
      <c r="DH444" s="5"/>
      <c r="DI444" s="5"/>
      <c r="DJ444" s="5"/>
      <c r="DK444" s="5"/>
      <c r="DL444" s="5"/>
      <c r="DM444" s="5"/>
      <c r="DN444" s="5"/>
      <c r="DO444" s="5"/>
      <c r="DP444" s="5"/>
      <c r="DQ444" s="5"/>
      <c r="DR444" s="5"/>
      <c r="DS444" s="5"/>
      <c r="DT444" s="5"/>
      <c r="DU444" s="5"/>
      <c r="DV444" s="5"/>
      <c r="DW444" s="5"/>
      <c r="DX444" s="5"/>
      <c r="DY444" s="5"/>
      <c r="DZ444" s="5"/>
      <c r="EA444" s="5"/>
      <c r="EB444" s="5"/>
      <c r="EC444" s="5"/>
      <c r="ED444" s="5"/>
      <c r="EE444" s="5"/>
      <c r="EF444" s="5"/>
      <c r="EG444" s="5"/>
      <c r="EH444" s="5"/>
      <c r="EI444" s="5"/>
      <c r="EJ444" s="5"/>
      <c r="EK444" s="5"/>
      <c r="EL444" s="5"/>
      <c r="EM444" s="5"/>
      <c r="EN444" s="5"/>
      <c r="EO444" s="5"/>
      <c r="EP444" s="5"/>
      <c r="EQ444" s="5"/>
      <c r="ER444" s="20">
        <f t="shared" si="88"/>
        <v>1</v>
      </c>
      <c r="ES444" s="5">
        <f t="shared" si="89"/>
        <v>1</v>
      </c>
      <c r="ET444" s="5" t="s">
        <v>583</v>
      </c>
      <c r="EU444" s="15" t="s">
        <v>1902</v>
      </c>
      <c r="EV444" s="15" t="s">
        <v>567</v>
      </c>
      <c r="EW444" s="15"/>
      <c r="EX444" s="3"/>
      <c r="EY444" s="22"/>
      <c r="EZ444" s="21"/>
      <c r="FA444" s="3"/>
      <c r="FB444" s="22"/>
      <c r="FC444" s="15"/>
      <c r="FD444" s="15"/>
      <c r="FE444" s="15">
        <f t="shared" si="90"/>
        <v>3544</v>
      </c>
      <c r="FF444" s="4">
        <f t="shared" si="91"/>
        <v>6978</v>
      </c>
      <c r="FH444" s="4">
        <v>55</v>
      </c>
      <c r="FI444" t="s">
        <v>688</v>
      </c>
    </row>
    <row r="445" spans="1:165" ht="17.25" x14ac:dyDescent="0.25">
      <c r="A445" s="5">
        <v>462841404</v>
      </c>
      <c r="B445" s="12" t="s">
        <v>841</v>
      </c>
      <c r="C445" s="5"/>
      <c r="D445" s="5"/>
      <c r="E445" s="5"/>
      <c r="F445" s="5"/>
      <c r="G445" s="6"/>
      <c r="H445" s="6"/>
      <c r="I445" s="5">
        <v>11637</v>
      </c>
      <c r="J445" s="5">
        <v>23274</v>
      </c>
      <c r="K445" s="295">
        <f t="shared" si="94"/>
        <v>11817</v>
      </c>
      <c r="L445" s="295">
        <f t="shared" si="95"/>
        <v>34911</v>
      </c>
      <c r="M445" s="7">
        <v>2</v>
      </c>
      <c r="N445" s="5" t="s">
        <v>688</v>
      </c>
      <c r="O445" s="5" t="s">
        <v>689</v>
      </c>
      <c r="P445" s="5" t="s">
        <v>41</v>
      </c>
      <c r="Q445" s="8">
        <v>22860</v>
      </c>
      <c r="R445" s="9">
        <v>180</v>
      </c>
      <c r="S445" s="9">
        <f t="shared" si="96"/>
        <v>0</v>
      </c>
      <c r="T445" s="9">
        <v>900</v>
      </c>
      <c r="U445" s="10" t="s">
        <v>688</v>
      </c>
      <c r="V445" s="319">
        <f t="shared" si="86"/>
        <v>7.9049199274144388E-2</v>
      </c>
      <c r="W445" s="319">
        <f t="shared" si="87"/>
        <v>5.0614642094599675E-3</v>
      </c>
      <c r="X445" s="11" t="str">
        <f t="shared" si="97"/>
        <v>FLOW</v>
      </c>
      <c r="Y445" s="5" t="str">
        <f t="shared" si="98"/>
        <v>-</v>
      </c>
      <c r="Z445" s="5" t="s">
        <v>788</v>
      </c>
      <c r="AA445" s="5" t="s">
        <v>586</v>
      </c>
      <c r="AB445" s="12"/>
      <c r="AC445" s="5"/>
      <c r="AD445" s="5"/>
      <c r="AE445" s="13"/>
      <c r="AF445" s="14" t="s">
        <v>586</v>
      </c>
      <c r="AG445" s="15" t="s">
        <v>586</v>
      </c>
      <c r="AH445" s="5" t="s">
        <v>358</v>
      </c>
      <c r="AI445" s="15" t="s">
        <v>586</v>
      </c>
      <c r="AJ445" s="16" t="s">
        <v>586</v>
      </c>
      <c r="AK445" s="15" t="s">
        <v>586</v>
      </c>
      <c r="AL445" s="17">
        <v>24354</v>
      </c>
      <c r="AM445" s="8">
        <v>22860</v>
      </c>
      <c r="AN445" s="18">
        <v>57</v>
      </c>
      <c r="AO445" s="6">
        <v>67</v>
      </c>
      <c r="AP445" s="6" t="str">
        <f t="shared" si="99"/>
        <v>FLOW</v>
      </c>
      <c r="AQ445" s="6"/>
      <c r="AR445" s="6"/>
      <c r="AS445" s="6"/>
      <c r="AT445" s="6"/>
      <c r="AU445" s="5" t="s">
        <v>1060</v>
      </c>
      <c r="AV445" s="332"/>
      <c r="AW445" s="12"/>
      <c r="AX445" s="19"/>
      <c r="AY445" s="5"/>
      <c r="AZ445" s="5" t="s">
        <v>1011</v>
      </c>
      <c r="BA445" s="15" t="s">
        <v>586</v>
      </c>
      <c r="BB445" s="15"/>
      <c r="BC445" s="15"/>
      <c r="BD445" s="5"/>
      <c r="BE445" s="5"/>
      <c r="BF445" s="5"/>
      <c r="BG445" s="3"/>
      <c r="BH445" s="5"/>
      <c r="BI445" s="5"/>
      <c r="BJ445" s="5"/>
      <c r="BK445" s="5"/>
      <c r="BL445" s="5"/>
      <c r="BM445" s="5"/>
      <c r="BN445" s="5"/>
      <c r="BO445" s="5"/>
      <c r="BP445" s="5"/>
      <c r="BQ445" s="5"/>
      <c r="BR445" s="5">
        <v>1</v>
      </c>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c r="DP445" s="5"/>
      <c r="DQ445" s="5"/>
      <c r="DR445" s="5"/>
      <c r="DS445" s="5"/>
      <c r="DT445" s="5"/>
      <c r="DU445" s="5"/>
      <c r="DV445" s="5"/>
      <c r="DW445" s="5"/>
      <c r="DX445" s="5"/>
      <c r="DY445" s="5"/>
      <c r="DZ445" s="5"/>
      <c r="EA445" s="5"/>
      <c r="EB445" s="5"/>
      <c r="EC445" s="5"/>
      <c r="ED445" s="5"/>
      <c r="EE445" s="5"/>
      <c r="EF445" s="5"/>
      <c r="EG445" s="5"/>
      <c r="EH445" s="5"/>
      <c r="EI445" s="5"/>
      <c r="EJ445" s="5"/>
      <c r="EK445" s="5"/>
      <c r="EL445" s="5"/>
      <c r="EM445" s="5"/>
      <c r="EN445" s="5"/>
      <c r="EO445" s="5"/>
      <c r="EP445" s="5"/>
      <c r="EQ445" s="5"/>
      <c r="ER445" s="20">
        <f t="shared" si="88"/>
        <v>1</v>
      </c>
      <c r="ES445" s="5">
        <f t="shared" si="89"/>
        <v>1</v>
      </c>
      <c r="ET445" s="5" t="s">
        <v>575</v>
      </c>
      <c r="EU445" s="15" t="s">
        <v>1903</v>
      </c>
      <c r="EV445" s="15" t="s">
        <v>567</v>
      </c>
      <c r="EW445" s="15" t="s">
        <v>1068</v>
      </c>
      <c r="EX445" s="3" t="s">
        <v>1162</v>
      </c>
      <c r="EY445" s="22">
        <v>46179</v>
      </c>
      <c r="EZ445" s="21"/>
      <c r="FA445" s="3"/>
      <c r="FB445" s="22"/>
      <c r="FC445" s="15"/>
      <c r="FD445" s="15"/>
      <c r="FE445" s="15">
        <f t="shared" si="90"/>
        <v>11817</v>
      </c>
      <c r="FF445" s="4">
        <f t="shared" si="91"/>
        <v>34911</v>
      </c>
      <c r="FG445" t="s">
        <v>586</v>
      </c>
      <c r="FH445" s="4">
        <v>180</v>
      </c>
      <c r="FI445" t="s">
        <v>688</v>
      </c>
    </row>
    <row r="446" spans="1:165" ht="17.25" x14ac:dyDescent="0.25">
      <c r="A446" s="5">
        <v>460465980</v>
      </c>
      <c r="B446" s="12" t="s">
        <v>131</v>
      </c>
      <c r="C446" s="5"/>
      <c r="D446" s="5"/>
      <c r="E446" s="5"/>
      <c r="F446" s="5"/>
      <c r="G446" s="6"/>
      <c r="H446" s="6" t="s">
        <v>1480</v>
      </c>
      <c r="I446" s="5">
        <v>2751</v>
      </c>
      <c r="J446" s="5">
        <v>7943</v>
      </c>
      <c r="K446" s="295">
        <f t="shared" si="94"/>
        <v>2865</v>
      </c>
      <c r="L446" s="295">
        <f t="shared" si="95"/>
        <v>10694</v>
      </c>
      <c r="M446" s="7">
        <v>3</v>
      </c>
      <c r="N446" s="5" t="s">
        <v>737</v>
      </c>
      <c r="O446" s="5" t="s">
        <v>689</v>
      </c>
      <c r="P446" s="5" t="s">
        <v>20</v>
      </c>
      <c r="Q446" s="8">
        <v>22724</v>
      </c>
      <c r="R446" s="9">
        <v>424</v>
      </c>
      <c r="S446" s="9">
        <f t="shared" si="96"/>
        <v>0</v>
      </c>
      <c r="T446" s="9">
        <v>4500</v>
      </c>
      <c r="U446" s="10" t="s">
        <v>789</v>
      </c>
      <c r="V446" s="319">
        <f t="shared" si="86"/>
        <v>7.5787415033483005E-2</v>
      </c>
      <c r="W446" s="319">
        <f t="shared" si="87"/>
        <v>6.0162077866217452E-3</v>
      </c>
      <c r="X446" s="11" t="str">
        <f t="shared" si="97"/>
        <v>STABLE</v>
      </c>
      <c r="Y446" s="5" t="str">
        <f t="shared" si="98"/>
        <v>PAID</v>
      </c>
      <c r="Z446" s="5" t="s">
        <v>738</v>
      </c>
      <c r="AA446" s="5" t="s">
        <v>586</v>
      </c>
      <c r="AB446" s="12"/>
      <c r="AC446" s="5"/>
      <c r="AD446" s="5"/>
      <c r="AE446" s="13"/>
      <c r="AF446" s="14" t="s">
        <v>1064</v>
      </c>
      <c r="AG446" s="15" t="s">
        <v>586</v>
      </c>
      <c r="AH446" s="5" t="s">
        <v>130</v>
      </c>
      <c r="AI446" s="15" t="s">
        <v>586</v>
      </c>
      <c r="AJ446" s="16" t="s">
        <v>586</v>
      </c>
      <c r="AK446" s="15" t="s">
        <v>586</v>
      </c>
      <c r="AL446" s="17">
        <v>12867</v>
      </c>
      <c r="AM446" s="8">
        <v>22724</v>
      </c>
      <c r="AN446" s="18">
        <v>88</v>
      </c>
      <c r="AO446" s="6">
        <v>67</v>
      </c>
      <c r="AP446" s="6" t="str">
        <f t="shared" si="99"/>
        <v>STABLE</v>
      </c>
      <c r="AQ446" s="6"/>
      <c r="AR446" s="6"/>
      <c r="AS446" s="6"/>
      <c r="AT446" s="6"/>
      <c r="AU446" s="5" t="s">
        <v>483</v>
      </c>
      <c r="AV446" s="332"/>
      <c r="AW446" s="12"/>
      <c r="AX446" s="19"/>
      <c r="AY446" s="5"/>
      <c r="AZ446" s="5" t="s">
        <v>1011</v>
      </c>
      <c r="BA446" s="15" t="s">
        <v>586</v>
      </c>
      <c r="BB446" s="15"/>
      <c r="BC446" s="15"/>
      <c r="BD446" s="5"/>
      <c r="BE446" s="5"/>
      <c r="BF446" s="5"/>
      <c r="BG446" s="3"/>
      <c r="BH446" s="5"/>
      <c r="BI446" s="5"/>
      <c r="BJ446" s="5"/>
      <c r="BK446" s="5"/>
      <c r="BL446" s="5">
        <v>1</v>
      </c>
      <c r="BM446" s="5"/>
      <c r="BN446" s="5"/>
      <c r="BO446" s="5"/>
      <c r="BP446" s="5"/>
      <c r="BQ446" s="5"/>
      <c r="BR446" s="5"/>
      <c r="BS446" s="5"/>
      <c r="BT446" s="5"/>
      <c r="BU446" s="5"/>
      <c r="BV446" s="5"/>
      <c r="BW446" s="5"/>
      <c r="BX446" s="5"/>
      <c r="BY446" s="5"/>
      <c r="BZ446" s="5"/>
      <c r="CA446" s="5"/>
      <c r="CB446" s="5"/>
      <c r="CC446" s="5"/>
      <c r="CD446" s="5"/>
      <c r="CE446" s="5"/>
      <c r="CF446" s="5"/>
      <c r="CG446" s="5"/>
      <c r="CH446" s="5"/>
      <c r="CI446" s="5"/>
      <c r="CJ446" s="5"/>
      <c r="CK446" s="5"/>
      <c r="CL446" s="5"/>
      <c r="CM446" s="5"/>
      <c r="CN446" s="5"/>
      <c r="CO446" s="5"/>
      <c r="CP446" s="5"/>
      <c r="CQ446" s="5"/>
      <c r="CR446" s="5"/>
      <c r="CS446" s="5"/>
      <c r="CT446" s="5"/>
      <c r="CU446" s="5"/>
      <c r="CV446" s="5"/>
      <c r="CW446" s="5"/>
      <c r="CX446" s="5"/>
      <c r="CY446" s="5"/>
      <c r="CZ446" s="5"/>
      <c r="DA446" s="5"/>
      <c r="DB446" s="5"/>
      <c r="DC446" s="5"/>
      <c r="DD446" s="5"/>
      <c r="DE446" s="5"/>
      <c r="DF446" s="5"/>
      <c r="DG446" s="5"/>
      <c r="DH446" s="5"/>
      <c r="DI446" s="5"/>
      <c r="DJ446" s="5"/>
      <c r="DK446" s="5"/>
      <c r="DL446" s="5"/>
      <c r="DM446" s="5"/>
      <c r="DN446" s="5"/>
      <c r="DO446" s="5"/>
      <c r="DP446" s="5"/>
      <c r="DQ446" s="5"/>
      <c r="DR446" s="5"/>
      <c r="DS446" s="5"/>
      <c r="DT446" s="5"/>
      <c r="DU446" s="5"/>
      <c r="DV446" s="5"/>
      <c r="DW446" s="5"/>
      <c r="DX446" s="5"/>
      <c r="DY446" s="5"/>
      <c r="DZ446" s="5"/>
      <c r="EA446" s="5"/>
      <c r="EB446" s="5"/>
      <c r="EC446" s="5"/>
      <c r="ED446" s="5"/>
      <c r="EE446" s="5"/>
      <c r="EF446" s="5"/>
      <c r="EG446" s="5"/>
      <c r="EH446" s="5"/>
      <c r="EI446" s="5"/>
      <c r="EJ446" s="5"/>
      <c r="EK446" s="5"/>
      <c r="EL446" s="5"/>
      <c r="EM446" s="5"/>
      <c r="EN446" s="5"/>
      <c r="EO446" s="5"/>
      <c r="EP446" s="5"/>
      <c r="EQ446" s="5"/>
      <c r="ER446" s="20">
        <f t="shared" si="88"/>
        <v>1</v>
      </c>
      <c r="ES446" s="5">
        <f t="shared" si="89"/>
        <v>1</v>
      </c>
      <c r="ET446" s="5" t="s">
        <v>571</v>
      </c>
      <c r="EU446" s="15" t="s">
        <v>1904</v>
      </c>
      <c r="EV446" s="15" t="s">
        <v>567</v>
      </c>
      <c r="EW446" s="15" t="s">
        <v>1117</v>
      </c>
      <c r="EX446" s="3" t="s">
        <v>1187</v>
      </c>
      <c r="EY446" s="22">
        <v>46177</v>
      </c>
      <c r="EZ446" s="21"/>
      <c r="FA446" s="3"/>
      <c r="FB446" s="22"/>
      <c r="FC446" s="15"/>
      <c r="FD446" s="15"/>
      <c r="FE446" s="15">
        <f t="shared" si="90"/>
        <v>2865</v>
      </c>
      <c r="FF446" s="4">
        <f t="shared" si="91"/>
        <v>10694</v>
      </c>
      <c r="FG446" t="s">
        <v>586</v>
      </c>
      <c r="FH446" s="4">
        <v>424</v>
      </c>
      <c r="FI446" t="s">
        <v>1477</v>
      </c>
    </row>
    <row r="447" spans="1:165" ht="17.25" x14ac:dyDescent="0.25">
      <c r="A447" s="5">
        <v>464549996</v>
      </c>
      <c r="B447" s="12" t="s">
        <v>1387</v>
      </c>
      <c r="C447" s="5"/>
      <c r="D447" s="5"/>
      <c r="E447" s="5"/>
      <c r="F447" s="5"/>
      <c r="G447" s="6"/>
      <c r="H447" s="6"/>
      <c r="I447" s="5">
        <v>3500</v>
      </c>
      <c r="J447" s="5">
        <v>3500</v>
      </c>
      <c r="K447" s="295">
        <f t="shared" si="94"/>
        <v>3576</v>
      </c>
      <c r="L447" s="295">
        <f t="shared" si="95"/>
        <v>7000</v>
      </c>
      <c r="M447" s="334">
        <v>1</v>
      </c>
      <c r="N447" s="5" t="s">
        <v>688</v>
      </c>
      <c r="O447" s="5" t="s">
        <v>689</v>
      </c>
      <c r="P447" s="5" t="s">
        <v>96</v>
      </c>
      <c r="Q447" s="8">
        <v>22688</v>
      </c>
      <c r="R447" s="9">
        <v>76</v>
      </c>
      <c r="S447" s="9">
        <f t="shared" si="96"/>
        <v>0</v>
      </c>
      <c r="T447" s="9">
        <v>6059</v>
      </c>
      <c r="U447" s="10" t="s">
        <v>586</v>
      </c>
      <c r="V447" s="319">
        <f t="shared" si="86"/>
        <v>3.1533896102928595E-2</v>
      </c>
      <c r="W447" s="319">
        <f t="shared" si="87"/>
        <v>1.2723686358499932E-3</v>
      </c>
      <c r="X447" s="11" t="str">
        <f t="shared" si="97"/>
        <v>FLOW</v>
      </c>
      <c r="Y447" s="5" t="str">
        <f t="shared" si="98"/>
        <v>-</v>
      </c>
      <c r="Z447" s="5" t="s">
        <v>586</v>
      </c>
      <c r="AA447" s="5" t="s">
        <v>586</v>
      </c>
      <c r="AB447" s="12"/>
      <c r="AC447" s="5"/>
      <c r="AD447" s="5"/>
      <c r="AE447" s="13"/>
      <c r="AF447" s="14"/>
      <c r="AG447" s="15"/>
      <c r="AH447" s="5" t="s">
        <v>279</v>
      </c>
      <c r="AI447" s="15"/>
      <c r="AK447" s="15"/>
      <c r="AL447" s="17">
        <v>9635</v>
      </c>
      <c r="AM447" s="8">
        <v>22688</v>
      </c>
      <c r="AN447" s="18">
        <v>27</v>
      </c>
      <c r="AO447" s="6">
        <v>37</v>
      </c>
      <c r="AP447" s="6" t="str">
        <f t="shared" si="99"/>
        <v>FLOW</v>
      </c>
      <c r="AQ447" s="6"/>
      <c r="AR447" s="6"/>
      <c r="AS447" s="6"/>
      <c r="AT447" s="6"/>
      <c r="AU447" s="5" t="s">
        <v>586</v>
      </c>
      <c r="AV447" s="332"/>
      <c r="AW447" s="12"/>
      <c r="AX447" s="19"/>
      <c r="AY447" s="5"/>
      <c r="AZ447" s="5" t="s">
        <v>1325</v>
      </c>
      <c r="BA447" s="15" t="s">
        <v>586</v>
      </c>
      <c r="BB447" s="15"/>
      <c r="BC447" s="15"/>
      <c r="BD447" s="5"/>
      <c r="BE447" s="5"/>
      <c r="BF447" s="5"/>
      <c r="BG447" s="3"/>
      <c r="BH447" s="5"/>
      <c r="BI447" s="5"/>
      <c r="BJ447" s="5"/>
      <c r="BK447" s="5"/>
      <c r="BL447" s="5"/>
      <c r="BM447" s="5"/>
      <c r="BN447" s="5"/>
      <c r="BO447" s="5"/>
      <c r="BP447" s="5"/>
      <c r="BQ447" s="5"/>
      <c r="BR447" s="5"/>
      <c r="BS447" s="5"/>
      <c r="BT447" s="5"/>
      <c r="BU447" s="5"/>
      <c r="BV447" s="5"/>
      <c r="BW447" s="5"/>
      <c r="BX447" s="5"/>
      <c r="BY447" s="5"/>
      <c r="BZ447" s="5"/>
      <c r="CA447" s="5"/>
      <c r="CB447" s="5"/>
      <c r="CC447" s="5"/>
      <c r="CD447" s="5"/>
      <c r="CE447" s="5"/>
      <c r="CF447" s="5"/>
      <c r="CG447" s="5"/>
      <c r="CH447" s="5"/>
      <c r="CI447" s="5"/>
      <c r="CJ447" s="5">
        <v>1</v>
      </c>
      <c r="CK447" s="5"/>
      <c r="CL447" s="5"/>
      <c r="CM447" s="5"/>
      <c r="CN447" s="5"/>
      <c r="CO447" s="5"/>
      <c r="CP447" s="5"/>
      <c r="CQ447" s="5"/>
      <c r="CR447" s="5"/>
      <c r="CS447" s="5"/>
      <c r="CT447" s="5"/>
      <c r="CU447" s="5"/>
      <c r="CV447" s="5"/>
      <c r="CW447" s="5"/>
      <c r="CX447" s="5"/>
      <c r="CY447" s="5"/>
      <c r="CZ447" s="5"/>
      <c r="DA447" s="5"/>
      <c r="DB447" s="5"/>
      <c r="DC447" s="5"/>
      <c r="DD447" s="5"/>
      <c r="DE447" s="5"/>
      <c r="DF447" s="5"/>
      <c r="DG447" s="5"/>
      <c r="DH447" s="5"/>
      <c r="DI447" s="5"/>
      <c r="DJ447" s="5"/>
      <c r="DK447" s="5"/>
      <c r="DL447" s="5"/>
      <c r="DM447" s="5"/>
      <c r="DN447" s="5"/>
      <c r="DO447" s="5"/>
      <c r="DP447" s="5"/>
      <c r="DQ447" s="5"/>
      <c r="DR447" s="5"/>
      <c r="DS447" s="5"/>
      <c r="DT447" s="5"/>
      <c r="DU447" s="5"/>
      <c r="DV447" s="5"/>
      <c r="DW447" s="5"/>
      <c r="DX447" s="5"/>
      <c r="DY447" s="5"/>
      <c r="DZ447" s="5"/>
      <c r="EA447" s="5"/>
      <c r="EB447" s="5"/>
      <c r="EC447" s="5"/>
      <c r="ED447" s="5"/>
      <c r="EE447" s="5"/>
      <c r="EF447" s="5"/>
      <c r="EG447" s="5"/>
      <c r="EH447" s="5"/>
      <c r="EI447" s="5"/>
      <c r="EJ447" s="5"/>
      <c r="EK447" s="5"/>
      <c r="EL447" s="5"/>
      <c r="EM447" s="5"/>
      <c r="EN447" s="5"/>
      <c r="EO447" s="5"/>
      <c r="EP447" s="5"/>
      <c r="EQ447" s="5"/>
      <c r="ER447" s="20">
        <f t="shared" si="88"/>
        <v>1</v>
      </c>
      <c r="ES447" s="5">
        <f t="shared" si="89"/>
        <v>1</v>
      </c>
      <c r="ET447" s="5" t="s">
        <v>580</v>
      </c>
      <c r="EU447" s="15" t="s">
        <v>1905</v>
      </c>
      <c r="EV447" s="15" t="s">
        <v>567</v>
      </c>
      <c r="EW447" s="15"/>
      <c r="EX447" s="3"/>
      <c r="EY447" s="22"/>
      <c r="EZ447" s="21"/>
      <c r="FA447" s="3"/>
      <c r="FB447" s="22"/>
      <c r="FC447" s="15"/>
      <c r="FD447" s="15"/>
      <c r="FE447" s="15">
        <f t="shared" si="90"/>
        <v>3576</v>
      </c>
      <c r="FF447" s="4">
        <f t="shared" si="91"/>
        <v>7000</v>
      </c>
      <c r="FH447" s="4">
        <v>76</v>
      </c>
      <c r="FI447" t="s">
        <v>688</v>
      </c>
    </row>
    <row r="448" spans="1:165" ht="17.25" x14ac:dyDescent="0.25">
      <c r="A448" s="5">
        <v>460718163</v>
      </c>
      <c r="B448" s="12" t="s">
        <v>958</v>
      </c>
      <c r="C448" s="5"/>
      <c r="D448" s="5"/>
      <c r="E448" s="5"/>
      <c r="F448" s="5"/>
      <c r="G448" s="6"/>
      <c r="H448" s="6"/>
      <c r="I448" s="5">
        <v>3434</v>
      </c>
      <c r="J448" s="5">
        <v>3434</v>
      </c>
      <c r="K448" s="295">
        <f t="shared" si="94"/>
        <v>3482</v>
      </c>
      <c r="L448" s="295">
        <f t="shared" si="95"/>
        <v>6868</v>
      </c>
      <c r="M448" s="334">
        <v>1</v>
      </c>
      <c r="N448" s="5" t="s">
        <v>688</v>
      </c>
      <c r="O448" s="5" t="s">
        <v>689</v>
      </c>
      <c r="P448" s="5" t="s">
        <v>30</v>
      </c>
      <c r="Q448" s="8">
        <v>22440.53</v>
      </c>
      <c r="R448" s="9">
        <v>48</v>
      </c>
      <c r="S448" s="9">
        <f t="shared" si="96"/>
        <v>0</v>
      </c>
      <c r="T448" s="9">
        <v>5352</v>
      </c>
      <c r="U448" s="10" t="s">
        <v>586</v>
      </c>
      <c r="V448" s="319">
        <f t="shared" si="86"/>
        <v>1.3971498629172463E-2</v>
      </c>
      <c r="W448" s="319">
        <f t="shared" si="87"/>
        <v>1.2584902390625373E-3</v>
      </c>
      <c r="X448" s="11" t="str">
        <f t="shared" si="97"/>
        <v>FLOW</v>
      </c>
      <c r="Y448" s="5" t="str">
        <f t="shared" si="98"/>
        <v>-</v>
      </c>
      <c r="Z448" s="5" t="s">
        <v>586</v>
      </c>
      <c r="AA448" s="5" t="s">
        <v>586</v>
      </c>
      <c r="AB448" s="12"/>
      <c r="AC448" s="5"/>
      <c r="AD448" s="5"/>
      <c r="AE448" s="13"/>
      <c r="AF448" s="14" t="s">
        <v>586</v>
      </c>
      <c r="AG448" s="15" t="s">
        <v>586</v>
      </c>
      <c r="AH448" s="5" t="s">
        <v>391</v>
      </c>
      <c r="AI448" s="15" t="s">
        <v>586</v>
      </c>
      <c r="AJ448" s="16" t="s">
        <v>586</v>
      </c>
      <c r="AK448" s="15" t="s">
        <v>586</v>
      </c>
      <c r="AL448" s="17">
        <v>8834</v>
      </c>
      <c r="AM448" s="8">
        <v>22440.53</v>
      </c>
      <c r="AN448" s="18">
        <v>27</v>
      </c>
      <c r="AO448" s="6">
        <v>37</v>
      </c>
      <c r="AP448" s="6" t="str">
        <f t="shared" si="99"/>
        <v>FLOW</v>
      </c>
      <c r="AQ448" s="6"/>
      <c r="AR448" s="6"/>
      <c r="AS448" s="6"/>
      <c r="AT448" s="6"/>
      <c r="AU448" s="5" t="s">
        <v>1060</v>
      </c>
      <c r="AV448" s="332"/>
      <c r="AW448" s="12"/>
      <c r="AX448" s="19"/>
      <c r="AY448" s="5"/>
      <c r="AZ448" s="5" t="s">
        <v>1011</v>
      </c>
      <c r="BA448" s="15" t="s">
        <v>586</v>
      </c>
      <c r="BB448" s="15"/>
      <c r="BC448" s="15"/>
      <c r="BD448" s="5"/>
      <c r="BE448" s="5"/>
      <c r="BF448" s="5"/>
      <c r="BG448" s="3"/>
      <c r="BH448" s="5"/>
      <c r="BI448" s="5"/>
      <c r="BJ448" s="5"/>
      <c r="BK448" s="5"/>
      <c r="BL448" s="5"/>
      <c r="BM448" s="5"/>
      <c r="BN448" s="5"/>
      <c r="BO448" s="5"/>
      <c r="BP448" s="5"/>
      <c r="BQ448" s="5"/>
      <c r="BR448" s="5">
        <v>1</v>
      </c>
      <c r="BS448" s="5"/>
      <c r="BT448" s="5"/>
      <c r="BU448" s="5"/>
      <c r="BV448" s="5"/>
      <c r="BW448" s="5"/>
      <c r="BX448" s="5"/>
      <c r="BY448" s="5"/>
      <c r="BZ448" s="5"/>
      <c r="CA448" s="5"/>
      <c r="CB448" s="5"/>
      <c r="CC448" s="5"/>
      <c r="CD448" s="5"/>
      <c r="CE448" s="5"/>
      <c r="CF448" s="5"/>
      <c r="CG448" s="5"/>
      <c r="CH448" s="5"/>
      <c r="CI448" s="5"/>
      <c r="CJ448" s="5"/>
      <c r="CK448" s="5"/>
      <c r="CL448" s="5"/>
      <c r="CM448" s="5"/>
      <c r="CN448" s="5"/>
      <c r="CO448" s="5"/>
      <c r="CP448" s="5"/>
      <c r="CQ448" s="5"/>
      <c r="CR448" s="5"/>
      <c r="CS448" s="5"/>
      <c r="CT448" s="5"/>
      <c r="CU448" s="5"/>
      <c r="CV448" s="5"/>
      <c r="CW448" s="5"/>
      <c r="CX448" s="5"/>
      <c r="CY448" s="5"/>
      <c r="CZ448" s="5"/>
      <c r="DA448" s="5"/>
      <c r="DB448" s="5"/>
      <c r="DC448" s="5"/>
      <c r="DD448" s="5"/>
      <c r="DE448" s="5"/>
      <c r="DF448" s="5"/>
      <c r="DG448" s="5"/>
      <c r="DH448" s="5"/>
      <c r="DI448" s="5"/>
      <c r="DJ448" s="5"/>
      <c r="DK448" s="5"/>
      <c r="DL448" s="5"/>
      <c r="DM448" s="5"/>
      <c r="DN448" s="5"/>
      <c r="DO448" s="5"/>
      <c r="DP448" s="5"/>
      <c r="DQ448" s="5"/>
      <c r="DR448" s="5"/>
      <c r="DS448" s="5"/>
      <c r="DT448" s="5"/>
      <c r="DU448" s="5"/>
      <c r="DV448" s="5"/>
      <c r="DW448" s="5"/>
      <c r="DX448" s="5"/>
      <c r="DY448" s="5"/>
      <c r="DZ448" s="5"/>
      <c r="EA448" s="5"/>
      <c r="EB448" s="5"/>
      <c r="EC448" s="5"/>
      <c r="ED448" s="5"/>
      <c r="EE448" s="5"/>
      <c r="EF448" s="5"/>
      <c r="EG448" s="5"/>
      <c r="EH448" s="5"/>
      <c r="EI448" s="5"/>
      <c r="EJ448" s="5"/>
      <c r="EK448" s="5"/>
      <c r="EL448" s="5"/>
      <c r="EM448" s="5"/>
      <c r="EN448" s="5"/>
      <c r="EO448" s="5"/>
      <c r="EP448" s="5"/>
      <c r="EQ448" s="5"/>
      <c r="ER448" s="20">
        <f t="shared" si="88"/>
        <v>1</v>
      </c>
      <c r="ES448" s="5">
        <f t="shared" si="89"/>
        <v>1</v>
      </c>
      <c r="ET448" s="5" t="s">
        <v>573</v>
      </c>
      <c r="EU448" s="15" t="s">
        <v>1906</v>
      </c>
      <c r="EV448" s="15" t="s">
        <v>567</v>
      </c>
      <c r="EW448" s="15" t="s">
        <v>1068</v>
      </c>
      <c r="EX448" s="3" t="s">
        <v>1251</v>
      </c>
      <c r="EY448" s="22">
        <v>46179</v>
      </c>
      <c r="EZ448" s="21"/>
      <c r="FA448" s="3"/>
      <c r="FB448" s="22"/>
      <c r="FC448" s="15"/>
      <c r="FD448" s="15"/>
      <c r="FE448" s="15">
        <f t="shared" si="90"/>
        <v>3482</v>
      </c>
      <c r="FF448" s="4">
        <f t="shared" si="91"/>
        <v>6868</v>
      </c>
      <c r="FG448" t="s">
        <v>586</v>
      </c>
      <c r="FH448" s="4">
        <v>48</v>
      </c>
      <c r="FI448" t="s">
        <v>688</v>
      </c>
    </row>
    <row r="449" spans="1:165" ht="17.25" x14ac:dyDescent="0.25">
      <c r="A449" s="5">
        <v>466120249</v>
      </c>
      <c r="B449" s="12" t="s">
        <v>209</v>
      </c>
      <c r="C449" s="5"/>
      <c r="D449" s="5"/>
      <c r="E449" s="5"/>
      <c r="F449" s="5"/>
      <c r="G449" s="6"/>
      <c r="H449" s="6"/>
      <c r="I449" s="5">
        <v>2479</v>
      </c>
      <c r="J449" s="5">
        <v>10014</v>
      </c>
      <c r="K449" s="295">
        <f t="shared" si="94"/>
        <v>493</v>
      </c>
      <c r="L449" s="295">
        <f t="shared" si="95"/>
        <v>12493</v>
      </c>
      <c r="M449" s="7">
        <v>5</v>
      </c>
      <c r="N449" s="5" t="s">
        <v>688</v>
      </c>
      <c r="O449" s="5" t="s">
        <v>689</v>
      </c>
      <c r="P449" s="5" t="s">
        <v>106</v>
      </c>
      <c r="Q449" s="8">
        <v>22415</v>
      </c>
      <c r="R449" s="9">
        <v>395</v>
      </c>
      <c r="S449" s="9">
        <f t="shared" si="96"/>
        <v>0</v>
      </c>
      <c r="T449" s="9">
        <v>1800</v>
      </c>
      <c r="U449" s="10" t="s">
        <v>688</v>
      </c>
      <c r="V449" s="319">
        <f t="shared" si="86"/>
        <v>6.1842458303243246E-2</v>
      </c>
      <c r="W449" s="319">
        <f t="shared" si="87"/>
        <v>1.091084811475391E-2</v>
      </c>
      <c r="X449" s="11" t="str">
        <f t="shared" si="97"/>
        <v>FLOW</v>
      </c>
      <c r="Y449" s="5" t="str">
        <f t="shared" si="98"/>
        <v>-</v>
      </c>
      <c r="Z449" s="5" t="s">
        <v>773</v>
      </c>
      <c r="AA449" s="5" t="s">
        <v>586</v>
      </c>
      <c r="AB449" s="12"/>
      <c r="AC449" s="5"/>
      <c r="AD449" s="5"/>
      <c r="AE449" s="13"/>
      <c r="AF449" s="14" t="s">
        <v>1064</v>
      </c>
      <c r="AG449" s="15" t="s">
        <v>586</v>
      </c>
      <c r="AH449" s="5" t="s">
        <v>210</v>
      </c>
      <c r="AI449" s="15" t="s">
        <v>586</v>
      </c>
      <c r="AJ449" s="16" t="s">
        <v>586</v>
      </c>
      <c r="AK449" s="15" t="s">
        <v>586</v>
      </c>
      <c r="AL449" s="17">
        <v>12209</v>
      </c>
      <c r="AM449" s="8">
        <v>22415</v>
      </c>
      <c r="AN449" s="18">
        <v>146</v>
      </c>
      <c r="AO449" s="6">
        <v>156</v>
      </c>
      <c r="AP449" s="6" t="str">
        <f t="shared" si="99"/>
        <v>FLOW</v>
      </c>
      <c r="AQ449" s="6"/>
      <c r="AR449" s="6"/>
      <c r="AS449" s="6"/>
      <c r="AT449" s="6"/>
      <c r="AU449" s="5" t="s">
        <v>483</v>
      </c>
      <c r="AV449" s="332"/>
      <c r="AW449" s="12"/>
      <c r="AX449" s="19"/>
      <c r="AY449" s="5"/>
      <c r="AZ449" s="5" t="s">
        <v>1011</v>
      </c>
      <c r="BA449" s="15" t="s">
        <v>586</v>
      </c>
      <c r="BB449" s="15"/>
      <c r="BC449" s="15"/>
      <c r="BD449" s="5"/>
      <c r="BE449" s="5"/>
      <c r="BF449" s="5"/>
      <c r="BG449" s="3"/>
      <c r="BH449" s="5"/>
      <c r="BI449" s="5"/>
      <c r="BJ449" s="5"/>
      <c r="BK449" s="5"/>
      <c r="BL449" s="5">
        <v>1</v>
      </c>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c r="EM449" s="5"/>
      <c r="EN449" s="5"/>
      <c r="EO449" s="5"/>
      <c r="EP449" s="5"/>
      <c r="EQ449" s="5"/>
      <c r="ER449" s="20">
        <f t="shared" si="88"/>
        <v>1</v>
      </c>
      <c r="ES449" s="5">
        <f t="shared" si="89"/>
        <v>1</v>
      </c>
      <c r="ET449" s="5" t="s">
        <v>568</v>
      </c>
      <c r="EU449" s="15" t="s">
        <v>1907</v>
      </c>
      <c r="EV449" s="15" t="s">
        <v>567</v>
      </c>
      <c r="EW449" s="15" t="s">
        <v>1096</v>
      </c>
      <c r="EX449" s="3" t="s">
        <v>1252</v>
      </c>
      <c r="EY449" s="22">
        <v>46177</v>
      </c>
      <c r="EZ449" s="21"/>
      <c r="FA449" s="3"/>
      <c r="FB449" s="22"/>
      <c r="FC449" s="15"/>
      <c r="FD449" s="15"/>
      <c r="FE449" s="15">
        <f t="shared" si="90"/>
        <v>493</v>
      </c>
      <c r="FF449" s="4">
        <f t="shared" si="91"/>
        <v>12493</v>
      </c>
      <c r="FG449" t="s">
        <v>586</v>
      </c>
      <c r="FH449" s="4">
        <v>395</v>
      </c>
      <c r="FI449" t="s">
        <v>688</v>
      </c>
    </row>
    <row r="450" spans="1:165" ht="17.25" x14ac:dyDescent="0.25">
      <c r="A450" s="5">
        <v>460260039</v>
      </c>
      <c r="B450" s="12" t="s">
        <v>1414</v>
      </c>
      <c r="C450" s="5"/>
      <c r="D450" s="5"/>
      <c r="E450" s="5"/>
      <c r="F450" s="5"/>
      <c r="G450" s="6"/>
      <c r="H450" s="6"/>
      <c r="I450" s="5">
        <v>3434</v>
      </c>
      <c r="J450" s="5">
        <v>2936</v>
      </c>
      <c r="K450" s="295">
        <f t="shared" si="94"/>
        <v>2996</v>
      </c>
      <c r="L450" s="295">
        <f t="shared" si="95"/>
        <v>6370</v>
      </c>
      <c r="M450" s="334">
        <v>1</v>
      </c>
      <c r="N450" s="5" t="s">
        <v>688</v>
      </c>
      <c r="O450" s="5" t="s">
        <v>689</v>
      </c>
      <c r="P450" s="5" t="s">
        <v>150</v>
      </c>
      <c r="Q450" s="8">
        <v>22333</v>
      </c>
      <c r="R450" s="9">
        <v>60</v>
      </c>
      <c r="S450" s="9">
        <f t="shared" si="96"/>
        <v>0</v>
      </c>
      <c r="T450" s="9">
        <v>2615</v>
      </c>
      <c r="U450" s="10" t="s">
        <v>586</v>
      </c>
      <c r="V450" s="319">
        <f t="shared" ref="V450:V513" si="100">Q450/SUMIFS($Q:$Q,$M:$M,M450,$P:$P,P450)</f>
        <v>3.7488210970685824E-2</v>
      </c>
      <c r="W450" s="319">
        <f t="shared" ref="W450:W513" si="101">Q450/SUMIFS($Q:$Q,$M:$M,M450)</f>
        <v>1.2524598353507537E-3</v>
      </c>
      <c r="X450" s="11" t="str">
        <f t="shared" si="97"/>
        <v>FLOW</v>
      </c>
      <c r="Y450" s="5" t="str">
        <f t="shared" si="98"/>
        <v>-</v>
      </c>
      <c r="Z450" s="5" t="s">
        <v>586</v>
      </c>
      <c r="AA450" s="5" t="s">
        <v>586</v>
      </c>
      <c r="AB450" s="12"/>
      <c r="AC450" s="5"/>
      <c r="AD450" s="5"/>
      <c r="AE450" s="13"/>
      <c r="AF450" s="14"/>
      <c r="AG450" s="15"/>
      <c r="AH450" s="5" t="s">
        <v>379</v>
      </c>
      <c r="AI450" s="15"/>
      <c r="AK450" s="15"/>
      <c r="AL450" s="17">
        <v>5611</v>
      </c>
      <c r="AM450" s="8">
        <v>22333</v>
      </c>
      <c r="AN450" s="18">
        <v>27</v>
      </c>
      <c r="AO450" s="6">
        <v>37</v>
      </c>
      <c r="AP450" s="6" t="str">
        <f t="shared" si="99"/>
        <v>FLOW</v>
      </c>
      <c r="AQ450" s="6"/>
      <c r="AR450" s="6"/>
      <c r="AS450" s="6"/>
      <c r="AT450" s="6"/>
      <c r="AU450" s="5" t="s">
        <v>586</v>
      </c>
      <c r="AV450" s="332"/>
      <c r="AW450" s="12"/>
      <c r="AX450" s="19"/>
      <c r="AY450" s="5"/>
      <c r="AZ450" s="5" t="s">
        <v>1325</v>
      </c>
      <c r="BA450" s="15" t="s">
        <v>586</v>
      </c>
      <c r="BB450" s="15"/>
      <c r="BC450" s="15"/>
      <c r="BD450" s="5"/>
      <c r="BE450" s="5"/>
      <c r="BF450" s="5"/>
      <c r="BG450" s="3"/>
      <c r="BH450" s="5"/>
      <c r="BI450" s="5"/>
      <c r="BJ450" s="5"/>
      <c r="BK450" s="5"/>
      <c r="BL450" s="5"/>
      <c r="BM450" s="5"/>
      <c r="BN450" s="5"/>
      <c r="BO450" s="5"/>
      <c r="BP450" s="5"/>
      <c r="BQ450" s="5"/>
      <c r="BR450" s="5"/>
      <c r="BS450" s="5"/>
      <c r="BT450" s="5"/>
      <c r="BU450" s="5"/>
      <c r="BV450" s="5"/>
      <c r="BW450" s="5"/>
      <c r="BX450" s="5"/>
      <c r="BY450" s="5"/>
      <c r="BZ450" s="5"/>
      <c r="CA450" s="5"/>
      <c r="CB450" s="5"/>
      <c r="CC450" s="5"/>
      <c r="CD450" s="5"/>
      <c r="CE450" s="5"/>
      <c r="CF450" s="5"/>
      <c r="CG450" s="5">
        <v>1</v>
      </c>
      <c r="CH450" s="5"/>
      <c r="CI450" s="5"/>
      <c r="CJ450" s="5"/>
      <c r="CK450" s="5"/>
      <c r="CL450" s="5"/>
      <c r="CM450" s="5"/>
      <c r="CN450" s="5"/>
      <c r="CO450" s="5"/>
      <c r="CP450" s="5"/>
      <c r="CQ450" s="5"/>
      <c r="CR450" s="5"/>
      <c r="CS450" s="5"/>
      <c r="CT450" s="5"/>
      <c r="CU450" s="5"/>
      <c r="CV450" s="5"/>
      <c r="CW450" s="5"/>
      <c r="CX450" s="5"/>
      <c r="CY450" s="5"/>
      <c r="CZ450" s="5"/>
      <c r="DA450" s="5"/>
      <c r="DB450" s="5"/>
      <c r="DC450" s="5"/>
      <c r="DD450" s="5"/>
      <c r="DE450" s="5"/>
      <c r="DF450" s="5"/>
      <c r="DG450" s="5"/>
      <c r="DH450" s="5"/>
      <c r="DI450" s="5"/>
      <c r="DJ450" s="5"/>
      <c r="DK450" s="5"/>
      <c r="DL450" s="5"/>
      <c r="DM450" s="5"/>
      <c r="DN450" s="5"/>
      <c r="DO450" s="5"/>
      <c r="DP450" s="5"/>
      <c r="DQ450" s="5"/>
      <c r="DR450" s="5"/>
      <c r="DS450" s="5"/>
      <c r="DT450" s="5"/>
      <c r="DU450" s="5"/>
      <c r="DV450" s="5"/>
      <c r="DW450" s="5"/>
      <c r="DX450" s="5"/>
      <c r="DY450" s="5"/>
      <c r="DZ450" s="5"/>
      <c r="EA450" s="5"/>
      <c r="EB450" s="5"/>
      <c r="EC450" s="5"/>
      <c r="ED450" s="5"/>
      <c r="EE450" s="5"/>
      <c r="EF450" s="5"/>
      <c r="EG450" s="5"/>
      <c r="EH450" s="5"/>
      <c r="EI450" s="5"/>
      <c r="EJ450" s="5"/>
      <c r="EK450" s="5"/>
      <c r="EL450" s="5"/>
      <c r="EM450" s="5"/>
      <c r="EN450" s="5"/>
      <c r="EO450" s="5"/>
      <c r="EP450" s="5"/>
      <c r="EQ450" s="5"/>
      <c r="ER450" s="20">
        <f t="shared" si="88"/>
        <v>1</v>
      </c>
      <c r="ES450" s="5">
        <f t="shared" si="89"/>
        <v>1</v>
      </c>
      <c r="ET450" s="5" t="s">
        <v>584</v>
      </c>
      <c r="EU450" s="15" t="s">
        <v>1908</v>
      </c>
      <c r="EV450" s="15" t="s">
        <v>567</v>
      </c>
      <c r="EW450" s="15"/>
      <c r="EX450" s="3"/>
      <c r="EY450" s="22"/>
      <c r="EZ450" s="21"/>
      <c r="FA450" s="3"/>
      <c r="FB450" s="22"/>
      <c r="FC450" s="15"/>
      <c r="FD450" s="15"/>
      <c r="FE450" s="15">
        <f t="shared" si="90"/>
        <v>2996</v>
      </c>
      <c r="FF450" s="4">
        <f t="shared" si="91"/>
        <v>6370</v>
      </c>
      <c r="FH450" s="4">
        <v>60</v>
      </c>
      <c r="FI450" t="s">
        <v>688</v>
      </c>
    </row>
    <row r="451" spans="1:165" ht="17.25" x14ac:dyDescent="0.25">
      <c r="A451" s="5">
        <v>460111082</v>
      </c>
      <c r="B451" s="12" t="s">
        <v>438</v>
      </c>
      <c r="C451" s="5"/>
      <c r="D451" s="5"/>
      <c r="E451" s="5"/>
      <c r="F451" s="5"/>
      <c r="G451" s="6"/>
      <c r="H451" s="6"/>
      <c r="I451" s="5">
        <v>2991</v>
      </c>
      <c r="J451" s="5">
        <v>8894</v>
      </c>
      <c r="K451" s="295">
        <f t="shared" si="94"/>
        <v>3135</v>
      </c>
      <c r="L451" s="295">
        <f t="shared" si="95"/>
        <v>11885</v>
      </c>
      <c r="M451" s="7">
        <v>3</v>
      </c>
      <c r="N451" s="5" t="s">
        <v>688</v>
      </c>
      <c r="O451" s="5" t="s">
        <v>689</v>
      </c>
      <c r="P451" s="5" t="s">
        <v>15</v>
      </c>
      <c r="Q451" s="8">
        <v>22264.35</v>
      </c>
      <c r="R451" s="9">
        <v>223</v>
      </c>
      <c r="S451" s="9">
        <f t="shared" si="96"/>
        <v>0</v>
      </c>
      <c r="T451" s="9">
        <v>6293</v>
      </c>
      <c r="U451" s="10" t="s">
        <v>688</v>
      </c>
      <c r="V451" s="319">
        <f t="shared" si="100"/>
        <v>6.9004360279292187E-2</v>
      </c>
      <c r="W451" s="319">
        <f t="shared" si="101"/>
        <v>5.8945148668399861E-3</v>
      </c>
      <c r="X451" s="11" t="str">
        <f t="shared" si="97"/>
        <v>FLOW</v>
      </c>
      <c r="Y451" s="5" t="str">
        <f t="shared" si="98"/>
        <v>-</v>
      </c>
      <c r="Z451" s="5" t="s">
        <v>787</v>
      </c>
      <c r="AA451" s="5" t="s">
        <v>586</v>
      </c>
      <c r="AB451" s="12"/>
      <c r="AC451" s="5"/>
      <c r="AD451" s="5"/>
      <c r="AE451" s="13"/>
      <c r="AF451" s="14" t="s">
        <v>1064</v>
      </c>
      <c r="AG451" s="15" t="s">
        <v>586</v>
      </c>
      <c r="AH451" s="5" t="s">
        <v>439</v>
      </c>
      <c r="AI451" s="15" t="s">
        <v>586</v>
      </c>
      <c r="AJ451" s="16" t="s">
        <v>586</v>
      </c>
      <c r="AK451" s="15" t="s">
        <v>586</v>
      </c>
      <c r="AL451" s="17">
        <v>15410</v>
      </c>
      <c r="AM451" s="8">
        <v>22264.35</v>
      </c>
      <c r="AN451" s="18">
        <v>88</v>
      </c>
      <c r="AO451" s="6">
        <v>98</v>
      </c>
      <c r="AP451" s="6" t="str">
        <f t="shared" si="99"/>
        <v>FLOW</v>
      </c>
      <c r="AQ451" s="6"/>
      <c r="AR451" s="6"/>
      <c r="AS451" s="6"/>
      <c r="AT451" s="6"/>
      <c r="AU451" s="5" t="s">
        <v>1060</v>
      </c>
      <c r="AV451" s="332"/>
      <c r="AW451" s="12"/>
      <c r="AX451" s="19"/>
      <c r="AY451" s="5"/>
      <c r="AZ451" s="5" t="s">
        <v>1011</v>
      </c>
      <c r="BA451" s="15" t="s">
        <v>586</v>
      </c>
      <c r="BB451" s="15"/>
      <c r="BC451" s="15"/>
      <c r="BD451" s="5"/>
      <c r="BE451" s="5"/>
      <c r="BF451" s="5"/>
      <c r="BG451" s="3"/>
      <c r="BH451" s="5"/>
      <c r="BI451" s="5"/>
      <c r="BJ451" s="5"/>
      <c r="BK451" s="5"/>
      <c r="BL451" s="5">
        <v>1</v>
      </c>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c r="DP451" s="5"/>
      <c r="DQ451" s="5"/>
      <c r="DR451" s="5"/>
      <c r="DS451" s="5"/>
      <c r="DT451" s="5"/>
      <c r="DU451" s="5"/>
      <c r="DV451" s="5"/>
      <c r="DW451" s="5"/>
      <c r="DX451" s="5"/>
      <c r="DY451" s="5"/>
      <c r="DZ451" s="5"/>
      <c r="EA451" s="5"/>
      <c r="EB451" s="5"/>
      <c r="EC451" s="5"/>
      <c r="ED451" s="5"/>
      <c r="EE451" s="5"/>
      <c r="EF451" s="5"/>
      <c r="EG451" s="5"/>
      <c r="EH451" s="5"/>
      <c r="EI451" s="5"/>
      <c r="EJ451" s="5"/>
      <c r="EK451" s="5"/>
      <c r="EL451" s="5"/>
      <c r="EM451" s="5"/>
      <c r="EN451" s="5"/>
      <c r="EO451" s="5"/>
      <c r="EP451" s="5"/>
      <c r="EQ451" s="5"/>
      <c r="ER451" s="20">
        <f t="shared" ref="ER451:ER514" si="102">BC451+BF451+BI451+BL451+BO451+BR451+BU451+BX451+CA451+CD451+CG451+CJ451+CM451+CP451+CS451+CV451+CY451+DB451+DE451+DH451+DK451+DN451+DQ451+DT451+DW451+DZ451+EC451+EF451+EI451+EL451+EO451</f>
        <v>1</v>
      </c>
      <c r="ES451" s="5">
        <f t="shared" ref="ES451:ES514" si="103">IF(ER451&gt;0,1,"")</f>
        <v>1</v>
      </c>
      <c r="ET451" s="5" t="s">
        <v>569</v>
      </c>
      <c r="EU451" s="15" t="s">
        <v>1909</v>
      </c>
      <c r="EV451" s="15" t="s">
        <v>567</v>
      </c>
      <c r="EW451" s="15" t="s">
        <v>1068</v>
      </c>
      <c r="EX451" s="3" t="s">
        <v>1253</v>
      </c>
      <c r="EY451" s="22">
        <v>46177</v>
      </c>
      <c r="EZ451" s="21"/>
      <c r="FA451" s="3"/>
      <c r="FB451" s="22"/>
      <c r="FC451" s="15"/>
      <c r="FD451" s="15"/>
      <c r="FE451" s="15">
        <f t="shared" ref="FE451:FE514" si="104">IF((J451+R451)&lt;=I451+R451,(J451+R451),((I451-(I451*(M451+1)-(I451+J451)))+R451))</f>
        <v>3135</v>
      </c>
      <c r="FF451" s="4">
        <f t="shared" ref="FF451:FF514" si="105">I451+J451+FD451</f>
        <v>11885</v>
      </c>
      <c r="FG451" t="s">
        <v>897</v>
      </c>
      <c r="FH451" s="4">
        <v>223</v>
      </c>
      <c r="FI451" t="s">
        <v>688</v>
      </c>
    </row>
    <row r="452" spans="1:165" ht="17.25" x14ac:dyDescent="0.25">
      <c r="A452" s="5">
        <v>465334990</v>
      </c>
      <c r="B452" s="12" t="s">
        <v>246</v>
      </c>
      <c r="C452" s="5"/>
      <c r="D452" s="5"/>
      <c r="E452" s="5"/>
      <c r="F452" s="5"/>
      <c r="G452" s="6"/>
      <c r="H452" s="6"/>
      <c r="I452" s="5">
        <v>5848</v>
      </c>
      <c r="J452" s="5">
        <v>5691</v>
      </c>
      <c r="K452" s="295">
        <f t="shared" si="94"/>
        <v>5884</v>
      </c>
      <c r="L452" s="295">
        <f t="shared" si="95"/>
        <v>11539</v>
      </c>
      <c r="M452" s="334">
        <v>1</v>
      </c>
      <c r="N452" s="5" t="s">
        <v>688</v>
      </c>
      <c r="O452" s="5" t="s">
        <v>689</v>
      </c>
      <c r="P452" s="5" t="s">
        <v>156</v>
      </c>
      <c r="Q452" s="8">
        <v>22245</v>
      </c>
      <c r="R452" s="9">
        <v>193</v>
      </c>
      <c r="S452" s="9">
        <f t="shared" si="96"/>
        <v>0</v>
      </c>
      <c r="T452" s="9">
        <v>5394</v>
      </c>
      <c r="U452" s="10" t="s">
        <v>874</v>
      </c>
      <c r="V452" s="319">
        <f t="shared" si="100"/>
        <v>1.2876156255099526E-2</v>
      </c>
      <c r="W452" s="319">
        <f t="shared" si="101"/>
        <v>1.247524696072069E-3</v>
      </c>
      <c r="X452" s="11" t="str">
        <f t="shared" si="97"/>
        <v>FLOW</v>
      </c>
      <c r="Y452" s="5" t="str">
        <f t="shared" si="98"/>
        <v>-</v>
      </c>
      <c r="Z452" s="5" t="s">
        <v>787</v>
      </c>
      <c r="AA452" s="5" t="s">
        <v>586</v>
      </c>
      <c r="AB452" s="12"/>
      <c r="AC452" s="5"/>
      <c r="AD452" s="5"/>
      <c r="AE452" s="13"/>
      <c r="AF452" s="14" t="s">
        <v>586</v>
      </c>
      <c r="AG452" s="15" t="s">
        <v>586</v>
      </c>
      <c r="AH452" s="5" t="s">
        <v>245</v>
      </c>
      <c r="AI452" s="15" t="s">
        <v>586</v>
      </c>
      <c r="AJ452" s="16" t="s">
        <v>586</v>
      </c>
      <c r="AK452" s="15" t="s">
        <v>586</v>
      </c>
      <c r="AL452" s="17">
        <v>11278</v>
      </c>
      <c r="AM452" s="8">
        <v>22245</v>
      </c>
      <c r="AN452" s="18">
        <v>27</v>
      </c>
      <c r="AO452" s="6">
        <v>37</v>
      </c>
      <c r="AP452" s="6" t="str">
        <f t="shared" si="99"/>
        <v>FLOW</v>
      </c>
      <c r="AQ452" s="6"/>
      <c r="AR452" s="6"/>
      <c r="AS452" s="6"/>
      <c r="AT452" s="6"/>
      <c r="AU452" s="5" t="s">
        <v>1060</v>
      </c>
      <c r="AV452" s="332"/>
      <c r="AW452" s="12"/>
      <c r="AX452" s="19"/>
      <c r="AY452" s="5"/>
      <c r="AZ452" s="5" t="s">
        <v>1011</v>
      </c>
      <c r="BA452" s="15" t="s">
        <v>586</v>
      </c>
      <c r="BB452" s="15"/>
      <c r="BC452" s="15"/>
      <c r="BD452" s="5"/>
      <c r="BE452" s="5"/>
      <c r="BF452" s="5"/>
      <c r="BG452" s="3"/>
      <c r="BH452" s="5"/>
      <c r="BI452" s="5"/>
      <c r="BJ452" s="5"/>
      <c r="BK452" s="5"/>
      <c r="BL452" s="5"/>
      <c r="BM452" s="5"/>
      <c r="BN452" s="5"/>
      <c r="BO452" s="5"/>
      <c r="BP452" s="5"/>
      <c r="BQ452" s="5"/>
      <c r="BR452" s="5"/>
      <c r="BS452" s="5"/>
      <c r="BT452" s="5"/>
      <c r="BU452" s="5"/>
      <c r="BV452" s="5"/>
      <c r="BW452" s="5"/>
      <c r="BX452" s="5"/>
      <c r="BY452" s="5"/>
      <c r="BZ452" s="5"/>
      <c r="CA452" s="5"/>
      <c r="CB452" s="5"/>
      <c r="CC452" s="5"/>
      <c r="CD452" s="5">
        <v>1</v>
      </c>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c r="DP452" s="5"/>
      <c r="DQ452" s="5"/>
      <c r="DR452" s="5"/>
      <c r="DS452" s="5"/>
      <c r="DT452" s="5"/>
      <c r="DU452" s="5"/>
      <c r="DV452" s="5"/>
      <c r="DW452" s="5"/>
      <c r="DX452" s="5"/>
      <c r="DY452" s="5"/>
      <c r="DZ452" s="5"/>
      <c r="EA452" s="5"/>
      <c r="EB452" s="5"/>
      <c r="EC452" s="5"/>
      <c r="ED452" s="5"/>
      <c r="EE452" s="5"/>
      <c r="EF452" s="5"/>
      <c r="EG452" s="5"/>
      <c r="EH452" s="5"/>
      <c r="EI452" s="5"/>
      <c r="EJ452" s="5"/>
      <c r="EK452" s="5"/>
      <c r="EL452" s="5"/>
      <c r="EM452" s="5"/>
      <c r="EN452" s="5"/>
      <c r="EO452" s="5"/>
      <c r="EP452" s="5"/>
      <c r="EQ452" s="5"/>
      <c r="ER452" s="20">
        <f t="shared" si="102"/>
        <v>1</v>
      </c>
      <c r="ES452" s="5">
        <f t="shared" si="103"/>
        <v>1</v>
      </c>
      <c r="ET452" s="5" t="s">
        <v>582</v>
      </c>
      <c r="EU452" s="15" t="s">
        <v>1910</v>
      </c>
      <c r="EV452" s="15" t="s">
        <v>567</v>
      </c>
      <c r="EW452" s="15" t="e">
        <v>#N/A</v>
      </c>
      <c r="EX452" s="3" t="e">
        <v>#N/A</v>
      </c>
      <c r="EY452" s="22" t="e">
        <v>#N/A</v>
      </c>
      <c r="EZ452" s="21"/>
      <c r="FA452" s="3"/>
      <c r="FB452" s="22"/>
      <c r="FC452" s="15"/>
      <c r="FD452" s="15"/>
      <c r="FE452" s="15">
        <f t="shared" si="104"/>
        <v>5884</v>
      </c>
      <c r="FF452" s="4">
        <f t="shared" si="105"/>
        <v>11539</v>
      </c>
      <c r="FG452" t="s">
        <v>586</v>
      </c>
      <c r="FH452" s="4">
        <v>193</v>
      </c>
      <c r="FI452" t="s">
        <v>688</v>
      </c>
    </row>
    <row r="453" spans="1:165" ht="17.25" x14ac:dyDescent="0.25">
      <c r="A453" s="5">
        <v>460051993</v>
      </c>
      <c r="B453" s="12" t="s">
        <v>321</v>
      </c>
      <c r="C453" s="5"/>
      <c r="D453" s="5"/>
      <c r="E453" s="5"/>
      <c r="F453" s="5"/>
      <c r="G453" s="6"/>
      <c r="H453" s="6"/>
      <c r="I453" s="5">
        <v>3380</v>
      </c>
      <c r="J453" s="5">
        <v>6677</v>
      </c>
      <c r="K453" s="295">
        <f t="shared" si="94"/>
        <v>3581</v>
      </c>
      <c r="L453" s="295">
        <f t="shared" si="95"/>
        <v>10057</v>
      </c>
      <c r="M453" s="7">
        <v>2</v>
      </c>
      <c r="N453" s="5" t="s">
        <v>688</v>
      </c>
      <c r="O453" s="5" t="s">
        <v>689</v>
      </c>
      <c r="P453" s="5" t="s">
        <v>26</v>
      </c>
      <c r="Q453" s="8">
        <v>22196.639999999999</v>
      </c>
      <c r="R453" s="9">
        <v>284</v>
      </c>
      <c r="S453" s="9">
        <f t="shared" si="96"/>
        <v>0</v>
      </c>
      <c r="T453" s="9">
        <v>6300</v>
      </c>
      <c r="U453" s="10" t="s">
        <v>887</v>
      </c>
      <c r="V453" s="319">
        <f t="shared" si="100"/>
        <v>9.7945563234953875E-2</v>
      </c>
      <c r="W453" s="319">
        <f t="shared" si="101"/>
        <v>4.914588754604877E-3</v>
      </c>
      <c r="X453" s="11" t="str">
        <f t="shared" si="97"/>
        <v>FLOW</v>
      </c>
      <c r="Y453" s="5" t="str">
        <f t="shared" si="98"/>
        <v>-</v>
      </c>
      <c r="Z453" s="5" t="s">
        <v>787</v>
      </c>
      <c r="AA453" s="5" t="s">
        <v>586</v>
      </c>
      <c r="AB453" s="12"/>
      <c r="AC453" s="5"/>
      <c r="AD453" s="5"/>
      <c r="AE453" s="13"/>
      <c r="AF453" s="14" t="s">
        <v>586</v>
      </c>
      <c r="AG453" s="15" t="s">
        <v>586</v>
      </c>
      <c r="AH453" s="5" t="s">
        <v>322</v>
      </c>
      <c r="AI453" s="15" t="s">
        <v>586</v>
      </c>
      <c r="AJ453" s="16" t="s">
        <v>586</v>
      </c>
      <c r="AK453" s="15" t="s">
        <v>586</v>
      </c>
      <c r="AL453" s="17">
        <v>13261</v>
      </c>
      <c r="AM453" s="8">
        <v>22196.639999999999</v>
      </c>
      <c r="AN453" s="18">
        <v>57</v>
      </c>
      <c r="AO453" s="6">
        <v>67</v>
      </c>
      <c r="AP453" s="6" t="str">
        <f t="shared" si="99"/>
        <v>FLOW</v>
      </c>
      <c r="AQ453" s="6"/>
      <c r="AR453" s="6"/>
      <c r="AS453" s="6"/>
      <c r="AT453" s="6"/>
      <c r="AU453" s="5" t="s">
        <v>1060</v>
      </c>
      <c r="AV453" s="332"/>
      <c r="AW453" s="12"/>
      <c r="AX453" s="19"/>
      <c r="AY453" s="5"/>
      <c r="AZ453" s="5" t="s">
        <v>1011</v>
      </c>
      <c r="BA453" s="15" t="s">
        <v>586</v>
      </c>
      <c r="BB453" s="15"/>
      <c r="BC453" s="15"/>
      <c r="BD453" s="5"/>
      <c r="BE453" s="5"/>
      <c r="BF453" s="5"/>
      <c r="BG453" s="3"/>
      <c r="BH453" s="5"/>
      <c r="BI453" s="5"/>
      <c r="BJ453" s="5"/>
      <c r="BK453" s="5"/>
      <c r="BL453" s="5"/>
      <c r="BM453" s="5"/>
      <c r="BN453" s="5"/>
      <c r="BO453" s="5"/>
      <c r="BP453" s="5"/>
      <c r="BQ453" s="5"/>
      <c r="BR453" s="5">
        <v>1</v>
      </c>
      <c r="BS453" s="5"/>
      <c r="BT453" s="5"/>
      <c r="BU453" s="5"/>
      <c r="BV453" s="5"/>
      <c r="BW453" s="5"/>
      <c r="BX453" s="5"/>
      <c r="BY453" s="5"/>
      <c r="BZ453" s="5"/>
      <c r="CA453" s="5"/>
      <c r="CB453" s="5"/>
      <c r="CC453" s="5"/>
      <c r="CD453" s="5"/>
      <c r="CE453" s="5"/>
      <c r="CF453" s="5"/>
      <c r="CG453" s="5"/>
      <c r="CH453" s="5"/>
      <c r="CI453" s="5"/>
      <c r="CJ453" s="5"/>
      <c r="CK453" s="5"/>
      <c r="CL453" s="5"/>
      <c r="CM453" s="5"/>
      <c r="CN453" s="5"/>
      <c r="CO453" s="5"/>
      <c r="CP453" s="5"/>
      <c r="CQ453" s="5"/>
      <c r="CR453" s="5"/>
      <c r="CS453" s="5"/>
      <c r="CT453" s="5"/>
      <c r="CU453" s="5"/>
      <c r="CV453" s="5"/>
      <c r="CW453" s="5"/>
      <c r="CX453" s="5"/>
      <c r="CY453" s="5"/>
      <c r="CZ453" s="5"/>
      <c r="DA453" s="5"/>
      <c r="DB453" s="5"/>
      <c r="DC453" s="5"/>
      <c r="DD453" s="5"/>
      <c r="DE453" s="5"/>
      <c r="DF453" s="5"/>
      <c r="DG453" s="5"/>
      <c r="DH453" s="5"/>
      <c r="DI453" s="5"/>
      <c r="DJ453" s="5"/>
      <c r="DK453" s="5"/>
      <c r="DL453" s="5"/>
      <c r="DM453" s="5"/>
      <c r="DN453" s="5"/>
      <c r="DO453" s="5"/>
      <c r="DP453" s="5"/>
      <c r="DQ453" s="5"/>
      <c r="DR453" s="5"/>
      <c r="DS453" s="5"/>
      <c r="DT453" s="5"/>
      <c r="DU453" s="5"/>
      <c r="DV453" s="5"/>
      <c r="DW453" s="5"/>
      <c r="DX453" s="5"/>
      <c r="DY453" s="5"/>
      <c r="DZ453" s="5"/>
      <c r="EA453" s="5"/>
      <c r="EB453" s="5"/>
      <c r="EC453" s="5"/>
      <c r="ED453" s="5"/>
      <c r="EE453" s="5"/>
      <c r="EF453" s="5"/>
      <c r="EG453" s="5"/>
      <c r="EH453" s="5"/>
      <c r="EI453" s="5"/>
      <c r="EJ453" s="5"/>
      <c r="EK453" s="5"/>
      <c r="EL453" s="5"/>
      <c r="EM453" s="5"/>
      <c r="EN453" s="5"/>
      <c r="EO453" s="5"/>
      <c r="EP453" s="5"/>
      <c r="EQ453" s="5"/>
      <c r="ER453" s="20">
        <f t="shared" si="102"/>
        <v>1</v>
      </c>
      <c r="ES453" s="5">
        <f t="shared" si="103"/>
        <v>1</v>
      </c>
      <c r="ET453" s="5" t="s">
        <v>572</v>
      </c>
      <c r="EU453" s="15" t="s">
        <v>1911</v>
      </c>
      <c r="EV453" s="15" t="s">
        <v>567</v>
      </c>
      <c r="EW453" s="15" t="s">
        <v>1073</v>
      </c>
      <c r="EX453" s="3" t="s">
        <v>1082</v>
      </c>
      <c r="EY453" s="22">
        <v>46197</v>
      </c>
      <c r="EZ453" s="21"/>
      <c r="FA453" s="3"/>
      <c r="FB453" s="22"/>
      <c r="FC453" s="15"/>
      <c r="FD453" s="15"/>
      <c r="FE453" s="15">
        <f t="shared" si="104"/>
        <v>3581</v>
      </c>
      <c r="FF453" s="4">
        <f t="shared" si="105"/>
        <v>10057</v>
      </c>
      <c r="FG453" t="s">
        <v>586</v>
      </c>
      <c r="FH453" s="4">
        <v>284</v>
      </c>
      <c r="FI453" t="s">
        <v>688</v>
      </c>
    </row>
    <row r="454" spans="1:165" ht="17.25" x14ac:dyDescent="0.25">
      <c r="A454" s="5">
        <v>461546516</v>
      </c>
      <c r="B454" s="12" t="s">
        <v>1374</v>
      </c>
      <c r="C454" s="5"/>
      <c r="D454" s="5"/>
      <c r="E454" s="5"/>
      <c r="F454" s="5"/>
      <c r="G454" s="6"/>
      <c r="H454" s="6"/>
      <c r="I454" s="5">
        <v>2660</v>
      </c>
      <c r="J454" s="5">
        <v>2657</v>
      </c>
      <c r="K454" s="295">
        <f t="shared" si="94"/>
        <v>2701</v>
      </c>
      <c r="L454" s="295">
        <f t="shared" si="95"/>
        <v>5317</v>
      </c>
      <c r="M454" s="334">
        <v>1</v>
      </c>
      <c r="N454" s="5" t="s">
        <v>688</v>
      </c>
      <c r="O454" s="5" t="s">
        <v>689</v>
      </c>
      <c r="P454" s="5" t="s">
        <v>26</v>
      </c>
      <c r="Q454" s="8">
        <v>22083.64</v>
      </c>
      <c r="R454" s="9">
        <v>44</v>
      </c>
      <c r="S454" s="9">
        <f t="shared" si="96"/>
        <v>0</v>
      </c>
      <c r="T454" s="9">
        <v>3502</v>
      </c>
      <c r="U454" s="10" t="s">
        <v>586</v>
      </c>
      <c r="V454" s="319">
        <f t="shared" si="100"/>
        <v>9.5237523512847685E-3</v>
      </c>
      <c r="W454" s="319">
        <f t="shared" si="101"/>
        <v>1.2384754452310625E-3</v>
      </c>
      <c r="X454" s="11" t="str">
        <f t="shared" si="97"/>
        <v>FLOW</v>
      </c>
      <c r="Y454" s="5" t="str">
        <f t="shared" si="98"/>
        <v>-</v>
      </c>
      <c r="Z454" s="5" t="s">
        <v>586</v>
      </c>
      <c r="AA454" s="5" t="s">
        <v>586</v>
      </c>
      <c r="AB454" s="12"/>
      <c r="AC454" s="5"/>
      <c r="AD454" s="5"/>
      <c r="AE454" s="13"/>
      <c r="AF454" s="14"/>
      <c r="AG454" s="15"/>
      <c r="AH454" s="5" t="s">
        <v>185</v>
      </c>
      <c r="AI454" s="15"/>
      <c r="AK454" s="15"/>
      <c r="AL454" s="17">
        <v>6203</v>
      </c>
      <c r="AM454" s="8">
        <v>22083.64</v>
      </c>
      <c r="AN454" s="18">
        <v>27</v>
      </c>
      <c r="AO454" s="6">
        <v>37</v>
      </c>
      <c r="AP454" s="6" t="str">
        <f t="shared" si="99"/>
        <v>FLOW</v>
      </c>
      <c r="AQ454" s="6"/>
      <c r="AR454" s="6"/>
      <c r="AS454" s="6"/>
      <c r="AT454" s="6"/>
      <c r="AU454" s="5" t="s">
        <v>586</v>
      </c>
      <c r="AV454" s="332"/>
      <c r="AW454" s="12"/>
      <c r="AX454" s="19"/>
      <c r="AY454" s="5"/>
      <c r="AZ454" s="5" t="s">
        <v>1325</v>
      </c>
      <c r="BA454" s="15" t="s">
        <v>586</v>
      </c>
      <c r="BB454" s="15"/>
      <c r="BC454" s="15"/>
      <c r="BD454" s="5"/>
      <c r="BE454" s="5"/>
      <c r="BF454" s="5"/>
      <c r="BG454" s="3"/>
      <c r="BH454" s="5"/>
      <c r="BI454" s="5"/>
      <c r="BJ454" s="5"/>
      <c r="BK454" s="5"/>
      <c r="BL454" s="5"/>
      <c r="BM454" s="5"/>
      <c r="BN454" s="5"/>
      <c r="BO454" s="5"/>
      <c r="BP454" s="5"/>
      <c r="BQ454" s="5"/>
      <c r="BR454" s="5"/>
      <c r="BS454" s="5"/>
      <c r="BT454" s="5"/>
      <c r="BU454" s="5"/>
      <c r="BV454" s="5"/>
      <c r="BW454" s="5"/>
      <c r="BX454" s="5"/>
      <c r="BY454" s="5"/>
      <c r="BZ454" s="5"/>
      <c r="CA454" s="5"/>
      <c r="CB454" s="5"/>
      <c r="CC454" s="5"/>
      <c r="CD454" s="5"/>
      <c r="CE454" s="5"/>
      <c r="CF454" s="5"/>
      <c r="CG454" s="5">
        <v>1</v>
      </c>
      <c r="CH454" s="5"/>
      <c r="CI454" s="5"/>
      <c r="CJ454" s="5"/>
      <c r="CK454" s="5"/>
      <c r="CL454" s="5"/>
      <c r="CM454" s="5"/>
      <c r="CN454" s="5"/>
      <c r="CO454" s="5"/>
      <c r="CP454" s="5"/>
      <c r="CQ454" s="5"/>
      <c r="CR454" s="5"/>
      <c r="CS454" s="5"/>
      <c r="CT454" s="5"/>
      <c r="CU454" s="5"/>
      <c r="CV454" s="5"/>
      <c r="CW454" s="5"/>
      <c r="CX454" s="5"/>
      <c r="CY454" s="5"/>
      <c r="CZ454" s="5"/>
      <c r="DA454" s="5"/>
      <c r="DB454" s="5"/>
      <c r="DC454" s="5"/>
      <c r="DD454" s="5"/>
      <c r="DE454" s="5"/>
      <c r="DF454" s="5"/>
      <c r="DG454" s="5"/>
      <c r="DH454" s="5"/>
      <c r="DI454" s="5"/>
      <c r="DJ454" s="5"/>
      <c r="DK454" s="5"/>
      <c r="DL454" s="5"/>
      <c r="DM454" s="5"/>
      <c r="DN454" s="5"/>
      <c r="DO454" s="5"/>
      <c r="DP454" s="5"/>
      <c r="DQ454" s="5"/>
      <c r="DR454" s="5"/>
      <c r="DS454" s="5"/>
      <c r="DT454" s="5"/>
      <c r="DU454" s="5"/>
      <c r="DV454" s="5"/>
      <c r="DW454" s="5"/>
      <c r="DX454" s="5"/>
      <c r="DY454" s="5"/>
      <c r="DZ454" s="5"/>
      <c r="EA454" s="5"/>
      <c r="EB454" s="5"/>
      <c r="EC454" s="5"/>
      <c r="ED454" s="5"/>
      <c r="EE454" s="5"/>
      <c r="EF454" s="5"/>
      <c r="EG454" s="5"/>
      <c r="EH454" s="5"/>
      <c r="EI454" s="5"/>
      <c r="EJ454" s="5"/>
      <c r="EK454" s="5"/>
      <c r="EL454" s="5"/>
      <c r="EM454" s="5"/>
      <c r="EN454" s="5"/>
      <c r="EO454" s="5"/>
      <c r="EP454" s="5"/>
      <c r="EQ454" s="5"/>
      <c r="ER454" s="20">
        <f t="shared" si="102"/>
        <v>1</v>
      </c>
      <c r="ES454" s="5">
        <f t="shared" si="103"/>
        <v>1</v>
      </c>
      <c r="ET454" s="5" t="s">
        <v>572</v>
      </c>
      <c r="EU454" s="15" t="s">
        <v>1912</v>
      </c>
      <c r="EV454" s="15" t="s">
        <v>567</v>
      </c>
      <c r="EW454" s="15"/>
      <c r="EX454" s="3"/>
      <c r="EY454" s="22"/>
      <c r="EZ454" s="21"/>
      <c r="FA454" s="3"/>
      <c r="FB454" s="22"/>
      <c r="FC454" s="15"/>
      <c r="FD454" s="15"/>
      <c r="FE454" s="15">
        <f t="shared" si="104"/>
        <v>2701</v>
      </c>
      <c r="FF454" s="4">
        <f t="shared" si="105"/>
        <v>5317</v>
      </c>
      <c r="FH454" s="4">
        <v>44</v>
      </c>
      <c r="FI454" t="s">
        <v>688</v>
      </c>
    </row>
    <row r="455" spans="1:165" ht="17.25" x14ac:dyDescent="0.25">
      <c r="A455" s="5">
        <v>467004899</v>
      </c>
      <c r="B455" s="12" t="s">
        <v>101</v>
      </c>
      <c r="C455" s="5"/>
      <c r="D455" s="5"/>
      <c r="E455" s="5"/>
      <c r="F455" s="5"/>
      <c r="G455" s="6"/>
      <c r="H455" s="6"/>
      <c r="I455" s="5">
        <v>2444</v>
      </c>
      <c r="J455" s="5">
        <v>12070</v>
      </c>
      <c r="K455" s="295">
        <f t="shared" si="94"/>
        <v>3012</v>
      </c>
      <c r="L455" s="295">
        <f t="shared" si="95"/>
        <v>14514</v>
      </c>
      <c r="M455" s="7">
        <v>5</v>
      </c>
      <c r="N455" s="5" t="s">
        <v>688</v>
      </c>
      <c r="O455" s="5" t="s">
        <v>689</v>
      </c>
      <c r="P455" s="5" t="s">
        <v>96</v>
      </c>
      <c r="Q455" s="8">
        <v>22002</v>
      </c>
      <c r="R455" s="9">
        <v>718</v>
      </c>
      <c r="S455" s="9">
        <f t="shared" si="96"/>
        <v>0</v>
      </c>
      <c r="T455" s="9">
        <v>2700</v>
      </c>
      <c r="U455" s="10" t="s">
        <v>870</v>
      </c>
      <c r="V455" s="319">
        <f t="shared" si="100"/>
        <v>0.35024435282319044</v>
      </c>
      <c r="W455" s="319">
        <f t="shared" si="101"/>
        <v>1.0709813973714724E-2</v>
      </c>
      <c r="X455" s="11" t="str">
        <f t="shared" si="97"/>
        <v>FLOW</v>
      </c>
      <c r="Y455" s="5" t="str">
        <f t="shared" si="98"/>
        <v>-</v>
      </c>
      <c r="Z455" s="5" t="s">
        <v>773</v>
      </c>
      <c r="AA455" s="5" t="s">
        <v>586</v>
      </c>
      <c r="AB455" s="12"/>
      <c r="AC455" s="5"/>
      <c r="AD455" s="5"/>
      <c r="AE455" s="13"/>
      <c r="AF455" s="14" t="s">
        <v>1064</v>
      </c>
      <c r="AG455" s="15" t="s">
        <v>586</v>
      </c>
      <c r="AH455" s="5" t="s">
        <v>95</v>
      </c>
      <c r="AI455" s="15" t="s">
        <v>586</v>
      </c>
      <c r="AJ455" s="16" t="s">
        <v>586</v>
      </c>
      <c r="AK455" s="15" t="s">
        <v>586</v>
      </c>
      <c r="AL455" s="17">
        <v>15488</v>
      </c>
      <c r="AM455" s="8">
        <v>22002</v>
      </c>
      <c r="AN455" s="18">
        <v>146</v>
      </c>
      <c r="AO455" s="6">
        <v>156</v>
      </c>
      <c r="AP455" s="6" t="str">
        <f t="shared" si="99"/>
        <v>FLOW</v>
      </c>
      <c r="AQ455" s="6"/>
      <c r="AR455" s="6"/>
      <c r="AS455" s="6"/>
      <c r="AT455" s="6"/>
      <c r="AU455" s="5" t="s">
        <v>483</v>
      </c>
      <c r="AV455" s="332"/>
      <c r="AW455" s="12"/>
      <c r="AX455" s="19"/>
      <c r="AY455" s="5"/>
      <c r="AZ455" s="5" t="s">
        <v>1011</v>
      </c>
      <c r="BA455" s="15" t="s">
        <v>586</v>
      </c>
      <c r="BB455" s="15"/>
      <c r="BC455" s="15"/>
      <c r="BD455" s="5"/>
      <c r="BE455" s="5"/>
      <c r="BF455" s="5"/>
      <c r="BG455" s="3"/>
      <c r="BH455" s="5"/>
      <c r="BI455" s="5"/>
      <c r="BJ455" s="5"/>
      <c r="BK455" s="5"/>
      <c r="BL455" s="5">
        <v>1</v>
      </c>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c r="EM455" s="5"/>
      <c r="EN455" s="5"/>
      <c r="EO455" s="5"/>
      <c r="EP455" s="5"/>
      <c r="EQ455" s="5"/>
      <c r="ER455" s="20">
        <f t="shared" si="102"/>
        <v>1</v>
      </c>
      <c r="ES455" s="5">
        <f t="shared" si="103"/>
        <v>1</v>
      </c>
      <c r="ET455" s="5" t="s">
        <v>580</v>
      </c>
      <c r="EU455" s="15" t="s">
        <v>1913</v>
      </c>
      <c r="EV455" s="15" t="s">
        <v>567</v>
      </c>
      <c r="EW455" s="15" t="s">
        <v>1075</v>
      </c>
      <c r="EX455" s="3" t="s">
        <v>1156</v>
      </c>
      <c r="EY455" s="22">
        <v>46177</v>
      </c>
      <c r="EZ455" s="21"/>
      <c r="FA455" s="3"/>
      <c r="FB455" s="22"/>
      <c r="FC455" s="15"/>
      <c r="FD455" s="15"/>
      <c r="FE455" s="15">
        <f t="shared" si="104"/>
        <v>3012</v>
      </c>
      <c r="FF455" s="4">
        <f t="shared" si="105"/>
        <v>14514</v>
      </c>
      <c r="FG455" t="s">
        <v>586</v>
      </c>
      <c r="FH455" s="4">
        <v>718</v>
      </c>
      <c r="FI455" t="s">
        <v>688</v>
      </c>
    </row>
    <row r="456" spans="1:165" ht="17.25" x14ac:dyDescent="0.25">
      <c r="A456" s="5">
        <v>460349990</v>
      </c>
      <c r="B456" s="12" t="s">
        <v>959</v>
      </c>
      <c r="C456" s="5"/>
      <c r="D456" s="5"/>
      <c r="E456" s="5"/>
      <c r="F456" s="5"/>
      <c r="G456" s="6"/>
      <c r="H456" s="6" t="s">
        <v>1480</v>
      </c>
      <c r="I456" s="5">
        <v>3319</v>
      </c>
      <c r="J456" s="5">
        <v>3369</v>
      </c>
      <c r="K456" s="295">
        <f t="shared" si="94"/>
        <v>52</v>
      </c>
      <c r="L456" s="295">
        <f t="shared" si="95"/>
        <v>6688</v>
      </c>
      <c r="M456" s="7">
        <v>2</v>
      </c>
      <c r="N456" s="5" t="s">
        <v>737</v>
      </c>
      <c r="O456" s="5" t="s">
        <v>689</v>
      </c>
      <c r="P456" s="5" t="s">
        <v>60</v>
      </c>
      <c r="Q456" s="8">
        <v>21841</v>
      </c>
      <c r="R456" s="9">
        <v>2</v>
      </c>
      <c r="S456" s="9">
        <f t="shared" si="96"/>
        <v>0</v>
      </c>
      <c r="T456" s="9">
        <v>6219</v>
      </c>
      <c r="U456" s="10" t="s">
        <v>586</v>
      </c>
      <c r="V456" s="319">
        <f t="shared" si="100"/>
        <v>0.10076755617799331</v>
      </c>
      <c r="W456" s="319">
        <f t="shared" si="101"/>
        <v>4.8358460104468565E-3</v>
      </c>
      <c r="X456" s="11" t="str">
        <f t="shared" si="97"/>
        <v>STABLE</v>
      </c>
      <c r="Y456" s="5" t="str">
        <f t="shared" si="98"/>
        <v>PAID</v>
      </c>
      <c r="Z456" s="5" t="s">
        <v>586</v>
      </c>
      <c r="AA456" s="5" t="s">
        <v>586</v>
      </c>
      <c r="AB456" s="12"/>
      <c r="AC456" s="5"/>
      <c r="AD456" s="5"/>
      <c r="AE456" s="13"/>
      <c r="AF456" s="14" t="s">
        <v>586</v>
      </c>
      <c r="AG456" s="15" t="s">
        <v>586</v>
      </c>
      <c r="AH456" s="5" t="s">
        <v>59</v>
      </c>
      <c r="AI456" s="15" t="s">
        <v>586</v>
      </c>
      <c r="AJ456" s="16" t="s">
        <v>586</v>
      </c>
      <c r="AK456" s="15" t="s">
        <v>586</v>
      </c>
      <c r="AL456" s="17">
        <v>9590</v>
      </c>
      <c r="AM456" s="8">
        <v>21841</v>
      </c>
      <c r="AN456" s="18">
        <v>57</v>
      </c>
      <c r="AO456" s="6">
        <v>37</v>
      </c>
      <c r="AP456" s="6" t="str">
        <f t="shared" si="99"/>
        <v>STABLE</v>
      </c>
      <c r="AQ456" s="6"/>
      <c r="AR456" s="6"/>
      <c r="AS456" s="6"/>
      <c r="AT456" s="6"/>
      <c r="AU456" s="5" t="s">
        <v>1060</v>
      </c>
      <c r="AV456" s="332"/>
      <c r="AW456" s="12"/>
      <c r="AX456" s="19"/>
      <c r="AY456" s="5"/>
      <c r="AZ456" s="5" t="s">
        <v>1011</v>
      </c>
      <c r="BA456" s="15" t="s">
        <v>586</v>
      </c>
      <c r="BB456" s="15"/>
      <c r="BC456" s="15"/>
      <c r="BD456" s="5"/>
      <c r="BE456" s="5"/>
      <c r="BF456" s="5"/>
      <c r="BG456" s="3"/>
      <c r="BH456" s="5"/>
      <c r="BI456" s="5"/>
      <c r="BJ456" s="5"/>
      <c r="BK456" s="5"/>
      <c r="BL456" s="5"/>
      <c r="BM456" s="5"/>
      <c r="BN456" s="5"/>
      <c r="BO456" s="5"/>
      <c r="BP456" s="5"/>
      <c r="BQ456" s="5"/>
      <c r="BR456" s="5"/>
      <c r="BS456" s="5"/>
      <c r="BT456" s="5"/>
      <c r="BU456" s="5"/>
      <c r="BV456" s="5"/>
      <c r="BW456" s="5"/>
      <c r="BX456" s="5">
        <v>1</v>
      </c>
      <c r="BY456" s="5"/>
      <c r="BZ456" s="5"/>
      <c r="CA456" s="5"/>
      <c r="CB456" s="5"/>
      <c r="CC456" s="5"/>
      <c r="CD456" s="5"/>
      <c r="CE456" s="5"/>
      <c r="CF456" s="5"/>
      <c r="CG456" s="5"/>
      <c r="CH456" s="5"/>
      <c r="CI456" s="5"/>
      <c r="CJ456" s="5"/>
      <c r="CK456" s="5"/>
      <c r="CL456" s="5"/>
      <c r="CM456" s="5"/>
      <c r="CN456" s="5"/>
      <c r="CO456" s="5"/>
      <c r="CP456" s="5"/>
      <c r="CQ456" s="5"/>
      <c r="CR456" s="5"/>
      <c r="CS456" s="5"/>
      <c r="CT456" s="5"/>
      <c r="CU456" s="5"/>
      <c r="CV456" s="5"/>
      <c r="CW456" s="5"/>
      <c r="CX456" s="5"/>
      <c r="CY456" s="5"/>
      <c r="CZ456" s="5"/>
      <c r="DA456" s="5"/>
      <c r="DB456" s="5"/>
      <c r="DC456" s="5"/>
      <c r="DD456" s="5"/>
      <c r="DE456" s="5"/>
      <c r="DF456" s="5"/>
      <c r="DG456" s="5"/>
      <c r="DH456" s="5"/>
      <c r="DI456" s="5"/>
      <c r="DJ456" s="5"/>
      <c r="DK456" s="5"/>
      <c r="DL456" s="5"/>
      <c r="DM456" s="5"/>
      <c r="DN456" s="5"/>
      <c r="DO456" s="5"/>
      <c r="DP456" s="5"/>
      <c r="DQ456" s="5"/>
      <c r="DR456" s="5"/>
      <c r="DS456" s="5"/>
      <c r="DT456" s="5"/>
      <c r="DU456" s="5"/>
      <c r="DV456" s="5"/>
      <c r="DW456" s="5"/>
      <c r="DX456" s="5"/>
      <c r="DY456" s="5"/>
      <c r="DZ456" s="5"/>
      <c r="EA456" s="5"/>
      <c r="EB456" s="5"/>
      <c r="EC456" s="5"/>
      <c r="ED456" s="5"/>
      <c r="EE456" s="5"/>
      <c r="EF456" s="5"/>
      <c r="EG456" s="5"/>
      <c r="EH456" s="5"/>
      <c r="EI456" s="5"/>
      <c r="EJ456" s="5"/>
      <c r="EK456" s="5"/>
      <c r="EL456" s="5"/>
      <c r="EM456" s="5"/>
      <c r="EN456" s="5"/>
      <c r="EO456" s="5"/>
      <c r="EP456" s="5"/>
      <c r="EQ456" s="5"/>
      <c r="ER456" s="20">
        <f t="shared" si="102"/>
        <v>1</v>
      </c>
      <c r="ES456" s="5">
        <f t="shared" si="103"/>
        <v>1</v>
      </c>
      <c r="ET456" s="5" t="s">
        <v>578</v>
      </c>
      <c r="EU456" s="15" t="s">
        <v>1914</v>
      </c>
      <c r="EV456" s="15" t="s">
        <v>567</v>
      </c>
      <c r="EW456" s="15" t="s">
        <v>1073</v>
      </c>
      <c r="EX456" s="3" t="s">
        <v>1254</v>
      </c>
      <c r="EY456" s="22">
        <v>46183</v>
      </c>
      <c r="EZ456" s="21"/>
      <c r="FA456" s="3"/>
      <c r="FB456" s="22"/>
      <c r="FC456" s="15"/>
      <c r="FD456" s="15"/>
      <c r="FE456" s="15">
        <f t="shared" si="104"/>
        <v>52</v>
      </c>
      <c r="FF456" s="4">
        <f t="shared" si="105"/>
        <v>6688</v>
      </c>
      <c r="FG456" t="s">
        <v>586</v>
      </c>
      <c r="FH456" s="4">
        <v>2</v>
      </c>
      <c r="FI456" t="s">
        <v>1477</v>
      </c>
    </row>
    <row r="457" spans="1:165" ht="17.25" x14ac:dyDescent="0.25">
      <c r="A457" s="5">
        <v>458427914</v>
      </c>
      <c r="B457" s="12" t="s">
        <v>498</v>
      </c>
      <c r="C457" s="5" t="s">
        <v>1043</v>
      </c>
      <c r="D457" s="5" t="s">
        <v>1067</v>
      </c>
      <c r="E457" s="5">
        <v>4508</v>
      </c>
      <c r="F457" s="5"/>
      <c r="G457" s="6"/>
      <c r="H457" s="6"/>
      <c r="I457" s="5">
        <v>4505</v>
      </c>
      <c r="J457" s="5">
        <v>17769</v>
      </c>
      <c r="K457" s="295">
        <f t="shared" si="94"/>
        <v>4877</v>
      </c>
      <c r="L457" s="295">
        <f t="shared" si="95"/>
        <v>17766</v>
      </c>
      <c r="M457" s="7">
        <v>4</v>
      </c>
      <c r="N457" s="5" t="s">
        <v>737</v>
      </c>
      <c r="O457" s="5" t="s">
        <v>738</v>
      </c>
      <c r="P457" s="5" t="s">
        <v>34</v>
      </c>
      <c r="Q457" s="8">
        <v>21605.08</v>
      </c>
      <c r="R457" s="9">
        <v>623</v>
      </c>
      <c r="S457" s="9">
        <f t="shared" si="96"/>
        <v>0</v>
      </c>
      <c r="T457" s="9">
        <v>5850</v>
      </c>
      <c r="U457" s="10" t="s">
        <v>586</v>
      </c>
      <c r="V457" s="319">
        <f t="shared" si="100"/>
        <v>0.17911083757074045</v>
      </c>
      <c r="W457" s="319">
        <f t="shared" si="101"/>
        <v>7.0933564296497267E-3</v>
      </c>
      <c r="X457" s="11" t="str">
        <f t="shared" si="97"/>
        <v>STABLE</v>
      </c>
      <c r="Y457" s="5" t="str">
        <f t="shared" si="98"/>
        <v>PAID</v>
      </c>
      <c r="Z457" s="5" t="s">
        <v>586</v>
      </c>
      <c r="AA457" s="5" t="s">
        <v>586</v>
      </c>
      <c r="AB457" s="12"/>
      <c r="AC457" s="5"/>
      <c r="AD457" s="5"/>
      <c r="AE457" s="13"/>
      <c r="AF457" s="14" t="s">
        <v>1064</v>
      </c>
      <c r="AG457" s="15" t="s">
        <v>586</v>
      </c>
      <c r="AH457" s="5" t="s">
        <v>1020</v>
      </c>
      <c r="AI457" s="15" t="s">
        <v>586</v>
      </c>
      <c r="AJ457" s="16" t="s">
        <v>586</v>
      </c>
      <c r="AK457" s="15" t="s">
        <v>586</v>
      </c>
      <c r="AL457" s="17">
        <v>24242</v>
      </c>
      <c r="AM457" s="8">
        <v>21605.08</v>
      </c>
      <c r="AN457" s="18">
        <v>116</v>
      </c>
      <c r="AO457" s="6">
        <v>98</v>
      </c>
      <c r="AP457" s="6" t="str">
        <f t="shared" si="99"/>
        <v>STABLE</v>
      </c>
      <c r="AQ457" s="6"/>
      <c r="AR457" s="6"/>
      <c r="AS457" s="6"/>
      <c r="AT457" s="6"/>
      <c r="AU457" s="5" t="s">
        <v>483</v>
      </c>
      <c r="AV457" s="332"/>
      <c r="AW457" s="12"/>
      <c r="AX457" s="19"/>
      <c r="AY457" s="5"/>
      <c r="AZ457" s="5" t="s">
        <v>1011</v>
      </c>
      <c r="BA457" s="15" t="s">
        <v>586</v>
      </c>
      <c r="BB457" s="15"/>
      <c r="BC457" s="15"/>
      <c r="BD457" s="5"/>
      <c r="BE457" s="5"/>
      <c r="BF457" s="5"/>
      <c r="BG457" s="3"/>
      <c r="BH457" s="5"/>
      <c r="BI457" s="5"/>
      <c r="BJ457" s="5"/>
      <c r="BK457" s="5"/>
      <c r="BL457" s="5"/>
      <c r="BM457" s="5"/>
      <c r="BN457" s="5"/>
      <c r="BO457" s="5"/>
      <c r="BP457" s="5"/>
      <c r="BQ457" s="5"/>
      <c r="BR457" s="5">
        <v>1</v>
      </c>
      <c r="BS457" s="5"/>
      <c r="BT457" s="5"/>
      <c r="BU457" s="5"/>
      <c r="BV457" s="5"/>
      <c r="BW457" s="5"/>
      <c r="BX457" s="5"/>
      <c r="BY457" s="5"/>
      <c r="BZ457" s="5"/>
      <c r="CA457" s="5"/>
      <c r="CB457" s="5"/>
      <c r="CC457" s="5"/>
      <c r="CD457" s="5"/>
      <c r="CE457" s="5"/>
      <c r="CF457" s="5"/>
      <c r="CG457" s="5"/>
      <c r="CH457" s="5"/>
      <c r="CI457" s="5"/>
      <c r="CJ457" s="5"/>
      <c r="CK457" s="5"/>
      <c r="CL457" s="5"/>
      <c r="CM457" s="5"/>
      <c r="CN457" s="5"/>
      <c r="CO457" s="5"/>
      <c r="CP457" s="5"/>
      <c r="CQ457" s="5"/>
      <c r="CR457" s="5"/>
      <c r="CS457" s="5"/>
      <c r="CT457" s="5"/>
      <c r="CU457" s="5"/>
      <c r="CV457" s="5"/>
      <c r="CW457" s="5"/>
      <c r="CX457" s="5"/>
      <c r="CY457" s="5"/>
      <c r="CZ457" s="5"/>
      <c r="DA457" s="5"/>
      <c r="DB457" s="5"/>
      <c r="DC457" s="5"/>
      <c r="DD457" s="5"/>
      <c r="DE457" s="5"/>
      <c r="DF457" s="5"/>
      <c r="DG457" s="5"/>
      <c r="DH457" s="5"/>
      <c r="DI457" s="5"/>
      <c r="DJ457" s="5"/>
      <c r="DK457" s="5"/>
      <c r="DL457" s="5"/>
      <c r="DM457" s="5"/>
      <c r="DN457" s="5"/>
      <c r="DO457" s="5"/>
      <c r="DP457" s="5"/>
      <c r="DQ457" s="5"/>
      <c r="DR457" s="5"/>
      <c r="DS457" s="5"/>
      <c r="DT457" s="5"/>
      <c r="DU457" s="5"/>
      <c r="DV457" s="5"/>
      <c r="DW457" s="5"/>
      <c r="DX457" s="5"/>
      <c r="DY457" s="5"/>
      <c r="DZ457" s="5"/>
      <c r="EA457" s="5"/>
      <c r="EB457" s="5"/>
      <c r="EC457" s="5"/>
      <c r="ED457" s="5"/>
      <c r="EE457" s="5"/>
      <c r="EF457" s="5"/>
      <c r="EG457" s="5"/>
      <c r="EH457" s="5"/>
      <c r="EI457" s="5"/>
      <c r="EJ457" s="5"/>
      <c r="EK457" s="5"/>
      <c r="EL457" s="5"/>
      <c r="EM457" s="5"/>
      <c r="EN457" s="5"/>
      <c r="EO457" s="5"/>
      <c r="EP457" s="5"/>
      <c r="EQ457" s="5"/>
      <c r="ER457" s="20">
        <f t="shared" si="102"/>
        <v>1</v>
      </c>
      <c r="ES457" s="5">
        <f t="shared" si="103"/>
        <v>1</v>
      </c>
      <c r="ET457" s="5" t="s">
        <v>574</v>
      </c>
      <c r="EU457" s="15" t="s">
        <v>1915</v>
      </c>
      <c r="EV457" s="15" t="s">
        <v>567</v>
      </c>
      <c r="EW457" s="15" t="s">
        <v>1087</v>
      </c>
      <c r="EX457" s="3" t="s">
        <v>1237</v>
      </c>
      <c r="EY457" s="22">
        <v>46179</v>
      </c>
      <c r="EZ457" s="21"/>
      <c r="FA457" s="3"/>
      <c r="FB457" s="22"/>
      <c r="FC457" s="15"/>
      <c r="FD457" s="15"/>
      <c r="FE457" s="15">
        <f t="shared" si="104"/>
        <v>4877</v>
      </c>
      <c r="FF457" s="4">
        <f t="shared" si="105"/>
        <v>22274</v>
      </c>
      <c r="FG457" t="s">
        <v>586</v>
      </c>
      <c r="FH457" s="4">
        <v>623</v>
      </c>
      <c r="FI457" t="s">
        <v>1477</v>
      </c>
    </row>
    <row r="458" spans="1:165" ht="17.25" x14ac:dyDescent="0.25">
      <c r="A458" s="5">
        <v>460648088</v>
      </c>
      <c r="B458" s="12" t="s">
        <v>507</v>
      </c>
      <c r="C458" s="5"/>
      <c r="D458" s="5"/>
      <c r="E458" s="5"/>
      <c r="F458" s="5"/>
      <c r="G458" s="6"/>
      <c r="H458" s="6"/>
      <c r="I458" s="5">
        <v>3284</v>
      </c>
      <c r="J458" s="5">
        <v>3246</v>
      </c>
      <c r="K458" s="295">
        <f t="shared" si="94"/>
        <v>3299</v>
      </c>
      <c r="L458" s="295">
        <f t="shared" si="95"/>
        <v>6530</v>
      </c>
      <c r="M458" s="334">
        <v>1</v>
      </c>
      <c r="N458" s="5" t="s">
        <v>688</v>
      </c>
      <c r="O458" s="5" t="s">
        <v>689</v>
      </c>
      <c r="P458" s="5" t="s">
        <v>227</v>
      </c>
      <c r="Q458" s="8">
        <v>21565.23</v>
      </c>
      <c r="R458" s="9">
        <v>53</v>
      </c>
      <c r="S458" s="9">
        <f t="shared" si="96"/>
        <v>0</v>
      </c>
      <c r="T458" s="9">
        <v>6187</v>
      </c>
      <c r="U458" s="10" t="s">
        <v>737</v>
      </c>
      <c r="V458" s="319">
        <f t="shared" si="100"/>
        <v>8.3206223180362193E-2</v>
      </c>
      <c r="W458" s="319">
        <f t="shared" si="101"/>
        <v>1.2094024275780743E-3</v>
      </c>
      <c r="X458" s="11" t="str">
        <f t="shared" si="97"/>
        <v>FLOW</v>
      </c>
      <c r="Y458" s="5" t="str">
        <f t="shared" si="98"/>
        <v>-</v>
      </c>
      <c r="Z458" s="5" t="s">
        <v>773</v>
      </c>
      <c r="AA458" s="5" t="s">
        <v>586</v>
      </c>
      <c r="AB458" s="12"/>
      <c r="AC458" s="5"/>
      <c r="AD458" s="5"/>
      <c r="AE458" s="13"/>
      <c r="AF458" s="14" t="s">
        <v>586</v>
      </c>
      <c r="AG458" s="15" t="s">
        <v>586</v>
      </c>
      <c r="AH458" s="5" t="s">
        <v>452</v>
      </c>
      <c r="AI458" s="15" t="s">
        <v>586</v>
      </c>
      <c r="AJ458" s="16" t="s">
        <v>586</v>
      </c>
      <c r="AK458" s="15" t="s">
        <v>586</v>
      </c>
      <c r="AL458" s="17">
        <v>9486</v>
      </c>
      <c r="AM458" s="8">
        <v>21565.23</v>
      </c>
      <c r="AN458" s="18">
        <v>27</v>
      </c>
      <c r="AO458" s="6">
        <v>37</v>
      </c>
      <c r="AP458" s="6" t="str">
        <f t="shared" si="99"/>
        <v>FLOW</v>
      </c>
      <c r="AQ458" s="6"/>
      <c r="AR458" s="6"/>
      <c r="AS458" s="6"/>
      <c r="AT458" s="6"/>
      <c r="AU458" s="5" t="s">
        <v>1060</v>
      </c>
      <c r="AV458" s="332"/>
      <c r="AW458" s="12"/>
      <c r="AX458" s="19"/>
      <c r="AY458" s="5"/>
      <c r="AZ458" s="5" t="s">
        <v>1011</v>
      </c>
      <c r="BA458" s="15" t="s">
        <v>586</v>
      </c>
      <c r="BB458" s="15"/>
      <c r="BC458" s="15"/>
      <c r="BD458" s="5"/>
      <c r="BE458" s="5"/>
      <c r="BF458" s="5"/>
      <c r="BG458" s="3"/>
      <c r="BH458" s="5"/>
      <c r="BI458" s="5"/>
      <c r="BJ458" s="5"/>
      <c r="BK458" s="5"/>
      <c r="BL458" s="5"/>
      <c r="BM458" s="5"/>
      <c r="BN458" s="5"/>
      <c r="BO458" s="5">
        <v>1</v>
      </c>
      <c r="BP458" s="5"/>
      <c r="BQ458" s="5"/>
      <c r="BR458" s="5">
        <v>1</v>
      </c>
      <c r="BS458" s="5"/>
      <c r="BT458" s="5"/>
      <c r="BU458" s="5"/>
      <c r="BV458" s="5"/>
      <c r="BW458" s="5"/>
      <c r="BX458" s="5">
        <v>1</v>
      </c>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c r="DP458" s="5"/>
      <c r="DQ458" s="5"/>
      <c r="DR458" s="5"/>
      <c r="DS458" s="5"/>
      <c r="DT458" s="5"/>
      <c r="DU458" s="5"/>
      <c r="DV458" s="5"/>
      <c r="DW458" s="5"/>
      <c r="DX458" s="5"/>
      <c r="DY458" s="5"/>
      <c r="DZ458" s="5"/>
      <c r="EA458" s="5"/>
      <c r="EB458" s="5"/>
      <c r="EC458" s="5"/>
      <c r="ED458" s="5"/>
      <c r="EE458" s="5"/>
      <c r="EF458" s="5"/>
      <c r="EG458" s="5"/>
      <c r="EH458" s="5"/>
      <c r="EI458" s="5"/>
      <c r="EJ458" s="5"/>
      <c r="EK458" s="5"/>
      <c r="EL458" s="5"/>
      <c r="EM458" s="5"/>
      <c r="EN458" s="5"/>
      <c r="EO458" s="5"/>
      <c r="EP458" s="5"/>
      <c r="EQ458" s="5"/>
      <c r="ER458" s="20">
        <f t="shared" si="102"/>
        <v>3</v>
      </c>
      <c r="ES458" s="5">
        <f t="shared" si="103"/>
        <v>1</v>
      </c>
      <c r="ET458" s="5" t="s">
        <v>585</v>
      </c>
      <c r="EU458" s="15" t="s">
        <v>1916</v>
      </c>
      <c r="EV458" s="15" t="s">
        <v>567</v>
      </c>
      <c r="EW458" s="15" t="s">
        <v>1096</v>
      </c>
      <c r="EX458" s="3" t="s">
        <v>1255</v>
      </c>
      <c r="EY458" s="22">
        <v>46181</v>
      </c>
      <c r="EZ458" s="21"/>
      <c r="FA458" s="3"/>
      <c r="FB458" s="22"/>
      <c r="FC458" s="15"/>
      <c r="FD458" s="15"/>
      <c r="FE458" s="15">
        <f t="shared" si="104"/>
        <v>3299</v>
      </c>
      <c r="FF458" s="4">
        <f t="shared" si="105"/>
        <v>6530</v>
      </c>
      <c r="FG458" t="s">
        <v>586</v>
      </c>
      <c r="FH458" s="4">
        <v>53</v>
      </c>
      <c r="FI458" t="s">
        <v>688</v>
      </c>
    </row>
    <row r="459" spans="1:165" ht="17.25" x14ac:dyDescent="0.25">
      <c r="A459" s="5">
        <v>460561110</v>
      </c>
      <c r="B459" s="12" t="s">
        <v>506</v>
      </c>
      <c r="C459" s="5"/>
      <c r="D459" s="5"/>
      <c r="E459" s="5"/>
      <c r="F459" s="5"/>
      <c r="G459" s="6"/>
      <c r="H459" s="6"/>
      <c r="I459" s="5">
        <v>3257</v>
      </c>
      <c r="J459" s="5">
        <v>3255</v>
      </c>
      <c r="K459" s="295">
        <f t="shared" si="94"/>
        <v>3305</v>
      </c>
      <c r="L459" s="295">
        <f t="shared" si="95"/>
        <v>6512</v>
      </c>
      <c r="M459" s="334">
        <v>1</v>
      </c>
      <c r="N459" s="5" t="s">
        <v>688</v>
      </c>
      <c r="O459" s="5" t="s">
        <v>689</v>
      </c>
      <c r="P459" s="5" t="s">
        <v>30</v>
      </c>
      <c r="Q459" s="8">
        <v>21457.34</v>
      </c>
      <c r="R459" s="9">
        <v>50</v>
      </c>
      <c r="S459" s="9">
        <f t="shared" si="96"/>
        <v>0</v>
      </c>
      <c r="T459" s="9">
        <v>1269</v>
      </c>
      <c r="U459" s="10" t="s">
        <v>893</v>
      </c>
      <c r="V459" s="319">
        <f t="shared" si="100"/>
        <v>1.3359363455127284E-2</v>
      </c>
      <c r="W459" s="319">
        <f t="shared" si="101"/>
        <v>1.2033518346601505E-3</v>
      </c>
      <c r="X459" s="11" t="str">
        <f t="shared" si="97"/>
        <v>FLOW</v>
      </c>
      <c r="Y459" s="5" t="str">
        <f t="shared" si="98"/>
        <v>-</v>
      </c>
      <c r="Z459" s="5" t="s">
        <v>1323</v>
      </c>
      <c r="AA459" s="5" t="s">
        <v>586</v>
      </c>
      <c r="AB459" s="12"/>
      <c r="AC459" s="5"/>
      <c r="AD459" s="5"/>
      <c r="AE459" s="13"/>
      <c r="AF459" s="14" t="s">
        <v>586</v>
      </c>
      <c r="AG459" s="15" t="s">
        <v>586</v>
      </c>
      <c r="AH459" s="5" t="s">
        <v>560</v>
      </c>
      <c r="AI459" s="15" t="s">
        <v>586</v>
      </c>
      <c r="AJ459" s="16" t="s">
        <v>586</v>
      </c>
      <c r="AK459" s="15" t="s">
        <v>586</v>
      </c>
      <c r="AL459" s="17">
        <v>4574</v>
      </c>
      <c r="AM459" s="8">
        <v>21457.34</v>
      </c>
      <c r="AN459" s="18">
        <v>27</v>
      </c>
      <c r="AO459" s="6">
        <v>37</v>
      </c>
      <c r="AP459" s="6" t="str">
        <f t="shared" si="99"/>
        <v>FLOW</v>
      </c>
      <c r="AQ459" s="6"/>
      <c r="AR459" s="6"/>
      <c r="AS459" s="6"/>
      <c r="AT459" s="6"/>
      <c r="AU459" s="5" t="s">
        <v>1060</v>
      </c>
      <c r="AV459" s="332"/>
      <c r="AW459" s="12"/>
      <c r="AX459" s="19"/>
      <c r="AY459" s="5"/>
      <c r="AZ459" s="5" t="s">
        <v>1011</v>
      </c>
      <c r="BA459" s="15" t="s">
        <v>586</v>
      </c>
      <c r="BB459" s="15"/>
      <c r="BC459" s="15"/>
      <c r="BD459" s="5"/>
      <c r="BE459" s="5"/>
      <c r="BF459" s="5"/>
      <c r="BG459" s="3"/>
      <c r="BH459" s="5"/>
      <c r="BI459" s="5"/>
      <c r="BJ459" s="5"/>
      <c r="BK459" s="5"/>
      <c r="BL459" s="5"/>
      <c r="BM459" s="5"/>
      <c r="BN459" s="5"/>
      <c r="BO459" s="5"/>
      <c r="BP459" s="5"/>
      <c r="BQ459" s="5"/>
      <c r="BR459" s="5"/>
      <c r="BS459" s="5"/>
      <c r="BT459" s="5"/>
      <c r="BU459" s="5">
        <v>1</v>
      </c>
      <c r="BV459" s="5"/>
      <c r="BW459" s="5"/>
      <c r="BX459" s="5"/>
      <c r="BY459" s="5"/>
      <c r="BZ459" s="5"/>
      <c r="CA459" s="5"/>
      <c r="CB459" s="5"/>
      <c r="CC459" s="5"/>
      <c r="CD459" s="5"/>
      <c r="CE459" s="5"/>
      <c r="CF459" s="5"/>
      <c r="CG459" s="5"/>
      <c r="CH459" s="5"/>
      <c r="CI459" s="5"/>
      <c r="CJ459" s="5"/>
      <c r="CK459" s="5"/>
      <c r="CL459" s="5"/>
      <c r="CM459" s="5"/>
      <c r="CN459" s="5"/>
      <c r="CO459" s="5"/>
      <c r="CP459" s="5"/>
      <c r="CQ459" s="5"/>
      <c r="CR459" s="5"/>
      <c r="CS459" s="5"/>
      <c r="CT459" s="5"/>
      <c r="CU459" s="5"/>
      <c r="CV459" s="5"/>
      <c r="CW459" s="5"/>
      <c r="CX459" s="5"/>
      <c r="CY459" s="5"/>
      <c r="CZ459" s="5"/>
      <c r="DA459" s="5"/>
      <c r="DB459" s="5"/>
      <c r="DC459" s="5"/>
      <c r="DD459" s="5"/>
      <c r="DE459" s="5"/>
      <c r="DF459" s="5"/>
      <c r="DG459" s="5"/>
      <c r="DH459" s="5"/>
      <c r="DI459" s="5"/>
      <c r="DJ459" s="5"/>
      <c r="DK459" s="5"/>
      <c r="DL459" s="5"/>
      <c r="DM459" s="5"/>
      <c r="DN459" s="5"/>
      <c r="DO459" s="5"/>
      <c r="DP459" s="5"/>
      <c r="DQ459" s="5"/>
      <c r="DR459" s="5"/>
      <c r="DS459" s="5"/>
      <c r="DT459" s="5"/>
      <c r="DU459" s="5"/>
      <c r="DV459" s="5"/>
      <c r="DW459" s="5"/>
      <c r="DX459" s="5"/>
      <c r="DY459" s="5"/>
      <c r="DZ459" s="5"/>
      <c r="EA459" s="5"/>
      <c r="EB459" s="5"/>
      <c r="EC459" s="5"/>
      <c r="ED459" s="5"/>
      <c r="EE459" s="5"/>
      <c r="EF459" s="5"/>
      <c r="EG459" s="5"/>
      <c r="EH459" s="5"/>
      <c r="EI459" s="5"/>
      <c r="EJ459" s="5"/>
      <c r="EK459" s="5"/>
      <c r="EL459" s="5"/>
      <c r="EM459" s="5"/>
      <c r="EN459" s="5"/>
      <c r="EO459" s="5"/>
      <c r="EP459" s="5"/>
      <c r="EQ459" s="5"/>
      <c r="ER459" s="20">
        <f t="shared" si="102"/>
        <v>1</v>
      </c>
      <c r="ES459" s="5">
        <f t="shared" si="103"/>
        <v>1</v>
      </c>
      <c r="ET459" s="5" t="s">
        <v>573</v>
      </c>
      <c r="EU459" s="15" t="s">
        <v>1917</v>
      </c>
      <c r="EV459" s="15" t="s">
        <v>567</v>
      </c>
      <c r="EW459" s="15" t="s">
        <v>1068</v>
      </c>
      <c r="EX459" s="3" t="s">
        <v>1256</v>
      </c>
      <c r="EY459" s="22">
        <v>46180</v>
      </c>
      <c r="EZ459" s="21"/>
      <c r="FA459" s="3"/>
      <c r="FB459" s="22"/>
      <c r="FC459" s="15"/>
      <c r="FD459" s="15"/>
      <c r="FE459" s="15">
        <f t="shared" si="104"/>
        <v>3305</v>
      </c>
      <c r="FF459" s="4">
        <f t="shared" si="105"/>
        <v>6512</v>
      </c>
      <c r="FG459" t="s">
        <v>586</v>
      </c>
      <c r="FH459" s="4">
        <v>50</v>
      </c>
      <c r="FI459" t="s">
        <v>688</v>
      </c>
    </row>
    <row r="460" spans="1:165" ht="17.25" x14ac:dyDescent="0.25">
      <c r="A460" s="5">
        <v>460863978</v>
      </c>
      <c r="B460" s="12" t="s">
        <v>852</v>
      </c>
      <c r="C460" s="5"/>
      <c r="D460" s="5"/>
      <c r="E460" s="5"/>
      <c r="F460" s="5"/>
      <c r="G460" s="6"/>
      <c r="H460" s="6"/>
      <c r="I460" s="5">
        <v>2862</v>
      </c>
      <c r="J460" s="5">
        <v>2860</v>
      </c>
      <c r="K460" s="295">
        <f t="shared" si="94"/>
        <v>2904</v>
      </c>
      <c r="L460" s="295">
        <f t="shared" si="95"/>
        <v>5722</v>
      </c>
      <c r="M460" s="334">
        <v>1</v>
      </c>
      <c r="N460" s="5" t="s">
        <v>688</v>
      </c>
      <c r="O460" s="5" t="s">
        <v>689</v>
      </c>
      <c r="P460" s="5" t="s">
        <v>30</v>
      </c>
      <c r="Q460" s="8">
        <v>21383</v>
      </c>
      <c r="R460" s="9">
        <v>44</v>
      </c>
      <c r="S460" s="9">
        <f t="shared" si="96"/>
        <v>0</v>
      </c>
      <c r="T460" s="9">
        <v>900</v>
      </c>
      <c r="U460" s="10" t="s">
        <v>880</v>
      </c>
      <c r="V460" s="319">
        <f t="shared" si="100"/>
        <v>1.3313079289463965E-2</v>
      </c>
      <c r="W460" s="319">
        <f t="shared" si="101"/>
        <v>1.1991827635922253E-3</v>
      </c>
      <c r="X460" s="11" t="str">
        <f t="shared" si="97"/>
        <v>FLOW</v>
      </c>
      <c r="Y460" s="5" t="str">
        <f t="shared" si="98"/>
        <v>-</v>
      </c>
      <c r="Z460" s="5" t="s">
        <v>787</v>
      </c>
      <c r="AA460" s="5" t="s">
        <v>586</v>
      </c>
      <c r="AB460" s="12"/>
      <c r="AC460" s="5"/>
      <c r="AD460" s="5"/>
      <c r="AE460" s="13"/>
      <c r="AF460" s="14" t="s">
        <v>586</v>
      </c>
      <c r="AG460" s="15" t="s">
        <v>586</v>
      </c>
      <c r="AH460" s="5" t="s">
        <v>391</v>
      </c>
      <c r="AI460" s="15" t="s">
        <v>586</v>
      </c>
      <c r="AJ460" s="16" t="s">
        <v>586</v>
      </c>
      <c r="AK460" s="15" t="s">
        <v>586</v>
      </c>
      <c r="AL460" s="17">
        <v>3804</v>
      </c>
      <c r="AM460" s="8">
        <v>21383</v>
      </c>
      <c r="AN460" s="18">
        <v>27</v>
      </c>
      <c r="AO460" s="6">
        <v>37</v>
      </c>
      <c r="AP460" s="6" t="str">
        <f t="shared" si="99"/>
        <v>FLOW</v>
      </c>
      <c r="AQ460" s="6"/>
      <c r="AR460" s="6"/>
      <c r="AS460" s="6"/>
      <c r="AT460" s="6"/>
      <c r="AU460" s="5" t="s">
        <v>1060</v>
      </c>
      <c r="AV460" s="332"/>
      <c r="AW460" s="12"/>
      <c r="AX460" s="19"/>
      <c r="AY460" s="5"/>
      <c r="AZ460" s="5" t="s">
        <v>1011</v>
      </c>
      <c r="BA460" s="15" t="s">
        <v>586</v>
      </c>
      <c r="BB460" s="15"/>
      <c r="BC460" s="15"/>
      <c r="BD460" s="5"/>
      <c r="BE460" s="5"/>
      <c r="BF460" s="5"/>
      <c r="BG460" s="3"/>
      <c r="BH460" s="5"/>
      <c r="BI460" s="5"/>
      <c r="BJ460" s="5"/>
      <c r="BK460" s="5"/>
      <c r="BL460" s="5"/>
      <c r="BM460" s="5"/>
      <c r="BN460" s="5"/>
      <c r="BO460" s="5"/>
      <c r="BP460" s="5"/>
      <c r="BQ460" s="5"/>
      <c r="BR460" s="5"/>
      <c r="BS460" s="5"/>
      <c r="BT460" s="5"/>
      <c r="BU460" s="5"/>
      <c r="BV460" s="5"/>
      <c r="BW460" s="5"/>
      <c r="BX460" s="5"/>
      <c r="BY460" s="5"/>
      <c r="BZ460" s="5"/>
      <c r="CA460" s="5"/>
      <c r="CB460" s="5"/>
      <c r="CC460" s="5"/>
      <c r="CD460" s="5"/>
      <c r="CE460" s="5"/>
      <c r="CF460" s="5"/>
      <c r="CG460" s="5"/>
      <c r="CH460" s="5"/>
      <c r="CI460" s="5"/>
      <c r="CJ460" s="5"/>
      <c r="CK460" s="5"/>
      <c r="CL460" s="5"/>
      <c r="CM460" s="5"/>
      <c r="CN460" s="5"/>
      <c r="CO460" s="5"/>
      <c r="CP460" s="5"/>
      <c r="CQ460" s="5"/>
      <c r="CR460" s="5"/>
      <c r="CS460" s="5"/>
      <c r="CT460" s="5"/>
      <c r="CU460" s="5"/>
      <c r="CV460" s="5"/>
      <c r="CW460" s="5"/>
      <c r="CX460" s="5"/>
      <c r="CY460" s="5"/>
      <c r="CZ460" s="5"/>
      <c r="DA460" s="5"/>
      <c r="DB460" s="5"/>
      <c r="DC460" s="5"/>
      <c r="DD460" s="5"/>
      <c r="DE460" s="5"/>
      <c r="DF460" s="5"/>
      <c r="DG460" s="5"/>
      <c r="DH460" s="5"/>
      <c r="DI460" s="5"/>
      <c r="DJ460" s="5"/>
      <c r="DK460" s="5"/>
      <c r="DL460" s="5"/>
      <c r="DM460" s="5"/>
      <c r="DN460" s="5"/>
      <c r="DO460" s="5"/>
      <c r="DP460" s="5"/>
      <c r="DQ460" s="5"/>
      <c r="DR460" s="5"/>
      <c r="DS460" s="5"/>
      <c r="DT460" s="5"/>
      <c r="DU460" s="5"/>
      <c r="DV460" s="5"/>
      <c r="DW460" s="5"/>
      <c r="DX460" s="5"/>
      <c r="DY460" s="5"/>
      <c r="DZ460" s="5"/>
      <c r="EA460" s="5"/>
      <c r="EB460" s="5"/>
      <c r="EC460" s="5"/>
      <c r="ED460" s="5"/>
      <c r="EE460" s="5"/>
      <c r="EF460" s="5"/>
      <c r="EG460" s="5"/>
      <c r="EH460" s="5"/>
      <c r="EI460" s="5"/>
      <c r="EJ460" s="5"/>
      <c r="EK460" s="5"/>
      <c r="EL460" s="5"/>
      <c r="EM460" s="5"/>
      <c r="EN460" s="5"/>
      <c r="EO460" s="5"/>
      <c r="EP460" s="5"/>
      <c r="EQ460" s="5"/>
      <c r="ER460" s="20">
        <f t="shared" si="102"/>
        <v>0</v>
      </c>
      <c r="ES460" s="5" t="str">
        <f t="shared" si="103"/>
        <v/>
      </c>
      <c r="ET460" s="5" t="s">
        <v>573</v>
      </c>
      <c r="EU460" s="15" t="s">
        <v>1918</v>
      </c>
      <c r="EV460" s="15" t="s">
        <v>567</v>
      </c>
      <c r="EW460" s="15" t="e">
        <v>#N/A</v>
      </c>
      <c r="EX460" s="3" t="e">
        <v>#N/A</v>
      </c>
      <c r="EY460" s="22" t="e">
        <v>#N/A</v>
      </c>
      <c r="EZ460" s="21"/>
      <c r="FA460" s="3"/>
      <c r="FB460" s="22"/>
      <c r="FC460" s="15"/>
      <c r="FD460" s="15"/>
      <c r="FE460" s="15">
        <f t="shared" si="104"/>
        <v>2904</v>
      </c>
      <c r="FF460" s="4">
        <f t="shared" si="105"/>
        <v>5722</v>
      </c>
      <c r="FG460" t="s">
        <v>586</v>
      </c>
      <c r="FH460" s="4">
        <v>44</v>
      </c>
      <c r="FI460" t="s">
        <v>688</v>
      </c>
    </row>
    <row r="461" spans="1:165" ht="17.25" x14ac:dyDescent="0.25">
      <c r="A461" s="5">
        <v>460005853</v>
      </c>
      <c r="B461" s="12" t="s">
        <v>960</v>
      </c>
      <c r="C461" s="5"/>
      <c r="D461" s="5"/>
      <c r="E461" s="5"/>
      <c r="F461" s="5"/>
      <c r="G461" s="6"/>
      <c r="H461" s="6"/>
      <c r="I461" s="5">
        <v>3731</v>
      </c>
      <c r="J461" s="5">
        <v>3651</v>
      </c>
      <c r="K461" s="295">
        <f t="shared" si="94"/>
        <v>3768</v>
      </c>
      <c r="L461" s="295">
        <f t="shared" si="95"/>
        <v>7382</v>
      </c>
      <c r="M461" s="334">
        <v>1</v>
      </c>
      <c r="N461" s="5" t="s">
        <v>688</v>
      </c>
      <c r="O461" s="5" t="s">
        <v>689</v>
      </c>
      <c r="P461" s="5" t="s">
        <v>34</v>
      </c>
      <c r="Q461" s="8">
        <v>21164</v>
      </c>
      <c r="R461" s="9">
        <v>117</v>
      </c>
      <c r="S461" s="9">
        <f t="shared" si="96"/>
        <v>0</v>
      </c>
      <c r="T461" s="9">
        <v>0</v>
      </c>
      <c r="U461" s="10" t="s">
        <v>586</v>
      </c>
      <c r="V461" s="319">
        <f t="shared" si="100"/>
        <v>1.7930548202280815E-2</v>
      </c>
      <c r="W461" s="319">
        <f t="shared" si="101"/>
        <v>1.1869009965236803E-3</v>
      </c>
      <c r="X461" s="11" t="str">
        <f t="shared" si="97"/>
        <v>FLOW</v>
      </c>
      <c r="Y461" s="5" t="str">
        <f t="shared" si="98"/>
        <v>-</v>
      </c>
      <c r="Z461" s="5" t="s">
        <v>586</v>
      </c>
      <c r="AA461" s="5" t="s">
        <v>586</v>
      </c>
      <c r="AB461" s="12"/>
      <c r="AC461" s="5"/>
      <c r="AD461" s="5"/>
      <c r="AE461" s="13"/>
      <c r="AF461" s="14" t="s">
        <v>586</v>
      </c>
      <c r="AG461" s="15" t="s">
        <v>586</v>
      </c>
      <c r="AH461" s="5" t="s">
        <v>1021</v>
      </c>
      <c r="AI461" s="15" t="s">
        <v>586</v>
      </c>
      <c r="AJ461" s="16" t="s">
        <v>586</v>
      </c>
      <c r="AK461" s="15" t="s">
        <v>586</v>
      </c>
      <c r="AL461" s="17">
        <v>3768</v>
      </c>
      <c r="AM461" s="8">
        <v>21164</v>
      </c>
      <c r="AN461" s="18">
        <v>27</v>
      </c>
      <c r="AO461" s="6">
        <v>37</v>
      </c>
      <c r="AP461" s="6" t="str">
        <f t="shared" si="99"/>
        <v>FLOW</v>
      </c>
      <c r="AQ461" s="6"/>
      <c r="AR461" s="6"/>
      <c r="AS461" s="6"/>
      <c r="AT461" s="6"/>
      <c r="AU461" s="5" t="s">
        <v>1060</v>
      </c>
      <c r="AV461" s="332"/>
      <c r="AW461" s="12"/>
      <c r="AX461" s="19"/>
      <c r="AY461" s="5"/>
      <c r="AZ461" s="5" t="s">
        <v>1011</v>
      </c>
      <c r="BA461" s="15" t="s">
        <v>586</v>
      </c>
      <c r="BB461" s="15"/>
      <c r="BC461" s="15"/>
      <c r="BD461" s="5"/>
      <c r="BE461" s="5"/>
      <c r="BF461" s="5"/>
      <c r="BG461" s="3"/>
      <c r="BH461" s="5"/>
      <c r="BI461" s="5"/>
      <c r="BJ461" s="5"/>
      <c r="BK461" s="5"/>
      <c r="BL461" s="5"/>
      <c r="BM461" s="5"/>
      <c r="BN461" s="5"/>
      <c r="BO461" s="5">
        <v>1</v>
      </c>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c r="EM461" s="5"/>
      <c r="EN461" s="5"/>
      <c r="EO461" s="5"/>
      <c r="EP461" s="5"/>
      <c r="EQ461" s="5"/>
      <c r="ER461" s="20">
        <f t="shared" si="102"/>
        <v>1</v>
      </c>
      <c r="ES461" s="5">
        <f t="shared" si="103"/>
        <v>1</v>
      </c>
      <c r="ET461" s="5" t="s">
        <v>574</v>
      </c>
      <c r="EU461" s="15" t="s">
        <v>1919</v>
      </c>
      <c r="EV461" s="15" t="s">
        <v>567</v>
      </c>
      <c r="EW461" s="15" t="s">
        <v>1068</v>
      </c>
      <c r="EX461" s="3" t="s">
        <v>1069</v>
      </c>
      <c r="EY461" s="22">
        <v>46178</v>
      </c>
      <c r="EZ461" s="21"/>
      <c r="FA461" s="3"/>
      <c r="FB461" s="22"/>
      <c r="FC461" s="15"/>
      <c r="FD461" s="15"/>
      <c r="FE461" s="15">
        <f t="shared" si="104"/>
        <v>3768</v>
      </c>
      <c r="FF461" s="4">
        <f t="shared" si="105"/>
        <v>7382</v>
      </c>
      <c r="FG461" t="s">
        <v>586</v>
      </c>
      <c r="FH461" s="4">
        <v>117</v>
      </c>
      <c r="FI461" t="s">
        <v>688</v>
      </c>
    </row>
    <row r="462" spans="1:165" ht="17.25" x14ac:dyDescent="0.25">
      <c r="A462" s="5">
        <v>459782251</v>
      </c>
      <c r="B462" s="12" t="s">
        <v>141</v>
      </c>
      <c r="C462" s="5" t="s">
        <v>1043</v>
      </c>
      <c r="D462" s="5" t="s">
        <v>1062</v>
      </c>
      <c r="E462" s="5">
        <v>1</v>
      </c>
      <c r="F462" s="5"/>
      <c r="G462" s="6"/>
      <c r="H462" s="6" t="s">
        <v>1058</v>
      </c>
      <c r="I462" s="5">
        <v>3664</v>
      </c>
      <c r="J462" s="5">
        <v>7711</v>
      </c>
      <c r="K462" s="295">
        <f t="shared" si="94"/>
        <v>707</v>
      </c>
      <c r="L462" s="295">
        <f t="shared" si="95"/>
        <v>11374</v>
      </c>
      <c r="M462" s="7">
        <v>3</v>
      </c>
      <c r="N462" s="5" t="s">
        <v>737</v>
      </c>
      <c r="O462" s="5" t="s">
        <v>738</v>
      </c>
      <c r="P462" s="5" t="s">
        <v>34</v>
      </c>
      <c r="Q462" s="8">
        <v>21154.94</v>
      </c>
      <c r="R462" s="9">
        <v>324</v>
      </c>
      <c r="S462" s="9">
        <f t="shared" si="96"/>
        <v>0</v>
      </c>
      <c r="T462" s="9">
        <v>5544</v>
      </c>
      <c r="U462" s="10" t="s">
        <v>688</v>
      </c>
      <c r="V462" s="319">
        <f t="shared" si="100"/>
        <v>0.87411869949941023</v>
      </c>
      <c r="W462" s="319">
        <f t="shared" si="101"/>
        <v>5.6007971639463038E-3</v>
      </c>
      <c r="X462" s="11" t="str">
        <f t="shared" si="97"/>
        <v>STABLE</v>
      </c>
      <c r="Y462" s="5" t="str">
        <f t="shared" si="98"/>
        <v>PAID</v>
      </c>
      <c r="Z462" s="5" t="s">
        <v>773</v>
      </c>
      <c r="AA462" s="5" t="s">
        <v>586</v>
      </c>
      <c r="AB462" s="12"/>
      <c r="AC462" s="5"/>
      <c r="AD462" s="5"/>
      <c r="AE462" s="13"/>
      <c r="AF462" s="14" t="s">
        <v>1064</v>
      </c>
      <c r="AG462" s="15" t="s">
        <v>586</v>
      </c>
      <c r="AH462" s="5" t="s">
        <v>142</v>
      </c>
      <c r="AI462" s="15" t="s">
        <v>586</v>
      </c>
      <c r="AJ462" s="16" t="s">
        <v>586</v>
      </c>
      <c r="AK462" s="15" t="s">
        <v>586</v>
      </c>
      <c r="AL462" s="17">
        <v>13579</v>
      </c>
      <c r="AM462" s="8">
        <v>21154.94</v>
      </c>
      <c r="AN462" s="18">
        <v>88</v>
      </c>
      <c r="AO462" s="6">
        <v>67</v>
      </c>
      <c r="AP462" s="6" t="str">
        <f t="shared" si="99"/>
        <v>STABLE</v>
      </c>
      <c r="AQ462" s="6"/>
      <c r="AR462" s="6"/>
      <c r="AS462" s="6"/>
      <c r="AT462" s="6"/>
      <c r="AU462" s="5" t="s">
        <v>1060</v>
      </c>
      <c r="AV462" s="332"/>
      <c r="AW462" s="12"/>
      <c r="AX462" s="19"/>
      <c r="AY462" s="5"/>
      <c r="AZ462" s="5" t="s">
        <v>1011</v>
      </c>
      <c r="BA462" s="15" t="s">
        <v>586</v>
      </c>
      <c r="BB462" s="15"/>
      <c r="BC462" s="15"/>
      <c r="BD462" s="5"/>
      <c r="BE462" s="5"/>
      <c r="BF462" s="5"/>
      <c r="BG462" s="3"/>
      <c r="BH462" s="5"/>
      <c r="BI462" s="5"/>
      <c r="BJ462" s="5"/>
      <c r="BK462" s="5"/>
      <c r="BL462" s="5"/>
      <c r="BM462" s="5"/>
      <c r="BN462" s="5"/>
      <c r="BO462" s="5"/>
      <c r="BP462" s="5"/>
      <c r="BQ462" s="5"/>
      <c r="BR462" s="5">
        <v>1</v>
      </c>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c r="EM462" s="5"/>
      <c r="EN462" s="5"/>
      <c r="EO462" s="5"/>
      <c r="EP462" s="5"/>
      <c r="EQ462" s="5"/>
      <c r="ER462" s="20">
        <f t="shared" si="102"/>
        <v>1</v>
      </c>
      <c r="ES462" s="5">
        <f t="shared" si="103"/>
        <v>1</v>
      </c>
      <c r="ET462" s="5" t="s">
        <v>574</v>
      </c>
      <c r="EU462" s="15" t="s">
        <v>1920</v>
      </c>
      <c r="EV462" s="15" t="s">
        <v>567</v>
      </c>
      <c r="EW462" s="15" t="s">
        <v>1075</v>
      </c>
      <c r="EX462" s="3" t="s">
        <v>1227</v>
      </c>
      <c r="EY462" s="22">
        <v>46179</v>
      </c>
      <c r="EZ462" s="21"/>
      <c r="FA462" s="3"/>
      <c r="FB462" s="22"/>
      <c r="FC462" s="15"/>
      <c r="FD462" s="15"/>
      <c r="FE462" s="15">
        <f t="shared" si="104"/>
        <v>707</v>
      </c>
      <c r="FF462" s="4">
        <f t="shared" si="105"/>
        <v>11375</v>
      </c>
      <c r="FG462" t="s">
        <v>897</v>
      </c>
      <c r="FH462" s="4">
        <v>324</v>
      </c>
      <c r="FI462" t="s">
        <v>1477</v>
      </c>
    </row>
    <row r="463" spans="1:165" ht="17.25" x14ac:dyDescent="0.25">
      <c r="A463" s="5">
        <v>136793784</v>
      </c>
      <c r="B463" s="12" t="s">
        <v>187</v>
      </c>
      <c r="C463" s="5"/>
      <c r="D463" s="5"/>
      <c r="E463" s="5"/>
      <c r="F463" s="5"/>
      <c r="G463" s="6"/>
      <c r="H463" s="6"/>
      <c r="I463" s="5">
        <v>2832</v>
      </c>
      <c r="J463" s="5">
        <v>2287</v>
      </c>
      <c r="K463" s="295">
        <f t="shared" si="94"/>
        <v>2351</v>
      </c>
      <c r="L463" s="295">
        <f t="shared" si="95"/>
        <v>5119</v>
      </c>
      <c r="M463" s="334">
        <v>1</v>
      </c>
      <c r="N463" s="5" t="s">
        <v>688</v>
      </c>
      <c r="O463" s="5" t="s">
        <v>689</v>
      </c>
      <c r="P463" s="5" t="s">
        <v>26</v>
      </c>
      <c r="Q463" s="8">
        <v>21048.49</v>
      </c>
      <c r="R463" s="9">
        <v>64</v>
      </c>
      <c r="S463" s="9">
        <f t="shared" si="96"/>
        <v>0</v>
      </c>
      <c r="T463" s="9">
        <v>4521</v>
      </c>
      <c r="U463" s="10" t="s">
        <v>887</v>
      </c>
      <c r="V463" s="319">
        <f t="shared" si="100"/>
        <v>9.0773353545200858E-3</v>
      </c>
      <c r="W463" s="319">
        <f t="shared" si="101"/>
        <v>1.1804230654091248E-3</v>
      </c>
      <c r="X463" s="11" t="str">
        <f t="shared" si="97"/>
        <v>FLOW</v>
      </c>
      <c r="Y463" s="5" t="str">
        <f t="shared" si="98"/>
        <v>-</v>
      </c>
      <c r="Z463" s="5" t="s">
        <v>787</v>
      </c>
      <c r="AA463" s="5" t="s">
        <v>586</v>
      </c>
      <c r="AB463" s="12"/>
      <c r="AC463" s="5"/>
      <c r="AD463" s="5"/>
      <c r="AE463" s="13"/>
      <c r="AF463" s="14" t="s">
        <v>586</v>
      </c>
      <c r="AG463" s="15" t="s">
        <v>586</v>
      </c>
      <c r="AH463" s="5" t="s">
        <v>185</v>
      </c>
      <c r="AI463" s="15" t="s">
        <v>586</v>
      </c>
      <c r="AJ463" s="16" t="s">
        <v>586</v>
      </c>
      <c r="AK463" s="15" t="s">
        <v>586</v>
      </c>
      <c r="AL463" s="17">
        <v>6872</v>
      </c>
      <c r="AM463" s="8">
        <v>21048.49</v>
      </c>
      <c r="AN463" s="18">
        <v>27</v>
      </c>
      <c r="AO463" s="6">
        <v>37</v>
      </c>
      <c r="AP463" s="6" t="str">
        <f t="shared" si="99"/>
        <v>FLOW</v>
      </c>
      <c r="AQ463" s="6"/>
      <c r="AR463" s="6"/>
      <c r="AS463" s="6"/>
      <c r="AT463" s="6"/>
      <c r="AU463" s="5" t="s">
        <v>1060</v>
      </c>
      <c r="AV463" s="332"/>
      <c r="AW463" s="12"/>
      <c r="AX463" s="19"/>
      <c r="AY463" s="5"/>
      <c r="AZ463" s="5" t="s">
        <v>1011</v>
      </c>
      <c r="BA463" s="15" t="s">
        <v>586</v>
      </c>
      <c r="BB463" s="15"/>
      <c r="BC463" s="15"/>
      <c r="BD463" s="5"/>
      <c r="BE463" s="5"/>
      <c r="BF463" s="5"/>
      <c r="BG463" s="3"/>
      <c r="BH463" s="5"/>
      <c r="BI463" s="5"/>
      <c r="BJ463" s="5"/>
      <c r="BK463" s="5"/>
      <c r="BL463" s="5"/>
      <c r="BM463" s="5"/>
      <c r="BN463" s="5"/>
      <c r="BO463" s="5">
        <v>1</v>
      </c>
      <c r="BP463" s="5"/>
      <c r="BQ463" s="5"/>
      <c r="BR463" s="5"/>
      <c r="BS463" s="5"/>
      <c r="BT463" s="5"/>
      <c r="BU463" s="5"/>
      <c r="BV463" s="5"/>
      <c r="BW463" s="5"/>
      <c r="BX463" s="5"/>
      <c r="BY463" s="5"/>
      <c r="BZ463" s="5"/>
      <c r="CA463" s="5"/>
      <c r="CB463" s="5"/>
      <c r="CC463" s="5"/>
      <c r="CD463" s="5"/>
      <c r="CE463" s="5"/>
      <c r="CF463" s="5"/>
      <c r="CG463" s="5"/>
      <c r="CH463" s="5"/>
      <c r="CI463" s="5"/>
      <c r="CJ463" s="5"/>
      <c r="CK463" s="5"/>
      <c r="CL463" s="5"/>
      <c r="CM463" s="5"/>
      <c r="CN463" s="5"/>
      <c r="CO463" s="5"/>
      <c r="CP463" s="5"/>
      <c r="CQ463" s="5"/>
      <c r="CR463" s="5"/>
      <c r="CS463" s="5"/>
      <c r="CT463" s="5"/>
      <c r="CU463" s="5"/>
      <c r="CV463" s="5"/>
      <c r="CW463" s="5"/>
      <c r="CX463" s="5"/>
      <c r="CY463" s="5"/>
      <c r="CZ463" s="5"/>
      <c r="DA463" s="5"/>
      <c r="DB463" s="5"/>
      <c r="DC463" s="5"/>
      <c r="DD463" s="5"/>
      <c r="DE463" s="5"/>
      <c r="DF463" s="5"/>
      <c r="DG463" s="5"/>
      <c r="DH463" s="5"/>
      <c r="DI463" s="5"/>
      <c r="DJ463" s="5"/>
      <c r="DK463" s="5"/>
      <c r="DL463" s="5"/>
      <c r="DM463" s="5"/>
      <c r="DN463" s="5"/>
      <c r="DO463" s="5"/>
      <c r="DP463" s="5"/>
      <c r="DQ463" s="5"/>
      <c r="DR463" s="5"/>
      <c r="DS463" s="5"/>
      <c r="DT463" s="5"/>
      <c r="DU463" s="5"/>
      <c r="DV463" s="5"/>
      <c r="DW463" s="5"/>
      <c r="DX463" s="5"/>
      <c r="DY463" s="5"/>
      <c r="DZ463" s="5"/>
      <c r="EA463" s="5"/>
      <c r="EB463" s="5"/>
      <c r="EC463" s="5"/>
      <c r="ED463" s="5"/>
      <c r="EE463" s="5"/>
      <c r="EF463" s="5"/>
      <c r="EG463" s="5"/>
      <c r="EH463" s="5"/>
      <c r="EI463" s="5"/>
      <c r="EJ463" s="5"/>
      <c r="EK463" s="5"/>
      <c r="EL463" s="5"/>
      <c r="EM463" s="5"/>
      <c r="EN463" s="5"/>
      <c r="EO463" s="5"/>
      <c r="EP463" s="5"/>
      <c r="EQ463" s="5"/>
      <c r="ER463" s="20">
        <f t="shared" si="102"/>
        <v>1</v>
      </c>
      <c r="ES463" s="5">
        <f t="shared" si="103"/>
        <v>1</v>
      </c>
      <c r="ET463" s="5" t="s">
        <v>572</v>
      </c>
      <c r="EU463" s="15" t="s">
        <v>1921</v>
      </c>
      <c r="EV463" s="15" t="s">
        <v>567</v>
      </c>
      <c r="EW463" s="15" t="s">
        <v>1073</v>
      </c>
      <c r="EX463" s="3" t="s">
        <v>1082</v>
      </c>
      <c r="EY463" s="22">
        <v>46202</v>
      </c>
      <c r="EZ463" s="21"/>
      <c r="FA463" s="3"/>
      <c r="FB463" s="22"/>
      <c r="FC463" s="15"/>
      <c r="FD463" s="15"/>
      <c r="FE463" s="15">
        <f t="shared" si="104"/>
        <v>2351</v>
      </c>
      <c r="FF463" s="4">
        <f t="shared" si="105"/>
        <v>5119</v>
      </c>
      <c r="FG463" t="s">
        <v>586</v>
      </c>
      <c r="FH463" s="4">
        <v>64</v>
      </c>
      <c r="FI463" t="s">
        <v>688</v>
      </c>
    </row>
    <row r="464" spans="1:165" ht="17.25" x14ac:dyDescent="0.25">
      <c r="A464" s="5">
        <v>454116052</v>
      </c>
      <c r="B464" s="12" t="s">
        <v>267</v>
      </c>
      <c r="C464" s="5"/>
      <c r="D464" s="5"/>
      <c r="E464" s="5"/>
      <c r="F464" s="5"/>
      <c r="G464" s="6"/>
      <c r="H464" s="6"/>
      <c r="I464" s="5">
        <v>2837</v>
      </c>
      <c r="J464" s="5">
        <v>13758.68</v>
      </c>
      <c r="K464" s="295">
        <f t="shared" si="94"/>
        <v>3038.6800000000003</v>
      </c>
      <c r="L464" s="295">
        <f t="shared" si="95"/>
        <v>16595.68</v>
      </c>
      <c r="M464" s="7">
        <v>5</v>
      </c>
      <c r="N464" s="5" t="s">
        <v>688</v>
      </c>
      <c r="O464" s="5" t="s">
        <v>689</v>
      </c>
      <c r="P464" s="5" t="s">
        <v>106</v>
      </c>
      <c r="Q464" s="8">
        <v>21019.68</v>
      </c>
      <c r="R464" s="9">
        <v>628</v>
      </c>
      <c r="S464" s="9">
        <f t="shared" si="96"/>
        <v>0</v>
      </c>
      <c r="T464" s="9">
        <v>5850</v>
      </c>
      <c r="U464" s="10" t="s">
        <v>688</v>
      </c>
      <c r="V464" s="319">
        <f t="shared" si="100"/>
        <v>5.7992803209793262E-2</v>
      </c>
      <c r="W464" s="319">
        <f t="shared" si="101"/>
        <v>1.0231654512635757E-2</v>
      </c>
      <c r="X464" s="11" t="str">
        <f t="shared" si="97"/>
        <v>FLOW</v>
      </c>
      <c r="Y464" s="5" t="str">
        <f t="shared" si="98"/>
        <v>-</v>
      </c>
      <c r="Z464" s="5" t="s">
        <v>788</v>
      </c>
      <c r="AA464" s="5" t="s">
        <v>586</v>
      </c>
      <c r="AB464" s="12"/>
      <c r="AC464" s="5"/>
      <c r="AD464" s="5"/>
      <c r="AE464" s="13"/>
      <c r="AF464" s="14" t="s">
        <v>1064</v>
      </c>
      <c r="AG464" s="15" t="s">
        <v>586</v>
      </c>
      <c r="AH464" s="5" t="s">
        <v>268</v>
      </c>
      <c r="AI464" s="15" t="s">
        <v>586</v>
      </c>
      <c r="AJ464" s="16" t="s">
        <v>586</v>
      </c>
      <c r="AK464" s="15" t="s">
        <v>586</v>
      </c>
      <c r="AL464" s="17">
        <v>20236.68</v>
      </c>
      <c r="AM464" s="8">
        <v>21019.68</v>
      </c>
      <c r="AN464" s="18">
        <v>147</v>
      </c>
      <c r="AO464" s="6">
        <v>157</v>
      </c>
      <c r="AP464" s="6" t="str">
        <f t="shared" si="99"/>
        <v>FLOW</v>
      </c>
      <c r="AQ464" s="6"/>
      <c r="AR464" s="6"/>
      <c r="AS464" s="6"/>
      <c r="AT464" s="6"/>
      <c r="AU464" s="5" t="s">
        <v>483</v>
      </c>
      <c r="AV464" s="332"/>
      <c r="AW464" s="12"/>
      <c r="AX464" s="19"/>
      <c r="AY464" s="5"/>
      <c r="AZ464" s="5" t="s">
        <v>1011</v>
      </c>
      <c r="BA464" s="15" t="s">
        <v>586</v>
      </c>
      <c r="BB464" s="15"/>
      <c r="BC464" s="15"/>
      <c r="BD464" s="5"/>
      <c r="BE464" s="5"/>
      <c r="BF464" s="5"/>
      <c r="BG464" s="3"/>
      <c r="BH464" s="5"/>
      <c r="BI464" s="5"/>
      <c r="BJ464" s="5"/>
      <c r="BK464" s="5"/>
      <c r="BL464" s="5">
        <v>1</v>
      </c>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c r="DP464" s="5"/>
      <c r="DQ464" s="5"/>
      <c r="DR464" s="5"/>
      <c r="DS464" s="5"/>
      <c r="DT464" s="5"/>
      <c r="DU464" s="5"/>
      <c r="DV464" s="5"/>
      <c r="DW464" s="5"/>
      <c r="DX464" s="5"/>
      <c r="DY464" s="5"/>
      <c r="DZ464" s="5"/>
      <c r="EA464" s="5"/>
      <c r="EB464" s="5"/>
      <c r="EC464" s="5"/>
      <c r="ED464" s="5"/>
      <c r="EE464" s="5"/>
      <c r="EF464" s="5"/>
      <c r="EG464" s="5"/>
      <c r="EH464" s="5"/>
      <c r="EI464" s="5"/>
      <c r="EJ464" s="5"/>
      <c r="EK464" s="5"/>
      <c r="EL464" s="5"/>
      <c r="EM464" s="5"/>
      <c r="EN464" s="5"/>
      <c r="EO464" s="5"/>
      <c r="EP464" s="5"/>
      <c r="EQ464" s="5"/>
      <c r="ER464" s="20">
        <f t="shared" si="102"/>
        <v>1</v>
      </c>
      <c r="ES464" s="5">
        <f t="shared" si="103"/>
        <v>1</v>
      </c>
      <c r="ET464" s="5" t="s">
        <v>568</v>
      </c>
      <c r="EU464" s="15" t="s">
        <v>1922</v>
      </c>
      <c r="EV464" s="15" t="s">
        <v>567</v>
      </c>
      <c r="EW464" s="15" t="s">
        <v>1068</v>
      </c>
      <c r="EX464" s="3" t="s">
        <v>1257</v>
      </c>
      <c r="EY464" s="22">
        <v>46177</v>
      </c>
      <c r="EZ464" s="21"/>
      <c r="FA464" s="3"/>
      <c r="FB464" s="22"/>
      <c r="FC464" s="15"/>
      <c r="FD464" s="15"/>
      <c r="FE464" s="15">
        <f t="shared" si="104"/>
        <v>3038.6800000000003</v>
      </c>
      <c r="FF464" s="4">
        <f t="shared" si="105"/>
        <v>16595.68</v>
      </c>
      <c r="FG464" t="s">
        <v>586</v>
      </c>
      <c r="FH464" s="4">
        <v>628</v>
      </c>
      <c r="FI464" t="s">
        <v>688</v>
      </c>
    </row>
    <row r="465" spans="1:165" ht="17.25" x14ac:dyDescent="0.25">
      <c r="A465" s="5">
        <v>460122210</v>
      </c>
      <c r="B465" s="12" t="s">
        <v>45</v>
      </c>
      <c r="C465" s="5"/>
      <c r="D465" s="5"/>
      <c r="E465" s="5"/>
      <c r="F465" s="5"/>
      <c r="G465" s="6"/>
      <c r="H465" s="6"/>
      <c r="I465" s="5">
        <v>3674</v>
      </c>
      <c r="J465" s="5">
        <v>3674</v>
      </c>
      <c r="K465" s="295">
        <f t="shared" si="94"/>
        <v>3758</v>
      </c>
      <c r="L465" s="295">
        <f t="shared" si="95"/>
        <v>7348</v>
      </c>
      <c r="M465" s="334">
        <v>1</v>
      </c>
      <c r="N465" s="5" t="s">
        <v>688</v>
      </c>
      <c r="O465" s="5" t="s">
        <v>689</v>
      </c>
      <c r="P465" s="5" t="s">
        <v>15</v>
      </c>
      <c r="Q465" s="8">
        <v>20991.4</v>
      </c>
      <c r="R465" s="9">
        <v>84</v>
      </c>
      <c r="S465" s="9">
        <f t="shared" si="96"/>
        <v>0</v>
      </c>
      <c r="T465" s="9">
        <v>4489</v>
      </c>
      <c r="U465" s="10" t="s">
        <v>892</v>
      </c>
      <c r="V465" s="319">
        <f t="shared" si="100"/>
        <v>0.22458765930858579</v>
      </c>
      <c r="W465" s="319">
        <f t="shared" si="101"/>
        <v>1.1772213938020782E-3</v>
      </c>
      <c r="X465" s="11" t="str">
        <f t="shared" si="97"/>
        <v>FLOW</v>
      </c>
      <c r="Y465" s="5" t="str">
        <f t="shared" si="98"/>
        <v>-</v>
      </c>
      <c r="Z465" s="5" t="s">
        <v>787</v>
      </c>
      <c r="AA465" s="5" t="s">
        <v>586</v>
      </c>
      <c r="AB465" s="12"/>
      <c r="AC465" s="5"/>
      <c r="AD465" s="5"/>
      <c r="AE465" s="13"/>
      <c r="AF465" s="14" t="s">
        <v>586</v>
      </c>
      <c r="AG465" s="15" t="s">
        <v>586</v>
      </c>
      <c r="AH465" s="5" t="s">
        <v>46</v>
      </c>
      <c r="AI465" s="15" t="s">
        <v>586</v>
      </c>
      <c r="AJ465" s="16" t="s">
        <v>586</v>
      </c>
      <c r="AK465" s="15" t="s">
        <v>586</v>
      </c>
      <c r="AL465" s="17">
        <v>8247</v>
      </c>
      <c r="AM465" s="8">
        <v>20991.4</v>
      </c>
      <c r="AN465" s="18">
        <v>27</v>
      </c>
      <c r="AO465" s="6">
        <v>37</v>
      </c>
      <c r="AP465" s="6" t="str">
        <f t="shared" si="99"/>
        <v>FLOW</v>
      </c>
      <c r="AQ465" s="6"/>
      <c r="AR465" s="6"/>
      <c r="AS465" s="6"/>
      <c r="AT465" s="6"/>
      <c r="AU465" s="5" t="s">
        <v>1060</v>
      </c>
      <c r="AV465" s="332"/>
      <c r="AW465" s="12"/>
      <c r="AX465" s="19"/>
      <c r="AY465" s="5"/>
      <c r="AZ465" s="5" t="s">
        <v>1011</v>
      </c>
      <c r="BA465" s="15" t="s">
        <v>586</v>
      </c>
      <c r="BB465" s="15"/>
      <c r="BC465" s="15"/>
      <c r="BD465" s="5"/>
      <c r="BE465" s="5"/>
      <c r="BF465" s="5"/>
      <c r="BG465" s="3"/>
      <c r="BH465" s="5"/>
      <c r="BI465" s="5"/>
      <c r="BJ465" s="5"/>
      <c r="BK465" s="5"/>
      <c r="BL465" s="5">
        <v>1</v>
      </c>
      <c r="BM465" s="5"/>
      <c r="BN465" s="5"/>
      <c r="BO465" s="5"/>
      <c r="BP465" s="5"/>
      <c r="BQ465" s="5"/>
      <c r="BR465" s="5"/>
      <c r="BS465" s="5"/>
      <c r="BT465" s="5"/>
      <c r="BU465" s="5"/>
      <c r="BV465" s="5"/>
      <c r="BW465" s="5"/>
      <c r="BX465" s="5"/>
      <c r="BY465" s="5"/>
      <c r="BZ465" s="5"/>
      <c r="CA465" s="5"/>
      <c r="CB465" s="5"/>
      <c r="CC465" s="5"/>
      <c r="CD465" s="5"/>
      <c r="CE465" s="5"/>
      <c r="CF465" s="5"/>
      <c r="CG465" s="5"/>
      <c r="CH465" s="5"/>
      <c r="CI465" s="5"/>
      <c r="CJ465" s="5">
        <v>1</v>
      </c>
      <c r="CK465" s="5"/>
      <c r="CL465" s="5"/>
      <c r="CM465" s="5"/>
      <c r="CN465" s="5"/>
      <c r="CO465" s="5"/>
      <c r="CP465" s="5"/>
      <c r="CQ465" s="5"/>
      <c r="CR465" s="5"/>
      <c r="CS465" s="5"/>
      <c r="CT465" s="5"/>
      <c r="CU465" s="5"/>
      <c r="CV465" s="5"/>
      <c r="CW465" s="5"/>
      <c r="CX465" s="5"/>
      <c r="CY465" s="5"/>
      <c r="CZ465" s="5"/>
      <c r="DA465" s="5"/>
      <c r="DB465" s="5"/>
      <c r="DC465" s="5"/>
      <c r="DD465" s="5"/>
      <c r="DE465" s="5"/>
      <c r="DF465" s="5"/>
      <c r="DG465" s="5"/>
      <c r="DH465" s="5"/>
      <c r="DI465" s="5"/>
      <c r="DJ465" s="5"/>
      <c r="DK465" s="5"/>
      <c r="DL465" s="5"/>
      <c r="DM465" s="5"/>
      <c r="DN465" s="5"/>
      <c r="DO465" s="5"/>
      <c r="DP465" s="5"/>
      <c r="DQ465" s="5"/>
      <c r="DR465" s="5"/>
      <c r="DS465" s="5"/>
      <c r="DT465" s="5"/>
      <c r="DU465" s="5"/>
      <c r="DV465" s="5"/>
      <c r="DW465" s="5"/>
      <c r="DX465" s="5"/>
      <c r="DY465" s="5"/>
      <c r="DZ465" s="5"/>
      <c r="EA465" s="5"/>
      <c r="EB465" s="5"/>
      <c r="EC465" s="5"/>
      <c r="ED465" s="5"/>
      <c r="EE465" s="5"/>
      <c r="EF465" s="5"/>
      <c r="EG465" s="5"/>
      <c r="EH465" s="5"/>
      <c r="EI465" s="5"/>
      <c r="EJ465" s="5"/>
      <c r="EK465" s="5"/>
      <c r="EL465" s="5"/>
      <c r="EM465" s="5"/>
      <c r="EN465" s="5"/>
      <c r="EO465" s="5"/>
      <c r="EP465" s="5"/>
      <c r="EQ465" s="5"/>
      <c r="ER465" s="20">
        <f t="shared" si="102"/>
        <v>2</v>
      </c>
      <c r="ES465" s="5">
        <f t="shared" si="103"/>
        <v>1</v>
      </c>
      <c r="ET465" s="5" t="s">
        <v>569</v>
      </c>
      <c r="EU465" s="15" t="s">
        <v>1923</v>
      </c>
      <c r="EV465" s="15" t="s">
        <v>567</v>
      </c>
      <c r="EW465" s="15" t="s">
        <v>1073</v>
      </c>
      <c r="EX465" s="3" t="s">
        <v>1258</v>
      </c>
      <c r="EY465" s="22">
        <v>46193</v>
      </c>
      <c r="EZ465" s="21"/>
      <c r="FA465" s="3"/>
      <c r="FB465" s="22"/>
      <c r="FC465" s="15"/>
      <c r="FD465" s="15"/>
      <c r="FE465" s="15">
        <f t="shared" si="104"/>
        <v>3758</v>
      </c>
      <c r="FF465" s="4">
        <f t="shared" si="105"/>
        <v>7348</v>
      </c>
      <c r="FG465" t="s">
        <v>586</v>
      </c>
      <c r="FH465" s="4">
        <v>84</v>
      </c>
      <c r="FI465" t="s">
        <v>688</v>
      </c>
    </row>
    <row r="466" spans="1:165" ht="17.25" x14ac:dyDescent="0.25">
      <c r="A466" s="5">
        <v>459059044</v>
      </c>
      <c r="B466" s="12" t="s">
        <v>270</v>
      </c>
      <c r="C466" s="5"/>
      <c r="D466" s="5"/>
      <c r="E466" s="5"/>
      <c r="F466" s="5"/>
      <c r="G466" s="6"/>
      <c r="H466" s="6"/>
      <c r="I466" s="5">
        <v>3911</v>
      </c>
      <c r="J466" s="5">
        <v>14157</v>
      </c>
      <c r="K466" s="295">
        <f t="shared" si="94"/>
        <v>2968</v>
      </c>
      <c r="L466" s="295">
        <f t="shared" si="95"/>
        <v>18068</v>
      </c>
      <c r="M466" s="7">
        <v>4</v>
      </c>
      <c r="N466" s="5" t="s">
        <v>688</v>
      </c>
      <c r="O466" s="5" t="s">
        <v>689</v>
      </c>
      <c r="P466" s="5" t="s">
        <v>106</v>
      </c>
      <c r="Q466" s="8">
        <v>20969.25</v>
      </c>
      <c r="R466" s="9">
        <v>544</v>
      </c>
      <c r="S466" s="9">
        <f t="shared" si="96"/>
        <v>0</v>
      </c>
      <c r="T466" s="9">
        <v>6213</v>
      </c>
      <c r="U466" s="10" t="s">
        <v>688</v>
      </c>
      <c r="V466" s="319">
        <f t="shared" si="100"/>
        <v>0.20750518781523955</v>
      </c>
      <c r="W466" s="319">
        <f t="shared" si="101"/>
        <v>6.884601413761602E-3</v>
      </c>
      <c r="X466" s="11" t="str">
        <f t="shared" si="97"/>
        <v>FLOW</v>
      </c>
      <c r="Y466" s="5" t="str">
        <f t="shared" si="98"/>
        <v>-</v>
      </c>
      <c r="Z466" s="5" t="s">
        <v>773</v>
      </c>
      <c r="AA466" s="5" t="s">
        <v>586</v>
      </c>
      <c r="AB466" s="12"/>
      <c r="AC466" s="5"/>
      <c r="AD466" s="5"/>
      <c r="AE466" s="13"/>
      <c r="AF466" s="14" t="s">
        <v>1064</v>
      </c>
      <c r="AG466" s="15" t="s">
        <v>586</v>
      </c>
      <c r="AH466" s="5" t="s">
        <v>268</v>
      </c>
      <c r="AI466" s="15" t="s">
        <v>586</v>
      </c>
      <c r="AJ466" s="16" t="s">
        <v>586</v>
      </c>
      <c r="AK466" s="15" t="s">
        <v>586</v>
      </c>
      <c r="AL466" s="17">
        <v>20914</v>
      </c>
      <c r="AM466" s="8">
        <v>20969.25</v>
      </c>
      <c r="AN466" s="18">
        <v>116</v>
      </c>
      <c r="AO466" s="6">
        <v>126</v>
      </c>
      <c r="AP466" s="6" t="str">
        <f t="shared" si="99"/>
        <v>FLOW</v>
      </c>
      <c r="AQ466" s="6"/>
      <c r="AR466" s="6"/>
      <c r="AS466" s="6"/>
      <c r="AT466" s="6"/>
      <c r="AU466" s="5" t="s">
        <v>483</v>
      </c>
      <c r="AV466" s="332"/>
      <c r="AW466" s="12"/>
      <c r="AX466" s="19"/>
      <c r="AY466" s="5"/>
      <c r="AZ466" s="5" t="s">
        <v>1011</v>
      </c>
      <c r="BA466" s="15" t="s">
        <v>586</v>
      </c>
      <c r="BB466" s="15"/>
      <c r="BC466" s="15"/>
      <c r="BD466" s="5"/>
      <c r="BE466" s="5"/>
      <c r="BF466" s="5"/>
      <c r="BG466" s="3"/>
      <c r="BH466" s="5"/>
      <c r="BI466" s="5"/>
      <c r="BJ466" s="5"/>
      <c r="BK466" s="5"/>
      <c r="BL466" s="5">
        <v>1</v>
      </c>
      <c r="BM466" s="5"/>
      <c r="BN466" s="5"/>
      <c r="BO466" s="5"/>
      <c r="BP466" s="5"/>
      <c r="BQ466" s="5"/>
      <c r="BR466" s="5"/>
      <c r="BS466" s="5"/>
      <c r="BT466" s="5"/>
      <c r="BU466" s="5"/>
      <c r="BV466" s="5"/>
      <c r="BW466" s="5"/>
      <c r="BX466" s="5"/>
      <c r="BY466" s="5"/>
      <c r="BZ466" s="5"/>
      <c r="CA466" s="5"/>
      <c r="CB466" s="5"/>
      <c r="CC466" s="5"/>
      <c r="CD466" s="5"/>
      <c r="CE466" s="5"/>
      <c r="CF466" s="5"/>
      <c r="CG466" s="5"/>
      <c r="CH466" s="5"/>
      <c r="CI466" s="5"/>
      <c r="CJ466" s="5"/>
      <c r="CK466" s="5"/>
      <c r="CL466" s="5"/>
      <c r="CM466" s="5"/>
      <c r="CN466" s="5"/>
      <c r="CO466" s="5"/>
      <c r="CP466" s="5"/>
      <c r="CQ466" s="5"/>
      <c r="CR466" s="5"/>
      <c r="CS466" s="5"/>
      <c r="CT466" s="5"/>
      <c r="CU466" s="5"/>
      <c r="CV466" s="5"/>
      <c r="CW466" s="5"/>
      <c r="CX466" s="5"/>
      <c r="CY466" s="5"/>
      <c r="CZ466" s="5"/>
      <c r="DA466" s="5"/>
      <c r="DB466" s="5"/>
      <c r="DC466" s="5"/>
      <c r="DD466" s="5"/>
      <c r="DE466" s="5"/>
      <c r="DF466" s="5"/>
      <c r="DG466" s="5"/>
      <c r="DH466" s="5"/>
      <c r="DI466" s="5"/>
      <c r="DJ466" s="5"/>
      <c r="DK466" s="5"/>
      <c r="DL466" s="5"/>
      <c r="DM466" s="5"/>
      <c r="DN466" s="5"/>
      <c r="DO466" s="5"/>
      <c r="DP466" s="5"/>
      <c r="DQ466" s="5"/>
      <c r="DR466" s="5"/>
      <c r="DS466" s="5"/>
      <c r="DT466" s="5"/>
      <c r="DU466" s="5"/>
      <c r="DV466" s="5"/>
      <c r="DW466" s="5"/>
      <c r="DX466" s="5"/>
      <c r="DY466" s="5"/>
      <c r="DZ466" s="5"/>
      <c r="EA466" s="5"/>
      <c r="EB466" s="5"/>
      <c r="EC466" s="5"/>
      <c r="ED466" s="5"/>
      <c r="EE466" s="5"/>
      <c r="EF466" s="5"/>
      <c r="EG466" s="5"/>
      <c r="EH466" s="5"/>
      <c r="EI466" s="5"/>
      <c r="EJ466" s="5"/>
      <c r="EK466" s="5"/>
      <c r="EL466" s="5"/>
      <c r="EM466" s="5"/>
      <c r="EN466" s="5"/>
      <c r="EO466" s="5"/>
      <c r="EP466" s="5"/>
      <c r="EQ466" s="5"/>
      <c r="ER466" s="20">
        <f t="shared" si="102"/>
        <v>1</v>
      </c>
      <c r="ES466" s="5">
        <f t="shared" si="103"/>
        <v>1</v>
      </c>
      <c r="ET466" s="5" t="s">
        <v>568</v>
      </c>
      <c r="EU466" s="15" t="s">
        <v>1924</v>
      </c>
      <c r="EV466" s="15" t="s">
        <v>567</v>
      </c>
      <c r="EW466" s="15" t="s">
        <v>1098</v>
      </c>
      <c r="EX466" s="3" t="s">
        <v>1259</v>
      </c>
      <c r="EY466" s="22">
        <v>46177</v>
      </c>
      <c r="EZ466" s="21"/>
      <c r="FA466" s="3"/>
      <c r="FB466" s="22"/>
      <c r="FC466" s="15"/>
      <c r="FD466" s="15"/>
      <c r="FE466" s="15">
        <f t="shared" si="104"/>
        <v>2968</v>
      </c>
      <c r="FF466" s="4">
        <f t="shared" si="105"/>
        <v>18068</v>
      </c>
      <c r="FG466" t="s">
        <v>586</v>
      </c>
      <c r="FH466" s="4">
        <v>544</v>
      </c>
      <c r="FI466" t="s">
        <v>688</v>
      </c>
    </row>
    <row r="467" spans="1:165" ht="17.25" x14ac:dyDescent="0.25">
      <c r="A467" s="5">
        <v>461252668</v>
      </c>
      <c r="B467" s="12" t="s">
        <v>262</v>
      </c>
      <c r="C467" s="5"/>
      <c r="D467" s="5"/>
      <c r="E467" s="5"/>
      <c r="F467" s="5"/>
      <c r="G467" s="6"/>
      <c r="H467" s="6"/>
      <c r="I467" s="5">
        <v>3628</v>
      </c>
      <c r="J467" s="5">
        <v>14463</v>
      </c>
      <c r="K467" s="295">
        <f t="shared" si="94"/>
        <v>3975</v>
      </c>
      <c r="L467" s="295">
        <f t="shared" si="95"/>
        <v>18091</v>
      </c>
      <c r="M467" s="7">
        <v>4</v>
      </c>
      <c r="N467" s="5" t="s">
        <v>688</v>
      </c>
      <c r="O467" s="5" t="s">
        <v>689</v>
      </c>
      <c r="P467" s="5" t="s">
        <v>156</v>
      </c>
      <c r="Q467" s="8">
        <v>20580</v>
      </c>
      <c r="R467" s="9">
        <v>396</v>
      </c>
      <c r="S467" s="9">
        <f t="shared" si="96"/>
        <v>0</v>
      </c>
      <c r="T467" s="9">
        <v>6295</v>
      </c>
      <c r="U467" s="10" t="s">
        <v>688</v>
      </c>
      <c r="V467" s="319">
        <f t="shared" si="100"/>
        <v>7.4343359030198466E-2</v>
      </c>
      <c r="W467" s="319">
        <f t="shared" si="101"/>
        <v>6.7568032759976523E-3</v>
      </c>
      <c r="X467" s="11" t="str">
        <f t="shared" si="97"/>
        <v>FLOW</v>
      </c>
      <c r="Y467" s="5" t="str">
        <f t="shared" si="98"/>
        <v>-</v>
      </c>
      <c r="Z467" s="5" t="s">
        <v>787</v>
      </c>
      <c r="AA467" s="5" t="s">
        <v>586</v>
      </c>
      <c r="AB467" s="12"/>
      <c r="AC467" s="5"/>
      <c r="AD467" s="5"/>
      <c r="AE467" s="13"/>
      <c r="AF467" s="14" t="s">
        <v>1064</v>
      </c>
      <c r="AG467" s="15" t="s">
        <v>586</v>
      </c>
      <c r="AH467" s="5" t="s">
        <v>263</v>
      </c>
      <c r="AI467" s="15" t="s">
        <v>586</v>
      </c>
      <c r="AJ467" s="16" t="s">
        <v>586</v>
      </c>
      <c r="AK467" s="15" t="s">
        <v>586</v>
      </c>
      <c r="AL467" s="17">
        <v>21154</v>
      </c>
      <c r="AM467" s="8">
        <v>20580</v>
      </c>
      <c r="AN467" s="18">
        <v>116</v>
      </c>
      <c r="AO467" s="6">
        <v>126</v>
      </c>
      <c r="AP467" s="6" t="str">
        <f t="shared" si="99"/>
        <v>FLOW</v>
      </c>
      <c r="AQ467" s="6"/>
      <c r="AR467" s="6"/>
      <c r="AS467" s="6"/>
      <c r="AT467" s="6"/>
      <c r="AU467" s="5" t="s">
        <v>483</v>
      </c>
      <c r="AV467" s="332"/>
      <c r="AW467" s="12"/>
      <c r="AX467" s="19"/>
      <c r="AY467" s="5"/>
      <c r="AZ467" s="5" t="s">
        <v>1011</v>
      </c>
      <c r="BA467" s="15" t="s">
        <v>586</v>
      </c>
      <c r="BB467" s="15"/>
      <c r="BC467" s="15"/>
      <c r="BD467" s="5"/>
      <c r="BE467" s="5"/>
      <c r="BF467" s="5"/>
      <c r="BG467" s="3"/>
      <c r="BH467" s="5"/>
      <c r="BI467" s="5"/>
      <c r="BJ467" s="5"/>
      <c r="BK467" s="5"/>
      <c r="BL467" s="5"/>
      <c r="BM467" s="5"/>
      <c r="BN467" s="5"/>
      <c r="BO467" s="5"/>
      <c r="BP467" s="5"/>
      <c r="BQ467" s="5"/>
      <c r="BR467" s="5"/>
      <c r="BS467" s="5"/>
      <c r="BT467" s="5"/>
      <c r="BU467" s="5"/>
      <c r="BV467" s="5"/>
      <c r="BW467" s="5"/>
      <c r="BX467" s="5"/>
      <c r="BY467" s="5"/>
      <c r="BZ467" s="5"/>
      <c r="CA467" s="5"/>
      <c r="CB467" s="5"/>
      <c r="CC467" s="5"/>
      <c r="CD467" s="5"/>
      <c r="CE467" s="5"/>
      <c r="CF467" s="5"/>
      <c r="CG467" s="5"/>
      <c r="CH467" s="5"/>
      <c r="CI467" s="5"/>
      <c r="CJ467" s="5"/>
      <c r="CK467" s="5"/>
      <c r="CL467" s="5"/>
      <c r="CM467" s="5"/>
      <c r="CN467" s="5"/>
      <c r="CO467" s="5"/>
      <c r="CP467" s="5"/>
      <c r="CQ467" s="5"/>
      <c r="CR467" s="5"/>
      <c r="CS467" s="5"/>
      <c r="CT467" s="5"/>
      <c r="CU467" s="5"/>
      <c r="CV467" s="5"/>
      <c r="CW467" s="5"/>
      <c r="CX467" s="5"/>
      <c r="CY467" s="5"/>
      <c r="CZ467" s="5"/>
      <c r="DA467" s="5"/>
      <c r="DB467" s="5"/>
      <c r="DC467" s="5"/>
      <c r="DD467" s="5"/>
      <c r="DE467" s="5"/>
      <c r="DF467" s="5"/>
      <c r="DG467" s="5"/>
      <c r="DH467" s="5"/>
      <c r="DI467" s="5"/>
      <c r="DJ467" s="5"/>
      <c r="DK467" s="5"/>
      <c r="DL467" s="5"/>
      <c r="DM467" s="5"/>
      <c r="DN467" s="5"/>
      <c r="DO467" s="5"/>
      <c r="DP467" s="5"/>
      <c r="DQ467" s="5"/>
      <c r="DR467" s="5"/>
      <c r="DS467" s="5"/>
      <c r="DT467" s="5"/>
      <c r="DU467" s="5"/>
      <c r="DV467" s="5"/>
      <c r="DW467" s="5"/>
      <c r="DX467" s="5"/>
      <c r="DY467" s="5"/>
      <c r="DZ467" s="5"/>
      <c r="EA467" s="5"/>
      <c r="EB467" s="5"/>
      <c r="EC467" s="5"/>
      <c r="ED467" s="5"/>
      <c r="EE467" s="5"/>
      <c r="EF467" s="5"/>
      <c r="EG467" s="5"/>
      <c r="EH467" s="5"/>
      <c r="EI467" s="5"/>
      <c r="EJ467" s="5"/>
      <c r="EK467" s="5"/>
      <c r="EL467" s="5"/>
      <c r="EM467" s="5"/>
      <c r="EN467" s="5"/>
      <c r="EO467" s="5"/>
      <c r="EP467" s="5"/>
      <c r="EQ467" s="5"/>
      <c r="ER467" s="20">
        <f t="shared" si="102"/>
        <v>0</v>
      </c>
      <c r="ES467" s="5" t="str">
        <f t="shared" si="103"/>
        <v/>
      </c>
      <c r="ET467" s="5" t="s">
        <v>582</v>
      </c>
      <c r="EU467" s="15" t="e">
        <v>#N/A</v>
      </c>
      <c r="EV467" s="15" t="e">
        <v>#N/A</v>
      </c>
      <c r="EW467" s="15" t="e">
        <v>#N/A</v>
      </c>
      <c r="EX467" s="3" t="e">
        <v>#N/A</v>
      </c>
      <c r="EY467" s="22" t="e">
        <v>#N/A</v>
      </c>
      <c r="EZ467" s="21"/>
      <c r="FA467" s="3"/>
      <c r="FB467" s="22"/>
      <c r="FC467" s="15"/>
      <c r="FD467" s="15"/>
      <c r="FE467" s="15">
        <f t="shared" si="104"/>
        <v>3975</v>
      </c>
      <c r="FF467" s="4">
        <f t="shared" si="105"/>
        <v>18091</v>
      </c>
      <c r="FG467" t="s">
        <v>586</v>
      </c>
      <c r="FH467" s="4">
        <v>396</v>
      </c>
      <c r="FI467" t="s">
        <v>688</v>
      </c>
    </row>
    <row r="468" spans="1:165" ht="17.25" x14ac:dyDescent="0.25">
      <c r="A468" s="5">
        <v>462723868</v>
      </c>
      <c r="B468" s="12" t="s">
        <v>27</v>
      </c>
      <c r="C468" s="5"/>
      <c r="D468" s="5"/>
      <c r="E468" s="5"/>
      <c r="F468" s="5"/>
      <c r="G468" s="6"/>
      <c r="H468" s="6"/>
      <c r="I468" s="5">
        <v>4284</v>
      </c>
      <c r="J468" s="5">
        <v>21416</v>
      </c>
      <c r="K468" s="295">
        <f t="shared" si="94"/>
        <v>5179</v>
      </c>
      <c r="L468" s="295">
        <f t="shared" si="95"/>
        <v>25700</v>
      </c>
      <c r="M468" s="7">
        <v>5</v>
      </c>
      <c r="N468" s="5" t="s">
        <v>688</v>
      </c>
      <c r="O468" s="5" t="s">
        <v>689</v>
      </c>
      <c r="P468" s="5" t="s">
        <v>26</v>
      </c>
      <c r="Q468" s="8">
        <v>20402</v>
      </c>
      <c r="R468" s="9">
        <v>899</v>
      </c>
      <c r="S468" s="9">
        <f t="shared" si="96"/>
        <v>0</v>
      </c>
      <c r="T468" s="9">
        <v>3600</v>
      </c>
      <c r="U468" s="10" t="s">
        <v>688</v>
      </c>
      <c r="V468" s="319">
        <f t="shared" si="100"/>
        <v>0.11987986864334675</v>
      </c>
      <c r="W468" s="319">
        <f t="shared" si="101"/>
        <v>9.930989214240878E-3</v>
      </c>
      <c r="X468" s="11" t="str">
        <f t="shared" si="97"/>
        <v>FLOW</v>
      </c>
      <c r="Y468" s="5" t="str">
        <f t="shared" si="98"/>
        <v>-</v>
      </c>
      <c r="Z468" s="5" t="s">
        <v>783</v>
      </c>
      <c r="AA468" s="5" t="s">
        <v>586</v>
      </c>
      <c r="AB468" s="12"/>
      <c r="AC468" s="5"/>
      <c r="AD468" s="5"/>
      <c r="AE468" s="13"/>
      <c r="AF468" s="14" t="s">
        <v>1064</v>
      </c>
      <c r="AG468" s="15" t="s">
        <v>586</v>
      </c>
      <c r="AH468" s="5" t="s">
        <v>28</v>
      </c>
      <c r="AI468" s="15" t="s">
        <v>586</v>
      </c>
      <c r="AJ468" s="16" t="s">
        <v>586</v>
      </c>
      <c r="AK468" s="15" t="s">
        <v>586</v>
      </c>
      <c r="AL468" s="17">
        <v>25915</v>
      </c>
      <c r="AM468" s="8">
        <v>20402</v>
      </c>
      <c r="AN468" s="18">
        <v>147</v>
      </c>
      <c r="AO468" s="6">
        <v>157</v>
      </c>
      <c r="AP468" s="6" t="str">
        <f t="shared" si="99"/>
        <v>FLOW</v>
      </c>
      <c r="AQ468" s="6"/>
      <c r="AR468" s="6"/>
      <c r="AS468" s="6"/>
      <c r="AT468" s="6"/>
      <c r="AU468" s="5" t="s">
        <v>483</v>
      </c>
      <c r="AV468" s="332"/>
      <c r="AW468" s="12"/>
      <c r="AX468" s="19"/>
      <c r="AY468" s="5"/>
      <c r="AZ468" s="5" t="s">
        <v>1011</v>
      </c>
      <c r="BA468" s="15" t="s">
        <v>586</v>
      </c>
      <c r="BB468" s="15"/>
      <c r="BC468" s="15"/>
      <c r="BD468" s="5"/>
      <c r="BE468" s="5"/>
      <c r="BF468" s="5"/>
      <c r="BG468" s="3"/>
      <c r="BH468" s="5"/>
      <c r="BI468" s="5"/>
      <c r="BJ468" s="5"/>
      <c r="BK468" s="5"/>
      <c r="BL468" s="5">
        <v>1</v>
      </c>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c r="EM468" s="5"/>
      <c r="EN468" s="5"/>
      <c r="EO468" s="5"/>
      <c r="EP468" s="5"/>
      <c r="EQ468" s="5"/>
      <c r="ER468" s="20">
        <f t="shared" si="102"/>
        <v>1</v>
      </c>
      <c r="ES468" s="5">
        <f t="shared" si="103"/>
        <v>1</v>
      </c>
      <c r="ET468" s="5" t="s">
        <v>572</v>
      </c>
      <c r="EU468" s="15" t="s">
        <v>1925</v>
      </c>
      <c r="EV468" s="15" t="s">
        <v>567</v>
      </c>
      <c r="EW468" s="15" t="s">
        <v>1070</v>
      </c>
      <c r="EX468" s="3" t="s">
        <v>1140</v>
      </c>
      <c r="EY468" s="22">
        <v>46177</v>
      </c>
      <c r="EZ468" s="21"/>
      <c r="FA468" s="3"/>
      <c r="FB468" s="22"/>
      <c r="FC468" s="15"/>
      <c r="FD468" s="15"/>
      <c r="FE468" s="15">
        <f t="shared" si="104"/>
        <v>5179</v>
      </c>
      <c r="FF468" s="4">
        <f t="shared" si="105"/>
        <v>25700</v>
      </c>
      <c r="FG468" t="s">
        <v>586</v>
      </c>
      <c r="FH468" s="4">
        <v>899</v>
      </c>
      <c r="FI468" t="s">
        <v>688</v>
      </c>
    </row>
    <row r="469" spans="1:165" ht="17.25" x14ac:dyDescent="0.25">
      <c r="A469" s="5">
        <v>454987694</v>
      </c>
      <c r="B469" s="12" t="s">
        <v>250</v>
      </c>
      <c r="C469" s="5" t="s">
        <v>1043</v>
      </c>
      <c r="D469" s="5" t="s">
        <v>1011</v>
      </c>
      <c r="E469" s="5">
        <v>3000</v>
      </c>
      <c r="F469" s="5"/>
      <c r="G469" s="6"/>
      <c r="H469" s="6"/>
      <c r="I469" s="5">
        <v>2813</v>
      </c>
      <c r="J469" s="5">
        <v>7561</v>
      </c>
      <c r="K469" s="295">
        <f t="shared" si="94"/>
        <v>2282</v>
      </c>
      <c r="L469" s="295">
        <f t="shared" si="95"/>
        <v>7374</v>
      </c>
      <c r="M469" s="7">
        <v>3</v>
      </c>
      <c r="N469" s="5" t="s">
        <v>737</v>
      </c>
      <c r="O469" s="5" t="s">
        <v>738</v>
      </c>
      <c r="P469" s="5" t="s">
        <v>60</v>
      </c>
      <c r="Q469" s="8">
        <v>20387.71</v>
      </c>
      <c r="R469" s="9">
        <v>347</v>
      </c>
      <c r="S469" s="9">
        <f t="shared" si="96"/>
        <v>0</v>
      </c>
      <c r="T469" s="9">
        <v>6270.2</v>
      </c>
      <c r="U469" s="10" t="s">
        <v>734</v>
      </c>
      <c r="V469" s="319">
        <f t="shared" si="100"/>
        <v>0.11591285944342501</v>
      </c>
      <c r="W469" s="319">
        <f t="shared" si="101"/>
        <v>5.3976720495241158E-3</v>
      </c>
      <c r="X469" s="11" t="str">
        <f t="shared" si="97"/>
        <v>STABLE</v>
      </c>
      <c r="Y469" s="5" t="str">
        <f t="shared" si="98"/>
        <v>PAID</v>
      </c>
      <c r="Z469" s="5" t="s">
        <v>738</v>
      </c>
      <c r="AA469" s="5" t="s">
        <v>586</v>
      </c>
      <c r="AB469" s="12"/>
      <c r="AC469" s="5"/>
      <c r="AD469" s="5"/>
      <c r="AE469" s="13"/>
      <c r="AF469" s="14" t="s">
        <v>1064</v>
      </c>
      <c r="AG469" s="15" t="s">
        <v>586</v>
      </c>
      <c r="AH469" s="5" t="s">
        <v>251</v>
      </c>
      <c r="AI469" s="15" t="s">
        <v>586</v>
      </c>
      <c r="AJ469" s="16" t="s">
        <v>586</v>
      </c>
      <c r="AK469" s="15" t="s">
        <v>586</v>
      </c>
      <c r="AL469" s="17">
        <v>14178.2</v>
      </c>
      <c r="AM469" s="8">
        <v>20387.71</v>
      </c>
      <c r="AN469" s="18">
        <v>88</v>
      </c>
      <c r="AO469" s="6">
        <v>67</v>
      </c>
      <c r="AP469" s="6" t="str">
        <f t="shared" si="99"/>
        <v>STABLE</v>
      </c>
      <c r="AQ469" s="6"/>
      <c r="AR469" s="6"/>
      <c r="AS469" s="6"/>
      <c r="AT469" s="6"/>
      <c r="AU469" s="5" t="s">
        <v>1060</v>
      </c>
      <c r="AV469" s="332"/>
      <c r="AW469" s="12"/>
      <c r="AX469" s="19"/>
      <c r="AY469" s="5"/>
      <c r="AZ469" s="5" t="s">
        <v>1011</v>
      </c>
      <c r="BA469" s="15" t="s">
        <v>586</v>
      </c>
      <c r="BB469" s="15"/>
      <c r="BC469" s="15"/>
      <c r="BD469" s="5"/>
      <c r="BE469" s="5"/>
      <c r="BF469" s="5"/>
      <c r="BG469" s="3"/>
      <c r="BH469" s="5"/>
      <c r="BI469" s="5">
        <v>1</v>
      </c>
      <c r="BJ469" s="5"/>
      <c r="BK469" s="5"/>
      <c r="BL469" s="5"/>
      <c r="BM469" s="5"/>
      <c r="BN469" s="5"/>
      <c r="BO469" s="5"/>
      <c r="BP469" s="5"/>
      <c r="BQ469" s="5"/>
      <c r="BR469" s="5"/>
      <c r="BS469" s="5"/>
      <c r="BT469" s="5"/>
      <c r="BU469" s="5"/>
      <c r="BV469" s="5"/>
      <c r="BW469" s="5"/>
      <c r="BX469" s="5"/>
      <c r="BY469" s="5"/>
      <c r="BZ469" s="5"/>
      <c r="CA469" s="5"/>
      <c r="CB469" s="5"/>
      <c r="CC469" s="5"/>
      <c r="CD469" s="5"/>
      <c r="CE469" s="5"/>
      <c r="CF469" s="5"/>
      <c r="CG469" s="5"/>
      <c r="CH469" s="5"/>
      <c r="CI469" s="5"/>
      <c r="CJ469" s="5"/>
      <c r="CK469" s="5"/>
      <c r="CL469" s="5"/>
      <c r="CM469" s="5"/>
      <c r="CN469" s="5"/>
      <c r="CO469" s="5"/>
      <c r="CP469" s="5"/>
      <c r="CQ469" s="5"/>
      <c r="CR469" s="5"/>
      <c r="CS469" s="5"/>
      <c r="CT469" s="5"/>
      <c r="CU469" s="5"/>
      <c r="CV469" s="5"/>
      <c r="CW469" s="5"/>
      <c r="CX469" s="5"/>
      <c r="CY469" s="5"/>
      <c r="CZ469" s="5"/>
      <c r="DA469" s="5"/>
      <c r="DB469" s="5"/>
      <c r="DC469" s="5"/>
      <c r="DD469" s="5"/>
      <c r="DE469" s="5"/>
      <c r="DF469" s="5"/>
      <c r="DG469" s="5"/>
      <c r="DH469" s="5"/>
      <c r="DI469" s="5"/>
      <c r="DJ469" s="5"/>
      <c r="DK469" s="5"/>
      <c r="DL469" s="5"/>
      <c r="DM469" s="5"/>
      <c r="DN469" s="5"/>
      <c r="DO469" s="5"/>
      <c r="DP469" s="5"/>
      <c r="DQ469" s="5"/>
      <c r="DR469" s="5"/>
      <c r="DS469" s="5"/>
      <c r="DT469" s="5"/>
      <c r="DU469" s="5"/>
      <c r="DV469" s="5"/>
      <c r="DW469" s="5"/>
      <c r="DX469" s="5"/>
      <c r="DY469" s="5"/>
      <c r="DZ469" s="5"/>
      <c r="EA469" s="5"/>
      <c r="EB469" s="5"/>
      <c r="EC469" s="5"/>
      <c r="ED469" s="5"/>
      <c r="EE469" s="5"/>
      <c r="EF469" s="5"/>
      <c r="EG469" s="5"/>
      <c r="EH469" s="5"/>
      <c r="EI469" s="5"/>
      <c r="EJ469" s="5"/>
      <c r="EK469" s="5"/>
      <c r="EL469" s="5"/>
      <c r="EM469" s="5"/>
      <c r="EN469" s="5"/>
      <c r="EO469" s="5"/>
      <c r="EP469" s="5"/>
      <c r="EQ469" s="5"/>
      <c r="ER469" s="20">
        <f t="shared" si="102"/>
        <v>1</v>
      </c>
      <c r="ES469" s="5">
        <f t="shared" si="103"/>
        <v>1</v>
      </c>
      <c r="ET469" s="5" t="s">
        <v>578</v>
      </c>
      <c r="EU469" s="15" t="s">
        <v>1926</v>
      </c>
      <c r="EV469" s="15" t="s">
        <v>567</v>
      </c>
      <c r="EW469" s="15" t="s">
        <v>1073</v>
      </c>
      <c r="EX469" s="3" t="s">
        <v>1260</v>
      </c>
      <c r="EY469" s="22">
        <v>46193</v>
      </c>
      <c r="EZ469" s="21"/>
      <c r="FA469" s="3"/>
      <c r="FB469" s="22"/>
      <c r="FC469" s="15"/>
      <c r="FD469" s="15"/>
      <c r="FE469" s="15">
        <f t="shared" si="104"/>
        <v>2282</v>
      </c>
      <c r="FF469" s="4">
        <f t="shared" si="105"/>
        <v>10374</v>
      </c>
      <c r="FG469" t="s">
        <v>897</v>
      </c>
      <c r="FH469" s="4">
        <v>347</v>
      </c>
      <c r="FI469" t="s">
        <v>1477</v>
      </c>
    </row>
    <row r="470" spans="1:165" ht="17.25" x14ac:dyDescent="0.25">
      <c r="A470" s="5">
        <v>460696847</v>
      </c>
      <c r="B470" s="12" t="s">
        <v>961</v>
      </c>
      <c r="C470" s="5"/>
      <c r="D470" s="5"/>
      <c r="E470" s="5"/>
      <c r="F470" s="5"/>
      <c r="G470" s="6"/>
      <c r="H470" s="6"/>
      <c r="I470" s="5">
        <v>3073</v>
      </c>
      <c r="J470" s="5">
        <v>3073</v>
      </c>
      <c r="K470" s="295">
        <f t="shared" si="94"/>
        <v>3116</v>
      </c>
      <c r="L470" s="295">
        <f t="shared" si="95"/>
        <v>6146</v>
      </c>
      <c r="M470" s="7">
        <v>2</v>
      </c>
      <c r="N470" s="5" t="s">
        <v>688</v>
      </c>
      <c r="O470" s="5" t="s">
        <v>689</v>
      </c>
      <c r="P470" s="5" t="s">
        <v>26</v>
      </c>
      <c r="Q470" s="8">
        <v>20176.57</v>
      </c>
      <c r="R470" s="9">
        <v>43</v>
      </c>
      <c r="S470" s="9">
        <f t="shared" si="96"/>
        <v>0</v>
      </c>
      <c r="T470" s="9">
        <v>450</v>
      </c>
      <c r="U470" s="10" t="s">
        <v>586</v>
      </c>
      <c r="V470" s="319">
        <f t="shared" si="100"/>
        <v>8.9031741416695204E-2</v>
      </c>
      <c r="W470" s="319">
        <f t="shared" si="101"/>
        <v>4.4673222626712026E-3</v>
      </c>
      <c r="X470" s="11" t="str">
        <f t="shared" si="97"/>
        <v>FLOW</v>
      </c>
      <c r="Y470" s="5" t="str">
        <f t="shared" si="98"/>
        <v>-</v>
      </c>
      <c r="Z470" s="5" t="s">
        <v>586</v>
      </c>
      <c r="AA470" s="5" t="s">
        <v>586</v>
      </c>
      <c r="AB470" s="12"/>
      <c r="AC470" s="5"/>
      <c r="AD470" s="5"/>
      <c r="AE470" s="13"/>
      <c r="AF470" s="14" t="s">
        <v>586</v>
      </c>
      <c r="AG470" s="15" t="s">
        <v>586</v>
      </c>
      <c r="AH470" s="5" t="s">
        <v>185</v>
      </c>
      <c r="AI470" s="15" t="s">
        <v>586</v>
      </c>
      <c r="AJ470" s="16" t="s">
        <v>586</v>
      </c>
      <c r="AK470" s="15" t="s">
        <v>586</v>
      </c>
      <c r="AL470" s="17">
        <v>3566</v>
      </c>
      <c r="AM470" s="8">
        <v>20176.57</v>
      </c>
      <c r="AN470" s="18">
        <v>57</v>
      </c>
      <c r="AO470" s="6">
        <v>67</v>
      </c>
      <c r="AP470" s="6" t="str">
        <f t="shared" si="99"/>
        <v>FLOW</v>
      </c>
      <c r="AQ470" s="6"/>
      <c r="AR470" s="6"/>
      <c r="AS470" s="6"/>
      <c r="AT470" s="6"/>
      <c r="AU470" s="5" t="s">
        <v>1060</v>
      </c>
      <c r="AV470" s="332"/>
      <c r="AW470" s="12"/>
      <c r="AX470" s="19"/>
      <c r="AY470" s="5"/>
      <c r="AZ470" s="5" t="s">
        <v>1011</v>
      </c>
      <c r="BA470" s="15" t="s">
        <v>586</v>
      </c>
      <c r="BB470" s="15"/>
      <c r="BC470" s="15"/>
      <c r="BD470" s="5"/>
      <c r="BE470" s="5"/>
      <c r="BF470" s="5"/>
      <c r="BG470" s="3"/>
      <c r="BH470" s="5"/>
      <c r="BI470" s="5">
        <v>1</v>
      </c>
      <c r="BJ470" s="5"/>
      <c r="BK470" s="5"/>
      <c r="BL470" s="5"/>
      <c r="BM470" s="5"/>
      <c r="BN470" s="5"/>
      <c r="BO470" s="5"/>
      <c r="BP470" s="5"/>
      <c r="BQ470" s="5"/>
      <c r="BR470" s="5">
        <v>1</v>
      </c>
      <c r="BS470" s="5"/>
      <c r="BT470" s="5"/>
      <c r="BU470" s="5"/>
      <c r="BV470" s="5"/>
      <c r="BW470" s="5"/>
      <c r="BX470" s="5"/>
      <c r="BY470" s="5"/>
      <c r="BZ470" s="5"/>
      <c r="CA470" s="5"/>
      <c r="CB470" s="5"/>
      <c r="CC470" s="5"/>
      <c r="CD470" s="5"/>
      <c r="CE470" s="5"/>
      <c r="CF470" s="5"/>
      <c r="CG470" s="5"/>
      <c r="CH470" s="5"/>
      <c r="CI470" s="5"/>
      <c r="CJ470" s="5">
        <v>1</v>
      </c>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c r="DP470" s="5"/>
      <c r="DQ470" s="5"/>
      <c r="DR470" s="5"/>
      <c r="DS470" s="5"/>
      <c r="DT470" s="5"/>
      <c r="DU470" s="5"/>
      <c r="DV470" s="5"/>
      <c r="DW470" s="5"/>
      <c r="DX470" s="5"/>
      <c r="DY470" s="5"/>
      <c r="DZ470" s="5"/>
      <c r="EA470" s="5"/>
      <c r="EB470" s="5"/>
      <c r="EC470" s="5"/>
      <c r="ED470" s="5"/>
      <c r="EE470" s="5"/>
      <c r="EF470" s="5"/>
      <c r="EG470" s="5"/>
      <c r="EH470" s="5"/>
      <c r="EI470" s="5"/>
      <c r="EJ470" s="5"/>
      <c r="EK470" s="5"/>
      <c r="EL470" s="5"/>
      <c r="EM470" s="5"/>
      <c r="EN470" s="5"/>
      <c r="EO470" s="5"/>
      <c r="EP470" s="5"/>
      <c r="EQ470" s="5"/>
      <c r="ER470" s="20">
        <f t="shared" si="102"/>
        <v>3</v>
      </c>
      <c r="ES470" s="5">
        <f t="shared" si="103"/>
        <v>1</v>
      </c>
      <c r="ET470" s="5" t="s">
        <v>572</v>
      </c>
      <c r="EU470" s="15" t="s">
        <v>1927</v>
      </c>
      <c r="EV470" s="15" t="s">
        <v>567</v>
      </c>
      <c r="EW470" s="15" t="s">
        <v>1073</v>
      </c>
      <c r="EX470" s="3" t="s">
        <v>1082</v>
      </c>
      <c r="EY470" s="22">
        <v>46198</v>
      </c>
      <c r="EZ470" s="21"/>
      <c r="FA470" s="3"/>
      <c r="FB470" s="22"/>
      <c r="FC470" s="15"/>
      <c r="FD470" s="15"/>
      <c r="FE470" s="15">
        <f t="shared" si="104"/>
        <v>3116</v>
      </c>
      <c r="FF470" s="4">
        <f t="shared" si="105"/>
        <v>6146</v>
      </c>
      <c r="FG470" t="s">
        <v>586</v>
      </c>
      <c r="FH470" s="4">
        <v>43</v>
      </c>
      <c r="FI470" t="s">
        <v>688</v>
      </c>
    </row>
    <row r="471" spans="1:165" ht="17.25" x14ac:dyDescent="0.25">
      <c r="A471" s="5">
        <v>460639769</v>
      </c>
      <c r="B471" s="12" t="s">
        <v>190</v>
      </c>
      <c r="C471" s="5"/>
      <c r="D471" s="5"/>
      <c r="E471" s="5"/>
      <c r="F471" s="5"/>
      <c r="G471" s="6"/>
      <c r="H471" s="6"/>
      <c r="I471" s="5">
        <v>3040</v>
      </c>
      <c r="J471" s="5">
        <v>3012</v>
      </c>
      <c r="K471" s="295">
        <f t="shared" ref="K471:K501" si="106">IF((J471+R471)&lt;=I471+R471,(J471+R471),((I471-(I471*(M471+1)-(I471+J471)))+R471))</f>
        <v>3075</v>
      </c>
      <c r="L471" s="295">
        <f t="shared" si="95"/>
        <v>6052</v>
      </c>
      <c r="M471" s="334">
        <v>1</v>
      </c>
      <c r="N471" s="5" t="s">
        <v>688</v>
      </c>
      <c r="O471" s="5" t="s">
        <v>689</v>
      </c>
      <c r="P471" s="5" t="s">
        <v>26</v>
      </c>
      <c r="Q471" s="8">
        <v>20028.03</v>
      </c>
      <c r="R471" s="9">
        <v>63</v>
      </c>
      <c r="S471" s="9">
        <f t="shared" si="96"/>
        <v>0</v>
      </c>
      <c r="T471" s="9">
        <v>0</v>
      </c>
      <c r="U471" s="10" t="s">
        <v>869</v>
      </c>
      <c r="V471" s="319">
        <f t="shared" si="100"/>
        <v>8.6372535417214673E-3</v>
      </c>
      <c r="W471" s="319">
        <f t="shared" si="101"/>
        <v>1.1231945173599586E-3</v>
      </c>
      <c r="X471" s="11" t="str">
        <f t="shared" si="97"/>
        <v>FLOW</v>
      </c>
      <c r="Y471" s="5" t="str">
        <f t="shared" si="98"/>
        <v>-</v>
      </c>
      <c r="Z471" s="5" t="s">
        <v>787</v>
      </c>
      <c r="AA471" s="5" t="s">
        <v>586</v>
      </c>
      <c r="AB471" s="12"/>
      <c r="AC471" s="5"/>
      <c r="AD471" s="5"/>
      <c r="AE471" s="13"/>
      <c r="AF471" s="14" t="s">
        <v>586</v>
      </c>
      <c r="AG471" s="15" t="s">
        <v>586</v>
      </c>
      <c r="AH471" s="5" t="s">
        <v>185</v>
      </c>
      <c r="AI471" s="15" t="s">
        <v>586</v>
      </c>
      <c r="AJ471" s="16" t="s">
        <v>586</v>
      </c>
      <c r="AK471" s="15" t="s">
        <v>586</v>
      </c>
      <c r="AL471" s="17">
        <v>3075</v>
      </c>
      <c r="AM471" s="8">
        <v>20028.03</v>
      </c>
      <c r="AN471" s="18">
        <v>27</v>
      </c>
      <c r="AO471" s="6">
        <v>37</v>
      </c>
      <c r="AP471" s="6" t="str">
        <f t="shared" si="99"/>
        <v>FLOW</v>
      </c>
      <c r="AQ471" s="6"/>
      <c r="AR471" s="6"/>
      <c r="AS471" s="6"/>
      <c r="AT471" s="6"/>
      <c r="AU471" s="5" t="s">
        <v>1060</v>
      </c>
      <c r="AV471" s="332"/>
      <c r="AW471" s="12"/>
      <c r="AX471" s="19"/>
      <c r="AY471" s="5"/>
      <c r="AZ471" s="5" t="s">
        <v>1011</v>
      </c>
      <c r="BA471" s="15" t="s">
        <v>586</v>
      </c>
      <c r="BB471" s="15"/>
      <c r="BC471" s="15"/>
      <c r="BD471" s="5"/>
      <c r="BE471" s="5"/>
      <c r="BF471" s="5"/>
      <c r="BG471" s="3"/>
      <c r="BH471" s="5"/>
      <c r="BI471" s="5"/>
      <c r="BJ471" s="5"/>
      <c r="BK471" s="5"/>
      <c r="BL471" s="5"/>
      <c r="BM471" s="5"/>
      <c r="BN471" s="5"/>
      <c r="BO471" s="5">
        <v>1</v>
      </c>
      <c r="BP471" s="5"/>
      <c r="BQ471" s="5"/>
      <c r="BR471" s="5"/>
      <c r="BS471" s="5"/>
      <c r="BT471" s="5"/>
      <c r="BU471" s="5"/>
      <c r="BV471" s="5"/>
      <c r="BW471" s="5"/>
      <c r="BX471" s="5"/>
      <c r="BY471" s="5"/>
      <c r="BZ471" s="5"/>
      <c r="CA471" s="5"/>
      <c r="CB471" s="5"/>
      <c r="CC471" s="5"/>
      <c r="CD471" s="5"/>
      <c r="CE471" s="5"/>
      <c r="CF471" s="5"/>
      <c r="CG471" s="5"/>
      <c r="CH471" s="5"/>
      <c r="CI471" s="5"/>
      <c r="CJ471" s="5"/>
      <c r="CK471" s="5"/>
      <c r="CL471" s="5"/>
      <c r="CM471" s="5"/>
      <c r="CN471" s="5"/>
      <c r="CO471" s="5"/>
      <c r="CP471" s="5"/>
      <c r="CQ471" s="5"/>
      <c r="CR471" s="5"/>
      <c r="CS471" s="5"/>
      <c r="CT471" s="5"/>
      <c r="CU471" s="5"/>
      <c r="CV471" s="5"/>
      <c r="CW471" s="5"/>
      <c r="CX471" s="5"/>
      <c r="CY471" s="5"/>
      <c r="CZ471" s="5"/>
      <c r="DA471" s="5"/>
      <c r="DB471" s="5"/>
      <c r="DC471" s="5"/>
      <c r="DD471" s="5"/>
      <c r="DE471" s="5"/>
      <c r="DF471" s="5"/>
      <c r="DG471" s="5"/>
      <c r="DH471" s="5"/>
      <c r="DI471" s="5"/>
      <c r="DJ471" s="5"/>
      <c r="DK471" s="5"/>
      <c r="DL471" s="5"/>
      <c r="DM471" s="5"/>
      <c r="DN471" s="5"/>
      <c r="DO471" s="5"/>
      <c r="DP471" s="5"/>
      <c r="DQ471" s="5"/>
      <c r="DR471" s="5"/>
      <c r="DS471" s="5"/>
      <c r="DT471" s="5"/>
      <c r="DU471" s="5"/>
      <c r="DV471" s="5"/>
      <c r="DW471" s="5"/>
      <c r="DX471" s="5"/>
      <c r="DY471" s="5"/>
      <c r="DZ471" s="5"/>
      <c r="EA471" s="5"/>
      <c r="EB471" s="5"/>
      <c r="EC471" s="5"/>
      <c r="ED471" s="5"/>
      <c r="EE471" s="5"/>
      <c r="EF471" s="5"/>
      <c r="EG471" s="5"/>
      <c r="EH471" s="5"/>
      <c r="EI471" s="5"/>
      <c r="EJ471" s="5"/>
      <c r="EK471" s="5"/>
      <c r="EL471" s="5"/>
      <c r="EM471" s="5"/>
      <c r="EN471" s="5"/>
      <c r="EO471" s="5"/>
      <c r="EP471" s="5"/>
      <c r="EQ471" s="5"/>
      <c r="ER471" s="20">
        <f t="shared" si="102"/>
        <v>1</v>
      </c>
      <c r="ES471" s="5">
        <f t="shared" si="103"/>
        <v>1</v>
      </c>
      <c r="ET471" s="5" t="s">
        <v>572</v>
      </c>
      <c r="EU471" s="15" t="s">
        <v>1928</v>
      </c>
      <c r="EV471" s="15" t="s">
        <v>567</v>
      </c>
      <c r="EW471" s="15" t="s">
        <v>1073</v>
      </c>
      <c r="EX471" s="3" t="s">
        <v>1082</v>
      </c>
      <c r="EY471" s="22">
        <v>46191</v>
      </c>
      <c r="EZ471" s="21"/>
      <c r="FA471" s="3"/>
      <c r="FB471" s="22"/>
      <c r="FC471" s="15"/>
      <c r="FD471" s="15"/>
      <c r="FE471" s="15">
        <f t="shared" si="104"/>
        <v>3075</v>
      </c>
      <c r="FF471" s="4">
        <f t="shared" si="105"/>
        <v>6052</v>
      </c>
      <c r="FG471" t="s">
        <v>586</v>
      </c>
      <c r="FH471" s="4">
        <v>63</v>
      </c>
      <c r="FI471" t="s">
        <v>688</v>
      </c>
    </row>
    <row r="472" spans="1:165" ht="17.25" x14ac:dyDescent="0.25">
      <c r="A472" s="5">
        <v>460742707</v>
      </c>
      <c r="B472" s="12" t="s">
        <v>103</v>
      </c>
      <c r="C472" s="5"/>
      <c r="D472" s="5"/>
      <c r="E472" s="5"/>
      <c r="F472" s="5"/>
      <c r="G472" s="6"/>
      <c r="H472" s="6"/>
      <c r="I472" s="5">
        <v>3521</v>
      </c>
      <c r="J472" s="5">
        <v>21125</v>
      </c>
      <c r="K472" s="295">
        <f t="shared" si="106"/>
        <v>4931</v>
      </c>
      <c r="L472" s="295">
        <f t="shared" si="95"/>
        <v>24646</v>
      </c>
      <c r="M472" s="7">
        <v>6</v>
      </c>
      <c r="N472" s="5" t="s">
        <v>688</v>
      </c>
      <c r="O472" s="5" t="s">
        <v>689</v>
      </c>
      <c r="P472" s="5" t="s">
        <v>96</v>
      </c>
      <c r="Q472" s="8">
        <v>19970.04</v>
      </c>
      <c r="R472" s="9">
        <v>1411</v>
      </c>
      <c r="S472" s="9">
        <f t="shared" si="96"/>
        <v>0</v>
      </c>
      <c r="T472" s="9">
        <v>6300</v>
      </c>
      <c r="U472" s="10" t="s">
        <v>688</v>
      </c>
      <c r="V472" s="319">
        <f t="shared" si="100"/>
        <v>0.11819456360547503</v>
      </c>
      <c r="W472" s="319">
        <f t="shared" si="101"/>
        <v>8.3888479391361868E-3</v>
      </c>
      <c r="X472" s="11" t="str">
        <f t="shared" si="97"/>
        <v>FLOW</v>
      </c>
      <c r="Y472" s="5" t="str">
        <f t="shared" si="98"/>
        <v>-</v>
      </c>
      <c r="Z472" s="5" t="s">
        <v>785</v>
      </c>
      <c r="AA472" s="5" t="s">
        <v>586</v>
      </c>
      <c r="AB472" s="12"/>
      <c r="AC472" s="5"/>
      <c r="AD472" s="5"/>
      <c r="AE472" s="13"/>
      <c r="AF472" s="14" t="s">
        <v>1064</v>
      </c>
      <c r="AG472" s="15" t="s">
        <v>586</v>
      </c>
      <c r="AH472" s="5" t="s">
        <v>95</v>
      </c>
      <c r="AI472" s="15" t="s">
        <v>586</v>
      </c>
      <c r="AJ472" s="16" t="s">
        <v>586</v>
      </c>
      <c r="AK472" s="15" t="s">
        <v>586</v>
      </c>
      <c r="AL472" s="17">
        <v>28836</v>
      </c>
      <c r="AM472" s="8">
        <v>19970.04</v>
      </c>
      <c r="AN472" s="18">
        <v>178</v>
      </c>
      <c r="AO472" s="6">
        <v>188</v>
      </c>
      <c r="AP472" s="6" t="str">
        <f t="shared" si="99"/>
        <v>FLOW</v>
      </c>
      <c r="AQ472" s="6"/>
      <c r="AR472" s="6"/>
      <c r="AS472" s="6"/>
      <c r="AT472" s="6"/>
      <c r="AU472" s="5" t="s">
        <v>483</v>
      </c>
      <c r="AV472" s="332"/>
      <c r="AW472" s="12"/>
      <c r="AX472" s="19"/>
      <c r="AY472" s="5"/>
      <c r="AZ472" s="5" t="s">
        <v>1011</v>
      </c>
      <c r="BA472" s="15" t="s">
        <v>586</v>
      </c>
      <c r="BB472" s="15"/>
      <c r="BC472" s="15"/>
      <c r="BD472" s="5"/>
      <c r="BE472" s="5"/>
      <c r="BF472" s="5"/>
      <c r="BG472" s="3"/>
      <c r="BH472" s="5"/>
      <c r="BI472" s="5"/>
      <c r="BJ472" s="5"/>
      <c r="BK472" s="5"/>
      <c r="BL472" s="5">
        <v>1</v>
      </c>
      <c r="BM472" s="5"/>
      <c r="BN472" s="5"/>
      <c r="BO472" s="5"/>
      <c r="BP472" s="5"/>
      <c r="BQ472" s="5"/>
      <c r="BR472" s="5"/>
      <c r="BS472" s="5"/>
      <c r="BT472" s="5"/>
      <c r="BU472" s="5"/>
      <c r="BV472" s="5"/>
      <c r="BW472" s="5"/>
      <c r="BX472" s="5"/>
      <c r="BY472" s="5"/>
      <c r="BZ472" s="5"/>
      <c r="CA472" s="5"/>
      <c r="CB472" s="5"/>
      <c r="CC472" s="5"/>
      <c r="CD472" s="5"/>
      <c r="CE472" s="5"/>
      <c r="CF472" s="5"/>
      <c r="CG472" s="5"/>
      <c r="CH472" s="5"/>
      <c r="CI472" s="5"/>
      <c r="CJ472" s="5"/>
      <c r="CK472" s="5"/>
      <c r="CL472" s="5"/>
      <c r="CM472" s="5"/>
      <c r="CN472" s="5"/>
      <c r="CO472" s="5"/>
      <c r="CP472" s="5"/>
      <c r="CQ472" s="5"/>
      <c r="CR472" s="5"/>
      <c r="CS472" s="5"/>
      <c r="CT472" s="5"/>
      <c r="CU472" s="5"/>
      <c r="CV472" s="5"/>
      <c r="CW472" s="5"/>
      <c r="CX472" s="5"/>
      <c r="CY472" s="5"/>
      <c r="CZ472" s="5"/>
      <c r="DA472" s="5"/>
      <c r="DB472" s="5"/>
      <c r="DC472" s="5"/>
      <c r="DD472" s="5"/>
      <c r="DE472" s="5"/>
      <c r="DF472" s="5"/>
      <c r="DG472" s="5"/>
      <c r="DH472" s="5"/>
      <c r="DI472" s="5"/>
      <c r="DJ472" s="5"/>
      <c r="DK472" s="5"/>
      <c r="DL472" s="5"/>
      <c r="DM472" s="5"/>
      <c r="DN472" s="5"/>
      <c r="DO472" s="5"/>
      <c r="DP472" s="5"/>
      <c r="DQ472" s="5"/>
      <c r="DR472" s="5"/>
      <c r="DS472" s="5"/>
      <c r="DT472" s="5"/>
      <c r="DU472" s="5"/>
      <c r="DV472" s="5"/>
      <c r="DW472" s="5"/>
      <c r="DX472" s="5"/>
      <c r="DY472" s="5"/>
      <c r="DZ472" s="5"/>
      <c r="EA472" s="5"/>
      <c r="EB472" s="5"/>
      <c r="EC472" s="5"/>
      <c r="ED472" s="5"/>
      <c r="EE472" s="5"/>
      <c r="EF472" s="5"/>
      <c r="EG472" s="5"/>
      <c r="EH472" s="5"/>
      <c r="EI472" s="5"/>
      <c r="EJ472" s="5"/>
      <c r="EK472" s="5"/>
      <c r="EL472" s="5"/>
      <c r="EM472" s="5"/>
      <c r="EN472" s="5"/>
      <c r="EO472" s="5"/>
      <c r="EP472" s="5"/>
      <c r="EQ472" s="5"/>
      <c r="ER472" s="20">
        <f t="shared" si="102"/>
        <v>1</v>
      </c>
      <c r="ES472" s="5">
        <f t="shared" si="103"/>
        <v>1</v>
      </c>
      <c r="ET472" s="5" t="s">
        <v>580</v>
      </c>
      <c r="EU472" s="15" t="s">
        <v>1929</v>
      </c>
      <c r="EV472" s="15" t="s">
        <v>567</v>
      </c>
      <c r="EW472" s="15" t="s">
        <v>1068</v>
      </c>
      <c r="EX472" s="3" t="s">
        <v>1250</v>
      </c>
      <c r="EY472" s="22">
        <v>46177</v>
      </c>
      <c r="EZ472" s="21"/>
      <c r="FA472" s="3"/>
      <c r="FB472" s="22"/>
      <c r="FC472" s="15"/>
      <c r="FD472" s="15"/>
      <c r="FE472" s="15">
        <f t="shared" si="104"/>
        <v>4931</v>
      </c>
      <c r="FF472" s="4">
        <f t="shared" si="105"/>
        <v>24646</v>
      </c>
      <c r="FG472" t="s">
        <v>586</v>
      </c>
      <c r="FH472" s="4">
        <v>1411</v>
      </c>
      <c r="FI472" t="s">
        <v>688</v>
      </c>
    </row>
    <row r="473" spans="1:165" ht="17.25" x14ac:dyDescent="0.25">
      <c r="A473" s="5">
        <v>460558724</v>
      </c>
      <c r="B473" s="12" t="s">
        <v>505</v>
      </c>
      <c r="C473" s="5"/>
      <c r="D473" s="5"/>
      <c r="E473" s="5"/>
      <c r="F473" s="5"/>
      <c r="G473" s="6"/>
      <c r="H473" s="6"/>
      <c r="I473" s="5">
        <v>3037</v>
      </c>
      <c r="J473" s="5">
        <v>2750</v>
      </c>
      <c r="K473" s="295">
        <f t="shared" si="106"/>
        <v>2810</v>
      </c>
      <c r="L473" s="295">
        <f t="shared" si="95"/>
        <v>5787</v>
      </c>
      <c r="M473" s="334">
        <v>1</v>
      </c>
      <c r="N473" s="5" t="s">
        <v>688</v>
      </c>
      <c r="O473" s="5" t="s">
        <v>689</v>
      </c>
      <c r="P473" s="5" t="s">
        <v>227</v>
      </c>
      <c r="Q473" s="8">
        <v>19942.22</v>
      </c>
      <c r="R473" s="9">
        <v>60</v>
      </c>
      <c r="S473" s="9">
        <f t="shared" si="96"/>
        <v>0</v>
      </c>
      <c r="T473" s="9">
        <v>6285</v>
      </c>
      <c r="U473" s="10" t="s">
        <v>586</v>
      </c>
      <c r="V473" s="319">
        <f t="shared" si="100"/>
        <v>7.6944081191430952E-2</v>
      </c>
      <c r="W473" s="319">
        <f t="shared" si="101"/>
        <v>1.1183821957519594E-3</v>
      </c>
      <c r="X473" s="11" t="str">
        <f t="shared" si="97"/>
        <v>FLOW</v>
      </c>
      <c r="Y473" s="5" t="str">
        <f t="shared" si="98"/>
        <v>-</v>
      </c>
      <c r="Z473" s="5" t="s">
        <v>586</v>
      </c>
      <c r="AA473" s="5" t="s">
        <v>586</v>
      </c>
      <c r="AB473" s="12"/>
      <c r="AC473" s="5"/>
      <c r="AD473" s="5"/>
      <c r="AE473" s="13"/>
      <c r="AF473" s="14" t="s">
        <v>586</v>
      </c>
      <c r="AG473" s="15" t="s">
        <v>586</v>
      </c>
      <c r="AH473" s="5" t="s">
        <v>562</v>
      </c>
      <c r="AI473" s="15" t="s">
        <v>586</v>
      </c>
      <c r="AJ473" s="16" t="s">
        <v>586</v>
      </c>
      <c r="AK473" s="15" t="s">
        <v>586</v>
      </c>
      <c r="AL473" s="17">
        <v>9095</v>
      </c>
      <c r="AM473" s="8">
        <v>19942.22</v>
      </c>
      <c r="AN473" s="18">
        <v>27</v>
      </c>
      <c r="AO473" s="6">
        <v>37</v>
      </c>
      <c r="AP473" s="6" t="str">
        <f t="shared" si="99"/>
        <v>FLOW</v>
      </c>
      <c r="AQ473" s="6"/>
      <c r="AR473" s="6"/>
      <c r="AS473" s="6"/>
      <c r="AT473" s="6"/>
      <c r="AU473" s="5" t="s">
        <v>1060</v>
      </c>
      <c r="AV473" s="332"/>
      <c r="AW473" s="12"/>
      <c r="AX473" s="19"/>
      <c r="AY473" s="5"/>
      <c r="AZ473" s="5" t="s">
        <v>1011</v>
      </c>
      <c r="BA473" s="15" t="s">
        <v>586</v>
      </c>
      <c r="BB473" s="15"/>
      <c r="BC473" s="15"/>
      <c r="BD473" s="5"/>
      <c r="BE473" s="5"/>
      <c r="BF473" s="5"/>
      <c r="BG473" s="3"/>
      <c r="BH473" s="5"/>
      <c r="BI473" s="5"/>
      <c r="BJ473" s="5"/>
      <c r="BK473" s="5"/>
      <c r="BL473" s="5"/>
      <c r="BM473" s="5"/>
      <c r="BN473" s="5"/>
      <c r="BO473" s="5"/>
      <c r="BP473" s="5"/>
      <c r="BQ473" s="5"/>
      <c r="BR473" s="5"/>
      <c r="BS473" s="5"/>
      <c r="BT473" s="5"/>
      <c r="BU473" s="5"/>
      <c r="BV473" s="5"/>
      <c r="BW473" s="5"/>
      <c r="BX473" s="5">
        <v>1</v>
      </c>
      <c r="BY473" s="5"/>
      <c r="BZ473" s="5"/>
      <c r="CA473" s="5"/>
      <c r="CB473" s="5"/>
      <c r="CC473" s="5"/>
      <c r="CD473" s="5"/>
      <c r="CE473" s="5"/>
      <c r="CF473" s="5"/>
      <c r="CG473" s="5"/>
      <c r="CH473" s="5"/>
      <c r="CI473" s="5"/>
      <c r="CJ473" s="5"/>
      <c r="CK473" s="5"/>
      <c r="CL473" s="5"/>
      <c r="CM473" s="5"/>
      <c r="CN473" s="5"/>
      <c r="CO473" s="5"/>
      <c r="CP473" s="5"/>
      <c r="CQ473" s="5"/>
      <c r="CR473" s="5"/>
      <c r="CS473" s="5"/>
      <c r="CT473" s="5"/>
      <c r="CU473" s="5"/>
      <c r="CV473" s="5"/>
      <c r="CW473" s="5"/>
      <c r="CX473" s="5"/>
      <c r="CY473" s="5"/>
      <c r="CZ473" s="5"/>
      <c r="DA473" s="5"/>
      <c r="DB473" s="5"/>
      <c r="DC473" s="5"/>
      <c r="DD473" s="5"/>
      <c r="DE473" s="5"/>
      <c r="DF473" s="5"/>
      <c r="DG473" s="5"/>
      <c r="DH473" s="5"/>
      <c r="DI473" s="5"/>
      <c r="DJ473" s="5"/>
      <c r="DK473" s="5"/>
      <c r="DL473" s="5"/>
      <c r="DM473" s="5"/>
      <c r="DN473" s="5"/>
      <c r="DO473" s="5"/>
      <c r="DP473" s="5"/>
      <c r="DQ473" s="5"/>
      <c r="DR473" s="5"/>
      <c r="DS473" s="5"/>
      <c r="DT473" s="5"/>
      <c r="DU473" s="5"/>
      <c r="DV473" s="5"/>
      <c r="DW473" s="5"/>
      <c r="DX473" s="5"/>
      <c r="DY473" s="5"/>
      <c r="DZ473" s="5"/>
      <c r="EA473" s="5"/>
      <c r="EB473" s="5"/>
      <c r="EC473" s="5"/>
      <c r="ED473" s="5"/>
      <c r="EE473" s="5"/>
      <c r="EF473" s="5"/>
      <c r="EG473" s="5"/>
      <c r="EH473" s="5"/>
      <c r="EI473" s="5"/>
      <c r="EJ473" s="5"/>
      <c r="EK473" s="5"/>
      <c r="EL473" s="5"/>
      <c r="EM473" s="5"/>
      <c r="EN473" s="5"/>
      <c r="EO473" s="5"/>
      <c r="EP473" s="5"/>
      <c r="EQ473" s="5"/>
      <c r="ER473" s="20">
        <f t="shared" si="102"/>
        <v>1</v>
      </c>
      <c r="ES473" s="5">
        <f t="shared" si="103"/>
        <v>1</v>
      </c>
      <c r="ET473" s="5" t="s">
        <v>585</v>
      </c>
      <c r="EU473" s="15" t="s">
        <v>1930</v>
      </c>
      <c r="EV473" s="15" t="s">
        <v>567</v>
      </c>
      <c r="EW473" s="15" t="s">
        <v>1096</v>
      </c>
      <c r="EX473" s="3" t="s">
        <v>1125</v>
      </c>
      <c r="EY473" s="22">
        <v>46181</v>
      </c>
      <c r="EZ473" s="21"/>
      <c r="FA473" s="3"/>
      <c r="FB473" s="22"/>
      <c r="FC473" s="15"/>
      <c r="FD473" s="15"/>
      <c r="FE473" s="15">
        <f t="shared" si="104"/>
        <v>2810</v>
      </c>
      <c r="FF473" s="4">
        <f t="shared" si="105"/>
        <v>5787</v>
      </c>
      <c r="FG473" t="s">
        <v>586</v>
      </c>
      <c r="FH473" s="4">
        <v>60</v>
      </c>
      <c r="FI473" t="s">
        <v>688</v>
      </c>
    </row>
    <row r="474" spans="1:165" ht="17.25" x14ac:dyDescent="0.25">
      <c r="A474" s="5">
        <v>466434465</v>
      </c>
      <c r="B474" s="12" t="s">
        <v>287</v>
      </c>
      <c r="C474" s="5"/>
      <c r="D474" s="5"/>
      <c r="E474" s="5"/>
      <c r="F474" s="5"/>
      <c r="G474" s="6"/>
      <c r="H474" s="6"/>
      <c r="I474" s="5">
        <v>4146</v>
      </c>
      <c r="J474" s="5">
        <v>12325</v>
      </c>
      <c r="K474" s="295">
        <f t="shared" si="106"/>
        <v>4336</v>
      </c>
      <c r="L474" s="295">
        <f t="shared" si="95"/>
        <v>16471</v>
      </c>
      <c r="M474" s="7">
        <v>3</v>
      </c>
      <c r="N474" s="5" t="s">
        <v>688</v>
      </c>
      <c r="O474" s="5" t="s">
        <v>689</v>
      </c>
      <c r="P474" s="5" t="s">
        <v>106</v>
      </c>
      <c r="Q474" s="8">
        <v>19927</v>
      </c>
      <c r="R474" s="9">
        <v>303</v>
      </c>
      <c r="S474" s="9">
        <f t="shared" si="96"/>
        <v>0</v>
      </c>
      <c r="T474" s="9">
        <v>3150</v>
      </c>
      <c r="U474" s="10" t="s">
        <v>688</v>
      </c>
      <c r="V474" s="319">
        <f t="shared" si="100"/>
        <v>5.6947676553658184E-2</v>
      </c>
      <c r="W474" s="319">
        <f t="shared" si="101"/>
        <v>5.2756984933995561E-3</v>
      </c>
      <c r="X474" s="11" t="str">
        <f t="shared" si="97"/>
        <v>FLOW</v>
      </c>
      <c r="Y474" s="5" t="str">
        <f t="shared" si="98"/>
        <v>-</v>
      </c>
      <c r="Z474" s="5" t="s">
        <v>773</v>
      </c>
      <c r="AA474" s="5" t="s">
        <v>586</v>
      </c>
      <c r="AB474" s="12"/>
      <c r="AC474" s="5"/>
      <c r="AD474" s="5"/>
      <c r="AE474" s="13"/>
      <c r="AF474" s="14" t="s">
        <v>1064</v>
      </c>
      <c r="AG474" s="15" t="s">
        <v>586</v>
      </c>
      <c r="AH474" s="5" t="s">
        <v>284</v>
      </c>
      <c r="AI474" s="15" t="s">
        <v>586</v>
      </c>
      <c r="AJ474" s="16" t="s">
        <v>586</v>
      </c>
      <c r="AK474" s="15" t="s">
        <v>586</v>
      </c>
      <c r="AL474" s="17">
        <v>15778</v>
      </c>
      <c r="AM474" s="8">
        <v>19927</v>
      </c>
      <c r="AN474" s="18">
        <v>87</v>
      </c>
      <c r="AO474" s="6">
        <v>97</v>
      </c>
      <c r="AP474" s="6" t="str">
        <f t="shared" si="99"/>
        <v>FLOW</v>
      </c>
      <c r="AQ474" s="6"/>
      <c r="AR474" s="6"/>
      <c r="AS474" s="6"/>
      <c r="AT474" s="6"/>
      <c r="AU474" s="5" t="s">
        <v>483</v>
      </c>
      <c r="AV474" s="332"/>
      <c r="AW474" s="12"/>
      <c r="AX474" s="19"/>
      <c r="AY474" s="5"/>
      <c r="AZ474" s="5" t="s">
        <v>1011</v>
      </c>
      <c r="BA474" s="15" t="s">
        <v>586</v>
      </c>
      <c r="BB474" s="15"/>
      <c r="BC474" s="15"/>
      <c r="BD474" s="5"/>
      <c r="BE474" s="5"/>
      <c r="BF474" s="5"/>
      <c r="BG474" s="3"/>
      <c r="BH474" s="5"/>
      <c r="BI474" s="5"/>
      <c r="BJ474" s="5"/>
      <c r="BK474" s="5"/>
      <c r="BL474" s="5">
        <v>1</v>
      </c>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c r="EM474" s="5"/>
      <c r="EN474" s="5"/>
      <c r="EO474" s="5"/>
      <c r="EP474" s="5"/>
      <c r="EQ474" s="5"/>
      <c r="ER474" s="20">
        <f t="shared" si="102"/>
        <v>1</v>
      </c>
      <c r="ES474" s="5">
        <f t="shared" si="103"/>
        <v>1</v>
      </c>
      <c r="ET474" s="5" t="s">
        <v>568</v>
      </c>
      <c r="EU474" s="15" t="s">
        <v>1931</v>
      </c>
      <c r="EV474" s="15" t="s">
        <v>567</v>
      </c>
      <c r="EW474" s="15" t="s">
        <v>1070</v>
      </c>
      <c r="EX474" s="3" t="s">
        <v>1078</v>
      </c>
      <c r="EY474" s="22">
        <v>46177</v>
      </c>
      <c r="EZ474" s="21"/>
      <c r="FA474" s="3"/>
      <c r="FB474" s="22"/>
      <c r="FC474" s="15"/>
      <c r="FD474" s="15"/>
      <c r="FE474" s="15">
        <f t="shared" si="104"/>
        <v>4336</v>
      </c>
      <c r="FF474" s="4">
        <f t="shared" si="105"/>
        <v>16471</v>
      </c>
      <c r="FG474" t="s">
        <v>897</v>
      </c>
      <c r="FH474" s="4">
        <v>303</v>
      </c>
      <c r="FI474" t="s">
        <v>688</v>
      </c>
    </row>
    <row r="475" spans="1:165" ht="17.25" x14ac:dyDescent="0.25">
      <c r="A475" s="5">
        <v>96668452</v>
      </c>
      <c r="B475" s="12" t="s">
        <v>1356</v>
      </c>
      <c r="C475" s="5" t="s">
        <v>1043</v>
      </c>
      <c r="D475" s="5" t="s">
        <v>1474</v>
      </c>
      <c r="E475" s="5">
        <v>13232</v>
      </c>
      <c r="F475" s="5"/>
      <c r="G475" s="6"/>
      <c r="H475" s="6" t="s">
        <v>598</v>
      </c>
      <c r="I475" s="5">
        <v>3468</v>
      </c>
      <c r="J475" s="5">
        <v>3468</v>
      </c>
      <c r="K475" s="295">
        <f t="shared" si="106"/>
        <v>3468</v>
      </c>
      <c r="L475" s="295">
        <f t="shared" si="95"/>
        <v>-6296</v>
      </c>
      <c r="M475" s="334">
        <v>1</v>
      </c>
      <c r="N475" s="5" t="s">
        <v>739</v>
      </c>
      <c r="O475" s="5" t="s">
        <v>738</v>
      </c>
      <c r="P475" s="5" t="s">
        <v>17</v>
      </c>
      <c r="Q475" s="8">
        <v>19859.43</v>
      </c>
      <c r="R475" s="9">
        <v>0</v>
      </c>
      <c r="S475" s="9">
        <v>6250</v>
      </c>
      <c r="T475" s="9">
        <v>5800</v>
      </c>
      <c r="U475" s="10" t="s">
        <v>586</v>
      </c>
      <c r="V475" s="319">
        <f t="shared" si="100"/>
        <v>8.0586810228168628E-3</v>
      </c>
      <c r="W475" s="319">
        <f t="shared" si="101"/>
        <v>1.1137392391510239E-3</v>
      </c>
      <c r="X475" s="11" t="str">
        <f t="shared" si="97"/>
        <v>RB</v>
      </c>
      <c r="Y475" s="5" t="str">
        <f t="shared" si="98"/>
        <v>PAID</v>
      </c>
      <c r="Z475" s="5" t="s">
        <v>586</v>
      </c>
      <c r="AA475" s="5" t="s">
        <v>586</v>
      </c>
      <c r="AB475" s="12"/>
      <c r="AC475" s="5"/>
      <c r="AD475" s="5"/>
      <c r="AE475" s="13"/>
      <c r="AF475" s="14"/>
      <c r="AG475" s="15"/>
      <c r="AH475" s="5" t="s">
        <v>121</v>
      </c>
      <c r="AI475" s="15"/>
      <c r="AK475" s="15"/>
      <c r="AL475" s="17">
        <v>9268</v>
      </c>
      <c r="AM475" s="8">
        <v>19859.43</v>
      </c>
      <c r="AN475" s="18">
        <v>26</v>
      </c>
      <c r="AO475" s="6">
        <v>36</v>
      </c>
      <c r="AP475" s="6" t="str">
        <f t="shared" si="99"/>
        <v>FLOW</v>
      </c>
      <c r="AQ475" s="6"/>
      <c r="AR475" s="6"/>
      <c r="AS475" s="6"/>
      <c r="AT475" s="6"/>
      <c r="AU475" s="5" t="s">
        <v>586</v>
      </c>
      <c r="AV475" s="332"/>
      <c r="AW475" s="12"/>
      <c r="AX475" s="19"/>
      <c r="AY475" s="5"/>
      <c r="AZ475" s="5" t="s">
        <v>1325</v>
      </c>
      <c r="BA475" s="15" t="s">
        <v>586</v>
      </c>
      <c r="BB475" s="15"/>
      <c r="BC475" s="15"/>
      <c r="BD475" s="5"/>
      <c r="BE475" s="5"/>
      <c r="BF475" s="5"/>
      <c r="BG475" s="3"/>
      <c r="BH475" s="5"/>
      <c r="BI475" s="5"/>
      <c r="BJ475" s="5"/>
      <c r="BK475" s="5"/>
      <c r="BL475" s="5"/>
      <c r="BM475" s="5"/>
      <c r="BN475" s="5"/>
      <c r="BO475" s="5"/>
      <c r="BP475" s="5"/>
      <c r="BQ475" s="5"/>
      <c r="BR475" s="5"/>
      <c r="BS475" s="5"/>
      <c r="BT475" s="5"/>
      <c r="BU475" s="5"/>
      <c r="BV475" s="5"/>
      <c r="BW475" s="5"/>
      <c r="BX475" s="5"/>
      <c r="BY475" s="5"/>
      <c r="BZ475" s="5"/>
      <c r="CA475" s="5"/>
      <c r="CB475" s="5"/>
      <c r="CC475" s="5"/>
      <c r="CD475" s="5"/>
      <c r="CE475" s="5"/>
      <c r="CF475" s="5"/>
      <c r="CG475" s="5">
        <v>1</v>
      </c>
      <c r="CH475" s="5"/>
      <c r="CI475" s="5"/>
      <c r="CJ475" s="5"/>
      <c r="CK475" s="5"/>
      <c r="CL475" s="5"/>
      <c r="CM475" s="5"/>
      <c r="CN475" s="5"/>
      <c r="CO475" s="5"/>
      <c r="CP475" s="5"/>
      <c r="CQ475" s="5"/>
      <c r="CR475" s="5"/>
      <c r="CS475" s="5"/>
      <c r="CT475" s="5"/>
      <c r="CU475" s="5"/>
      <c r="CV475" s="5"/>
      <c r="CW475" s="5"/>
      <c r="CX475" s="5"/>
      <c r="CY475" s="5"/>
      <c r="CZ475" s="5"/>
      <c r="DA475" s="5"/>
      <c r="DB475" s="5"/>
      <c r="DC475" s="5"/>
      <c r="DD475" s="5"/>
      <c r="DE475" s="5"/>
      <c r="DF475" s="5"/>
      <c r="DG475" s="5"/>
      <c r="DH475" s="5"/>
      <c r="DI475" s="5"/>
      <c r="DJ475" s="5"/>
      <c r="DK475" s="5"/>
      <c r="DL475" s="5"/>
      <c r="DM475" s="5"/>
      <c r="DN475" s="5"/>
      <c r="DO475" s="5"/>
      <c r="DP475" s="5"/>
      <c r="DQ475" s="5"/>
      <c r="DR475" s="5"/>
      <c r="DS475" s="5"/>
      <c r="DT475" s="5"/>
      <c r="DU475" s="5"/>
      <c r="DV475" s="5"/>
      <c r="DW475" s="5"/>
      <c r="DX475" s="5"/>
      <c r="DY475" s="5"/>
      <c r="DZ475" s="5"/>
      <c r="EA475" s="5"/>
      <c r="EB475" s="5"/>
      <c r="EC475" s="5"/>
      <c r="ED475" s="5"/>
      <c r="EE475" s="5"/>
      <c r="EF475" s="5"/>
      <c r="EG475" s="5"/>
      <c r="EH475" s="5"/>
      <c r="EI475" s="5"/>
      <c r="EJ475" s="5"/>
      <c r="EK475" s="5"/>
      <c r="EL475" s="5"/>
      <c r="EM475" s="5"/>
      <c r="EN475" s="5"/>
      <c r="EO475" s="5"/>
      <c r="EP475" s="5"/>
      <c r="EQ475" s="5"/>
      <c r="ER475" s="20">
        <f t="shared" si="102"/>
        <v>1</v>
      </c>
      <c r="ES475" s="5">
        <f t="shared" si="103"/>
        <v>1</v>
      </c>
      <c r="ET475" s="5" t="s">
        <v>570</v>
      </c>
      <c r="EU475" s="15" t="s">
        <v>1932</v>
      </c>
      <c r="EV475" s="15" t="s">
        <v>567</v>
      </c>
      <c r="EW475" s="15"/>
      <c r="EX475" s="3"/>
      <c r="EY475" s="22"/>
      <c r="EZ475" s="21"/>
      <c r="FA475" s="3"/>
      <c r="FB475" s="22"/>
      <c r="FC475" s="15"/>
      <c r="FD475" s="15"/>
      <c r="FE475" s="15">
        <f t="shared" si="104"/>
        <v>3468</v>
      </c>
      <c r="FF475" s="4">
        <f t="shared" si="105"/>
        <v>6936</v>
      </c>
      <c r="FH475" s="4">
        <v>0</v>
      </c>
      <c r="FI475" t="s">
        <v>688</v>
      </c>
    </row>
    <row r="476" spans="1:165" ht="17.25" x14ac:dyDescent="0.25">
      <c r="A476" s="5">
        <v>462726617</v>
      </c>
      <c r="B476" s="12" t="s">
        <v>64</v>
      </c>
      <c r="C476" s="5"/>
      <c r="D476" s="5"/>
      <c r="E476" s="5"/>
      <c r="F476" s="5"/>
      <c r="G476" s="6"/>
      <c r="H476" s="6"/>
      <c r="I476" s="5">
        <v>4322</v>
      </c>
      <c r="J476" s="5">
        <v>20703</v>
      </c>
      <c r="K476" s="295">
        <f t="shared" si="106"/>
        <v>4701</v>
      </c>
      <c r="L476" s="295">
        <f t="shared" si="95"/>
        <v>25025</v>
      </c>
      <c r="M476" s="7">
        <v>5</v>
      </c>
      <c r="N476" s="5" t="s">
        <v>688</v>
      </c>
      <c r="O476" s="5" t="s">
        <v>689</v>
      </c>
      <c r="P476" s="5" t="s">
        <v>60</v>
      </c>
      <c r="Q476" s="8">
        <v>19854</v>
      </c>
      <c r="R476" s="9">
        <v>1286</v>
      </c>
      <c r="S476" s="9">
        <f t="shared" si="96"/>
        <v>0</v>
      </c>
      <c r="T476" s="9">
        <v>5834</v>
      </c>
      <c r="U476" s="10" t="s">
        <v>688</v>
      </c>
      <c r="V476" s="319">
        <f t="shared" si="100"/>
        <v>0.22984713324916953</v>
      </c>
      <c r="W476" s="319">
        <f t="shared" si="101"/>
        <v>9.6642417341210856E-3</v>
      </c>
      <c r="X476" s="11" t="str">
        <f t="shared" si="97"/>
        <v>FLOW</v>
      </c>
      <c r="Y476" s="5" t="str">
        <f t="shared" si="98"/>
        <v>-</v>
      </c>
      <c r="Z476" s="5" t="s">
        <v>773</v>
      </c>
      <c r="AA476" s="5" t="s">
        <v>586</v>
      </c>
      <c r="AB476" s="12"/>
      <c r="AC476" s="5"/>
      <c r="AD476" s="5"/>
      <c r="AE476" s="13"/>
      <c r="AF476" s="14" t="s">
        <v>1064</v>
      </c>
      <c r="AG476" s="15" t="s">
        <v>586</v>
      </c>
      <c r="AH476" s="5" t="s">
        <v>59</v>
      </c>
      <c r="AI476" s="15" t="s">
        <v>586</v>
      </c>
      <c r="AJ476" s="16" t="s">
        <v>586</v>
      </c>
      <c r="AK476" s="15" t="s">
        <v>586</v>
      </c>
      <c r="AL476" s="17">
        <v>27823</v>
      </c>
      <c r="AM476" s="8">
        <v>19854</v>
      </c>
      <c r="AN476" s="18">
        <v>147</v>
      </c>
      <c r="AO476" s="6">
        <v>157</v>
      </c>
      <c r="AP476" s="6" t="str">
        <f t="shared" si="99"/>
        <v>FLOW</v>
      </c>
      <c r="AQ476" s="6"/>
      <c r="AR476" s="6"/>
      <c r="AS476" s="6"/>
      <c r="AT476" s="6"/>
      <c r="AU476" s="5" t="s">
        <v>483</v>
      </c>
      <c r="AV476" s="332"/>
      <c r="AW476" s="12"/>
      <c r="AX476" s="19"/>
      <c r="AY476" s="5"/>
      <c r="AZ476" s="5" t="s">
        <v>1011</v>
      </c>
      <c r="BA476" s="15" t="s">
        <v>586</v>
      </c>
      <c r="BB476" s="15"/>
      <c r="BC476" s="15"/>
      <c r="BD476" s="5"/>
      <c r="BE476" s="5"/>
      <c r="BF476" s="5"/>
      <c r="BG476" s="3"/>
      <c r="BH476" s="5"/>
      <c r="BI476" s="5"/>
      <c r="BJ476" s="5"/>
      <c r="BK476" s="5"/>
      <c r="BL476" s="5"/>
      <c r="BM476" s="5"/>
      <c r="BN476" s="5"/>
      <c r="BO476" s="5"/>
      <c r="BP476" s="5"/>
      <c r="BQ476" s="5"/>
      <c r="BR476" s="5"/>
      <c r="BS476" s="5"/>
      <c r="BT476" s="5"/>
      <c r="BU476" s="5"/>
      <c r="BV476" s="5"/>
      <c r="BW476" s="5"/>
      <c r="BX476" s="5">
        <v>1</v>
      </c>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c r="DP476" s="5"/>
      <c r="DQ476" s="5"/>
      <c r="DR476" s="5"/>
      <c r="DS476" s="5"/>
      <c r="DT476" s="5"/>
      <c r="DU476" s="5"/>
      <c r="DV476" s="5"/>
      <c r="DW476" s="5"/>
      <c r="DX476" s="5"/>
      <c r="DY476" s="5"/>
      <c r="DZ476" s="5"/>
      <c r="EA476" s="5"/>
      <c r="EB476" s="5"/>
      <c r="EC476" s="5"/>
      <c r="ED476" s="5"/>
      <c r="EE476" s="5"/>
      <c r="EF476" s="5"/>
      <c r="EG476" s="5"/>
      <c r="EH476" s="5"/>
      <c r="EI476" s="5"/>
      <c r="EJ476" s="5"/>
      <c r="EK476" s="5"/>
      <c r="EL476" s="5"/>
      <c r="EM476" s="5"/>
      <c r="EN476" s="5"/>
      <c r="EO476" s="5"/>
      <c r="EP476" s="5"/>
      <c r="EQ476" s="5"/>
      <c r="ER476" s="20">
        <f t="shared" si="102"/>
        <v>1</v>
      </c>
      <c r="ES476" s="5">
        <f t="shared" si="103"/>
        <v>1</v>
      </c>
      <c r="ET476" s="5" t="s">
        <v>578</v>
      </c>
      <c r="EU476" s="15" t="s">
        <v>1933</v>
      </c>
      <c r="EV476" s="15" t="s">
        <v>567</v>
      </c>
      <c r="EW476" s="15" t="s">
        <v>1075</v>
      </c>
      <c r="EX476" s="3" t="s">
        <v>1261</v>
      </c>
      <c r="EY476" s="22">
        <v>46181</v>
      </c>
      <c r="EZ476" s="21"/>
      <c r="FA476" s="3"/>
      <c r="FB476" s="22"/>
      <c r="FC476" s="15"/>
      <c r="FD476" s="15"/>
      <c r="FE476" s="15">
        <f t="shared" si="104"/>
        <v>4701</v>
      </c>
      <c r="FF476" s="4">
        <f t="shared" si="105"/>
        <v>25025</v>
      </c>
      <c r="FG476" t="s">
        <v>586</v>
      </c>
      <c r="FH476" s="4">
        <v>1286</v>
      </c>
      <c r="FI476" t="s">
        <v>688</v>
      </c>
    </row>
    <row r="477" spans="1:165" ht="17.25" x14ac:dyDescent="0.25">
      <c r="A477" s="5">
        <v>461649431</v>
      </c>
      <c r="B477" s="12" t="s">
        <v>453</v>
      </c>
      <c r="C477" s="5"/>
      <c r="D477" s="5"/>
      <c r="E477" s="5"/>
      <c r="F477" s="5"/>
      <c r="G477" s="6"/>
      <c r="H477" s="6"/>
      <c r="I477" s="5">
        <v>3468</v>
      </c>
      <c r="J477" s="5">
        <v>10200</v>
      </c>
      <c r="K477" s="295">
        <f t="shared" si="106"/>
        <v>3606</v>
      </c>
      <c r="L477" s="295">
        <f t="shared" si="95"/>
        <v>13668</v>
      </c>
      <c r="M477" s="7">
        <v>3</v>
      </c>
      <c r="N477" s="5" t="s">
        <v>688</v>
      </c>
      <c r="O477" s="5" t="s">
        <v>689</v>
      </c>
      <c r="P477" s="5" t="s">
        <v>227</v>
      </c>
      <c r="Q477" s="8">
        <v>19659</v>
      </c>
      <c r="R477" s="9">
        <v>342</v>
      </c>
      <c r="S477" s="9">
        <f t="shared" si="96"/>
        <v>0</v>
      </c>
      <c r="T477" s="9">
        <v>4689</v>
      </c>
      <c r="U477" s="10" t="s">
        <v>688</v>
      </c>
      <c r="V477" s="319">
        <f t="shared" si="100"/>
        <v>1</v>
      </c>
      <c r="W477" s="319">
        <f t="shared" si="101"/>
        <v>5.2047451538988244E-3</v>
      </c>
      <c r="X477" s="11" t="str">
        <f t="shared" si="97"/>
        <v>FLOW</v>
      </c>
      <c r="Y477" s="5" t="str">
        <f t="shared" si="98"/>
        <v>-</v>
      </c>
      <c r="Z477" s="5" t="s">
        <v>773</v>
      </c>
      <c r="AA477" s="5" t="s">
        <v>586</v>
      </c>
      <c r="AB477" s="12"/>
      <c r="AC477" s="5"/>
      <c r="AD477" s="5"/>
      <c r="AE477" s="13"/>
      <c r="AF477" s="14" t="s">
        <v>1064</v>
      </c>
      <c r="AG477" s="15" t="s">
        <v>586</v>
      </c>
      <c r="AH477" s="5" t="s">
        <v>452</v>
      </c>
      <c r="AI477" s="15" t="s">
        <v>586</v>
      </c>
      <c r="AJ477" s="16" t="s">
        <v>586</v>
      </c>
      <c r="AK477" s="15" t="s">
        <v>586</v>
      </c>
      <c r="AL477" s="17">
        <v>15231</v>
      </c>
      <c r="AM477" s="8">
        <v>19659</v>
      </c>
      <c r="AN477" s="18">
        <v>88</v>
      </c>
      <c r="AO477" s="6">
        <v>98</v>
      </c>
      <c r="AP477" s="6" t="str">
        <f t="shared" si="99"/>
        <v>FLOW</v>
      </c>
      <c r="AQ477" s="6"/>
      <c r="AR477" s="6"/>
      <c r="AS477" s="6"/>
      <c r="AT477" s="6"/>
      <c r="AU477" s="5" t="s">
        <v>1060</v>
      </c>
      <c r="AV477" s="332"/>
      <c r="AW477" s="12"/>
      <c r="AX477" s="19"/>
      <c r="AY477" s="5"/>
      <c r="AZ477" s="5" t="s">
        <v>1011</v>
      </c>
      <c r="BA477" s="15" t="s">
        <v>586</v>
      </c>
      <c r="BB477" s="15"/>
      <c r="BC477" s="15"/>
      <c r="BD477" s="5"/>
      <c r="BE477" s="5"/>
      <c r="BF477" s="5">
        <v>1</v>
      </c>
      <c r="BG477" s="3"/>
      <c r="BH477" s="5"/>
      <c r="BI477" s="5"/>
      <c r="BJ477" s="5"/>
      <c r="BK477" s="5"/>
      <c r="BL477" s="5"/>
      <c r="BM477" s="5"/>
      <c r="BN477" s="5"/>
      <c r="BO477" s="5"/>
      <c r="BP477" s="5"/>
      <c r="BQ477" s="5"/>
      <c r="BR477" s="5"/>
      <c r="BS477" s="5"/>
      <c r="BT477" s="5"/>
      <c r="BU477" s="5"/>
      <c r="BV477" s="5"/>
      <c r="BW477" s="5"/>
      <c r="BX477" s="5"/>
      <c r="BY477" s="5"/>
      <c r="BZ477" s="5"/>
      <c r="CA477" s="5"/>
      <c r="CB477" s="5"/>
      <c r="CC477" s="5"/>
      <c r="CD477" s="5"/>
      <c r="CE477" s="5"/>
      <c r="CF477" s="5"/>
      <c r="CG477" s="5"/>
      <c r="CH477" s="5"/>
      <c r="CI477" s="5"/>
      <c r="CJ477" s="5"/>
      <c r="CK477" s="5"/>
      <c r="CL477" s="5"/>
      <c r="CM477" s="5"/>
      <c r="CN477" s="5"/>
      <c r="CO477" s="5"/>
      <c r="CP477" s="5"/>
      <c r="CQ477" s="5"/>
      <c r="CR477" s="5"/>
      <c r="CS477" s="5"/>
      <c r="CT477" s="5"/>
      <c r="CU477" s="5"/>
      <c r="CV477" s="5"/>
      <c r="CW477" s="5"/>
      <c r="CX477" s="5"/>
      <c r="CY477" s="5"/>
      <c r="CZ477" s="5"/>
      <c r="DA477" s="5"/>
      <c r="DB477" s="5"/>
      <c r="DC477" s="5"/>
      <c r="DD477" s="5"/>
      <c r="DE477" s="5"/>
      <c r="DF477" s="5"/>
      <c r="DG477" s="5"/>
      <c r="DH477" s="5"/>
      <c r="DI477" s="5"/>
      <c r="DJ477" s="5"/>
      <c r="DK477" s="5"/>
      <c r="DL477" s="5"/>
      <c r="DM477" s="5"/>
      <c r="DN477" s="5"/>
      <c r="DO477" s="5"/>
      <c r="DP477" s="5"/>
      <c r="DQ477" s="5"/>
      <c r="DR477" s="5"/>
      <c r="DS477" s="5"/>
      <c r="DT477" s="5"/>
      <c r="DU477" s="5"/>
      <c r="DV477" s="5"/>
      <c r="DW477" s="5"/>
      <c r="DX477" s="5"/>
      <c r="DY477" s="5"/>
      <c r="DZ477" s="5"/>
      <c r="EA477" s="5"/>
      <c r="EB477" s="5"/>
      <c r="EC477" s="5"/>
      <c r="ED477" s="5"/>
      <c r="EE477" s="5"/>
      <c r="EF477" s="5"/>
      <c r="EG477" s="5"/>
      <c r="EH477" s="5"/>
      <c r="EI477" s="5"/>
      <c r="EJ477" s="5"/>
      <c r="EK477" s="5"/>
      <c r="EL477" s="5"/>
      <c r="EM477" s="5"/>
      <c r="EN477" s="5"/>
      <c r="EO477" s="5"/>
      <c r="EP477" s="5"/>
      <c r="EQ477" s="5"/>
      <c r="ER477" s="20">
        <f t="shared" si="102"/>
        <v>1</v>
      </c>
      <c r="ES477" s="5">
        <f t="shared" si="103"/>
        <v>1</v>
      </c>
      <c r="ET477" s="5" t="s">
        <v>585</v>
      </c>
      <c r="EU477" s="15" t="s">
        <v>1934</v>
      </c>
      <c r="EV477" s="15" t="s">
        <v>567</v>
      </c>
      <c r="EW477" s="15" t="s">
        <v>1096</v>
      </c>
      <c r="EX477" s="3" t="s">
        <v>1125</v>
      </c>
      <c r="EY477" s="22">
        <v>46175</v>
      </c>
      <c r="EZ477" s="21"/>
      <c r="FA477" s="3"/>
      <c r="FB477" s="22"/>
      <c r="FC477" s="15"/>
      <c r="FD477" s="15"/>
      <c r="FE477" s="15">
        <f t="shared" si="104"/>
        <v>3606</v>
      </c>
      <c r="FF477" s="4">
        <f t="shared" si="105"/>
        <v>13668</v>
      </c>
      <c r="FG477" t="s">
        <v>897</v>
      </c>
      <c r="FH477" s="4">
        <v>342</v>
      </c>
      <c r="FI477" t="s">
        <v>688</v>
      </c>
    </row>
    <row r="478" spans="1:165" ht="17.25" x14ac:dyDescent="0.25">
      <c r="A478" s="5">
        <v>460112492</v>
      </c>
      <c r="B478" s="12" t="s">
        <v>796</v>
      </c>
      <c r="C478" s="5" t="s">
        <v>1043</v>
      </c>
      <c r="D478" s="5" t="s">
        <v>1065</v>
      </c>
      <c r="E478" s="5">
        <v>3303</v>
      </c>
      <c r="F478" s="5"/>
      <c r="G478" s="6"/>
      <c r="H478" s="6"/>
      <c r="I478" s="5">
        <v>3292</v>
      </c>
      <c r="J478" s="5">
        <v>4042</v>
      </c>
      <c r="K478" s="295">
        <f t="shared" si="106"/>
        <v>873</v>
      </c>
      <c r="L478" s="295">
        <f t="shared" si="95"/>
        <v>4031</v>
      </c>
      <c r="M478" s="7">
        <v>2</v>
      </c>
      <c r="N478" s="5" t="s">
        <v>737</v>
      </c>
      <c r="O478" s="5" t="s">
        <v>738</v>
      </c>
      <c r="P478" s="5" t="s">
        <v>41</v>
      </c>
      <c r="Q478" s="8">
        <v>19559.990000000002</v>
      </c>
      <c r="R478" s="9">
        <v>123</v>
      </c>
      <c r="S478" s="9">
        <f t="shared" si="96"/>
        <v>0</v>
      </c>
      <c r="T478" s="9">
        <v>6300</v>
      </c>
      <c r="U478" s="10" t="s">
        <v>862</v>
      </c>
      <c r="V478" s="319">
        <f t="shared" si="100"/>
        <v>6.7637862961954134E-2</v>
      </c>
      <c r="W478" s="319">
        <f t="shared" si="101"/>
        <v>4.3308044323007383E-3</v>
      </c>
      <c r="X478" s="11" t="str">
        <f t="shared" si="97"/>
        <v>STABLE</v>
      </c>
      <c r="Y478" s="5" t="str">
        <f t="shared" si="98"/>
        <v>PAID</v>
      </c>
      <c r="Z478" s="5" t="s">
        <v>738</v>
      </c>
      <c r="AA478" s="5" t="s">
        <v>586</v>
      </c>
      <c r="AB478" s="12"/>
      <c r="AC478" s="5"/>
      <c r="AD478" s="5"/>
      <c r="AE478" s="13"/>
      <c r="AF478" s="14" t="s">
        <v>586</v>
      </c>
      <c r="AG478" s="15" t="s">
        <v>586</v>
      </c>
      <c r="AH478" s="5" t="s">
        <v>797</v>
      </c>
      <c r="AI478" s="15" t="s">
        <v>586</v>
      </c>
      <c r="AJ478" s="16" t="s">
        <v>586</v>
      </c>
      <c r="AK478" s="15" t="s">
        <v>586</v>
      </c>
      <c r="AL478" s="17">
        <v>10465</v>
      </c>
      <c r="AM478" s="8">
        <v>19559.990000000002</v>
      </c>
      <c r="AN478" s="18">
        <v>57</v>
      </c>
      <c r="AO478" s="6">
        <v>37</v>
      </c>
      <c r="AP478" s="6" t="str">
        <f t="shared" si="99"/>
        <v>STABLE</v>
      </c>
      <c r="AQ478" s="6"/>
      <c r="AR478" s="6"/>
      <c r="AS478" s="6"/>
      <c r="AT478" s="6"/>
      <c r="AU478" s="5" t="s">
        <v>483</v>
      </c>
      <c r="AV478" s="332"/>
      <c r="AW478" s="12"/>
      <c r="AX478" s="19"/>
      <c r="AY478" s="5"/>
      <c r="AZ478" s="5" t="s">
        <v>1011</v>
      </c>
      <c r="BA478" s="15" t="s">
        <v>586</v>
      </c>
      <c r="BB478" s="15"/>
      <c r="BC478" s="15"/>
      <c r="BD478" s="5"/>
      <c r="BE478" s="5"/>
      <c r="BF478" s="5"/>
      <c r="BG478" s="3"/>
      <c r="BH478" s="5"/>
      <c r="BI478" s="5"/>
      <c r="BJ478" s="5"/>
      <c r="BK478" s="5"/>
      <c r="BL478" s="5"/>
      <c r="BM478" s="5"/>
      <c r="BN478" s="5"/>
      <c r="BO478" s="5"/>
      <c r="BP478" s="5"/>
      <c r="BQ478" s="5"/>
      <c r="BR478" s="5">
        <v>1</v>
      </c>
      <c r="BS478" s="5"/>
      <c r="BT478" s="5"/>
      <c r="BU478" s="5"/>
      <c r="BV478" s="5"/>
      <c r="BW478" s="5"/>
      <c r="BX478" s="5"/>
      <c r="BY478" s="5"/>
      <c r="BZ478" s="5"/>
      <c r="CA478" s="5"/>
      <c r="CB478" s="5"/>
      <c r="CC478" s="5"/>
      <c r="CD478" s="5"/>
      <c r="CE478" s="5"/>
      <c r="CF478" s="5"/>
      <c r="CG478" s="5"/>
      <c r="CH478" s="5"/>
      <c r="CI478" s="5"/>
      <c r="CJ478" s="5"/>
      <c r="CK478" s="5"/>
      <c r="CL478" s="5"/>
      <c r="CM478" s="5"/>
      <c r="CN478" s="5"/>
      <c r="CO478" s="5"/>
      <c r="CP478" s="5"/>
      <c r="CQ478" s="5"/>
      <c r="CR478" s="5"/>
      <c r="CS478" s="5"/>
      <c r="CT478" s="5"/>
      <c r="CU478" s="5"/>
      <c r="CV478" s="5"/>
      <c r="CW478" s="5"/>
      <c r="CX478" s="5"/>
      <c r="CY478" s="5"/>
      <c r="CZ478" s="5"/>
      <c r="DA478" s="5"/>
      <c r="DB478" s="5"/>
      <c r="DC478" s="5"/>
      <c r="DD478" s="5"/>
      <c r="DE478" s="5"/>
      <c r="DF478" s="5"/>
      <c r="DG478" s="5"/>
      <c r="DH478" s="5"/>
      <c r="DI478" s="5"/>
      <c r="DJ478" s="5"/>
      <c r="DK478" s="5"/>
      <c r="DL478" s="5"/>
      <c r="DM478" s="5"/>
      <c r="DN478" s="5"/>
      <c r="DO478" s="5"/>
      <c r="DP478" s="5"/>
      <c r="DQ478" s="5"/>
      <c r="DR478" s="5"/>
      <c r="DS478" s="5"/>
      <c r="DT478" s="5"/>
      <c r="DU478" s="5"/>
      <c r="DV478" s="5"/>
      <c r="DW478" s="5"/>
      <c r="DX478" s="5"/>
      <c r="DY478" s="5"/>
      <c r="DZ478" s="5"/>
      <c r="EA478" s="5"/>
      <c r="EB478" s="5"/>
      <c r="EC478" s="5"/>
      <c r="ED478" s="5"/>
      <c r="EE478" s="5"/>
      <c r="EF478" s="5"/>
      <c r="EG478" s="5"/>
      <c r="EH478" s="5"/>
      <c r="EI478" s="5"/>
      <c r="EJ478" s="5"/>
      <c r="EK478" s="5"/>
      <c r="EL478" s="5"/>
      <c r="EM478" s="5"/>
      <c r="EN478" s="5"/>
      <c r="EO478" s="5"/>
      <c r="EP478" s="5"/>
      <c r="EQ478" s="5"/>
      <c r="ER478" s="20">
        <f t="shared" si="102"/>
        <v>1</v>
      </c>
      <c r="ES478" s="5">
        <f t="shared" si="103"/>
        <v>1</v>
      </c>
      <c r="ET478" s="5" t="s">
        <v>575</v>
      </c>
      <c r="EU478" s="15" t="s">
        <v>1935</v>
      </c>
      <c r="EV478" s="15" t="s">
        <v>567</v>
      </c>
      <c r="EW478" s="15" t="s">
        <v>1073</v>
      </c>
      <c r="EX478" s="3" t="s">
        <v>1085</v>
      </c>
      <c r="EY478" s="22">
        <v>46181</v>
      </c>
      <c r="EZ478" s="21"/>
      <c r="FA478" s="3"/>
      <c r="FB478" s="22"/>
      <c r="FC478" s="15"/>
      <c r="FD478" s="15"/>
      <c r="FE478" s="15">
        <f t="shared" si="104"/>
        <v>873</v>
      </c>
      <c r="FF478" s="4">
        <f t="shared" si="105"/>
        <v>7334</v>
      </c>
      <c r="FG478" t="s">
        <v>586</v>
      </c>
      <c r="FH478" s="4">
        <v>123</v>
      </c>
      <c r="FI478" t="s">
        <v>1477</v>
      </c>
    </row>
    <row r="479" spans="1:165" ht="17.25" x14ac:dyDescent="0.25">
      <c r="A479" s="5">
        <v>464230553</v>
      </c>
      <c r="B479" s="12" t="s">
        <v>307</v>
      </c>
      <c r="C479" s="5" t="s">
        <v>1043</v>
      </c>
      <c r="D479" s="5" t="s">
        <v>1062</v>
      </c>
      <c r="E479" s="5">
        <v>3650</v>
      </c>
      <c r="F479" s="5"/>
      <c r="G479" s="6"/>
      <c r="H479" s="6"/>
      <c r="I479" s="5">
        <v>3438</v>
      </c>
      <c r="J479" s="5">
        <v>3265</v>
      </c>
      <c r="K479" s="295">
        <f t="shared" si="106"/>
        <v>3362</v>
      </c>
      <c r="L479" s="295">
        <f t="shared" si="95"/>
        <v>3053</v>
      </c>
      <c r="M479" s="334">
        <v>1</v>
      </c>
      <c r="N479" s="5" t="s">
        <v>737</v>
      </c>
      <c r="O479" s="5" t="s">
        <v>738</v>
      </c>
      <c r="P479" s="5" t="s">
        <v>26</v>
      </c>
      <c r="Q479" s="8">
        <v>19517</v>
      </c>
      <c r="R479" s="9">
        <v>97</v>
      </c>
      <c r="S479" s="9">
        <f t="shared" si="96"/>
        <v>0</v>
      </c>
      <c r="T479" s="9">
        <v>4500</v>
      </c>
      <c r="U479" s="10" t="s">
        <v>862</v>
      </c>
      <c r="V479" s="319">
        <f t="shared" si="100"/>
        <v>8.4168676287072614E-3</v>
      </c>
      <c r="W479" s="319">
        <f t="shared" si="101"/>
        <v>1.0945353784328419E-3</v>
      </c>
      <c r="X479" s="11" t="str">
        <f t="shared" si="97"/>
        <v>STABLE</v>
      </c>
      <c r="Y479" s="5" t="str">
        <f t="shared" si="98"/>
        <v>PAID</v>
      </c>
      <c r="Z479" s="5" t="s">
        <v>787</v>
      </c>
      <c r="AA479" s="5" t="s">
        <v>586</v>
      </c>
      <c r="AB479" s="12"/>
      <c r="AC479" s="5"/>
      <c r="AD479" s="5"/>
      <c r="AE479" s="13"/>
      <c r="AF479" s="14" t="s">
        <v>586</v>
      </c>
      <c r="AG479" s="15" t="s">
        <v>586</v>
      </c>
      <c r="AH479" s="5" t="s">
        <v>306</v>
      </c>
      <c r="AI479" s="15" t="s">
        <v>586</v>
      </c>
      <c r="AJ479" s="16" t="s">
        <v>586</v>
      </c>
      <c r="AK479" s="15" t="s">
        <v>586</v>
      </c>
      <c r="AL479" s="17">
        <v>7862</v>
      </c>
      <c r="AM479" s="8">
        <v>19517</v>
      </c>
      <c r="AN479" s="18">
        <v>27</v>
      </c>
      <c r="AO479" s="6">
        <v>6</v>
      </c>
      <c r="AP479" s="6" t="str">
        <f t="shared" si="99"/>
        <v>STABLE</v>
      </c>
      <c r="AQ479" s="6"/>
      <c r="AR479" s="6"/>
      <c r="AS479" s="6"/>
      <c r="AT479" s="6"/>
      <c r="AU479" s="5" t="s">
        <v>1060</v>
      </c>
      <c r="AV479" s="332"/>
      <c r="AW479" s="12"/>
      <c r="AX479" s="19"/>
      <c r="AY479" s="5"/>
      <c r="AZ479" s="5" t="s">
        <v>1011</v>
      </c>
      <c r="BA479" s="15" t="s">
        <v>586</v>
      </c>
      <c r="BB479" s="15"/>
      <c r="BC479" s="15"/>
      <c r="BD479" s="5"/>
      <c r="BE479" s="5"/>
      <c r="BF479" s="5"/>
      <c r="BG479" s="3"/>
      <c r="BH479" s="5"/>
      <c r="BI479" s="5"/>
      <c r="BJ479" s="5"/>
      <c r="BK479" s="5"/>
      <c r="BL479" s="5"/>
      <c r="BM479" s="5"/>
      <c r="BN479" s="5"/>
      <c r="BO479" s="5"/>
      <c r="BP479" s="5"/>
      <c r="BQ479" s="5"/>
      <c r="BR479" s="5">
        <v>2</v>
      </c>
      <c r="BS479" s="5"/>
      <c r="BT479" s="5"/>
      <c r="BU479" s="5"/>
      <c r="BV479" s="5"/>
      <c r="BW479" s="5"/>
      <c r="BX479" s="5"/>
      <c r="BY479" s="5"/>
      <c r="BZ479" s="5"/>
      <c r="CA479" s="5"/>
      <c r="CB479" s="5"/>
      <c r="CC479" s="5"/>
      <c r="CD479" s="5"/>
      <c r="CE479" s="5"/>
      <c r="CF479" s="5"/>
      <c r="CG479" s="5"/>
      <c r="CH479" s="5"/>
      <c r="CI479" s="5"/>
      <c r="CJ479" s="5"/>
      <c r="CK479" s="5"/>
      <c r="CL479" s="5"/>
      <c r="CM479" s="5"/>
      <c r="CN479" s="5"/>
      <c r="CO479" s="5"/>
      <c r="CP479" s="5"/>
      <c r="CQ479" s="5"/>
      <c r="CR479" s="5"/>
      <c r="CS479" s="5"/>
      <c r="CT479" s="5"/>
      <c r="CU479" s="5"/>
      <c r="CV479" s="5"/>
      <c r="CW479" s="5"/>
      <c r="CX479" s="5"/>
      <c r="CY479" s="5"/>
      <c r="CZ479" s="5"/>
      <c r="DA479" s="5"/>
      <c r="DB479" s="5"/>
      <c r="DC479" s="5"/>
      <c r="DD479" s="5"/>
      <c r="DE479" s="5"/>
      <c r="DF479" s="5"/>
      <c r="DG479" s="5"/>
      <c r="DH479" s="5"/>
      <c r="DI479" s="5"/>
      <c r="DJ479" s="5"/>
      <c r="DK479" s="5"/>
      <c r="DL479" s="5"/>
      <c r="DM479" s="5"/>
      <c r="DN479" s="5"/>
      <c r="DO479" s="5"/>
      <c r="DP479" s="5"/>
      <c r="DQ479" s="5"/>
      <c r="DR479" s="5"/>
      <c r="DS479" s="5"/>
      <c r="DT479" s="5"/>
      <c r="DU479" s="5"/>
      <c r="DV479" s="5"/>
      <c r="DW479" s="5"/>
      <c r="DX479" s="5"/>
      <c r="DY479" s="5"/>
      <c r="DZ479" s="5"/>
      <c r="EA479" s="5"/>
      <c r="EB479" s="5"/>
      <c r="EC479" s="5"/>
      <c r="ED479" s="5"/>
      <c r="EE479" s="5"/>
      <c r="EF479" s="5"/>
      <c r="EG479" s="5"/>
      <c r="EH479" s="5"/>
      <c r="EI479" s="5"/>
      <c r="EJ479" s="5"/>
      <c r="EK479" s="5"/>
      <c r="EL479" s="5"/>
      <c r="EM479" s="5"/>
      <c r="EN479" s="5"/>
      <c r="EO479" s="5"/>
      <c r="EP479" s="5"/>
      <c r="EQ479" s="5"/>
      <c r="ER479" s="20">
        <f t="shared" si="102"/>
        <v>2</v>
      </c>
      <c r="ES479" s="5">
        <f t="shared" si="103"/>
        <v>1</v>
      </c>
      <c r="ET479" s="5" t="s">
        <v>572</v>
      </c>
      <c r="EU479" s="15" t="s">
        <v>1936</v>
      </c>
      <c r="EV479" s="15" t="s">
        <v>567</v>
      </c>
      <c r="EW479" s="15" t="s">
        <v>1087</v>
      </c>
      <c r="EX479" s="3" t="s">
        <v>1087</v>
      </c>
      <c r="EY479" s="22">
        <v>46179</v>
      </c>
      <c r="EZ479" s="21"/>
      <c r="FA479" s="3"/>
      <c r="FB479" s="22"/>
      <c r="FC479" s="15"/>
      <c r="FD479" s="15"/>
      <c r="FE479" s="15">
        <f t="shared" si="104"/>
        <v>3362</v>
      </c>
      <c r="FF479" s="4">
        <f t="shared" si="105"/>
        <v>6703</v>
      </c>
      <c r="FG479" t="s">
        <v>586</v>
      </c>
      <c r="FH479" s="4">
        <v>97</v>
      </c>
      <c r="FI479" t="s">
        <v>1477</v>
      </c>
    </row>
    <row r="480" spans="1:165" ht="17.25" x14ac:dyDescent="0.25">
      <c r="A480" s="5">
        <v>460543663</v>
      </c>
      <c r="B480" s="12" t="s">
        <v>1400</v>
      </c>
      <c r="C480" s="5"/>
      <c r="D480" s="5"/>
      <c r="E480" s="5"/>
      <c r="F480" s="5"/>
      <c r="G480" s="6"/>
      <c r="H480" s="6"/>
      <c r="I480" s="5">
        <v>2968</v>
      </c>
      <c r="J480" s="5">
        <v>2921</v>
      </c>
      <c r="K480" s="295">
        <f t="shared" si="106"/>
        <v>2969</v>
      </c>
      <c r="L480" s="295">
        <f t="shared" si="95"/>
        <v>5889</v>
      </c>
      <c r="M480" s="334">
        <v>1</v>
      </c>
      <c r="N480" s="5" t="s">
        <v>688</v>
      </c>
      <c r="O480" s="5" t="s">
        <v>689</v>
      </c>
      <c r="P480" s="5" t="s">
        <v>34</v>
      </c>
      <c r="Q480" s="8">
        <v>19483.78</v>
      </c>
      <c r="R480" s="9">
        <v>48</v>
      </c>
      <c r="S480" s="9">
        <f t="shared" si="96"/>
        <v>0</v>
      </c>
      <c r="T480" s="9">
        <v>3139</v>
      </c>
      <c r="U480" s="10" t="s">
        <v>586</v>
      </c>
      <c r="V480" s="319">
        <f t="shared" si="100"/>
        <v>1.6507033474420472E-2</v>
      </c>
      <c r="W480" s="319">
        <f t="shared" si="101"/>
        <v>1.0926723633551383E-3</v>
      </c>
      <c r="X480" s="11" t="str">
        <f t="shared" si="97"/>
        <v>FLOW</v>
      </c>
      <c r="Y480" s="5" t="str">
        <f t="shared" si="98"/>
        <v>-</v>
      </c>
      <c r="Z480" s="5" t="s">
        <v>586</v>
      </c>
      <c r="AA480" s="5" t="s">
        <v>586</v>
      </c>
      <c r="AB480" s="12"/>
      <c r="AC480" s="5"/>
      <c r="AD480" s="5"/>
      <c r="AE480" s="13"/>
      <c r="AF480" s="14"/>
      <c r="AG480" s="15"/>
      <c r="AH480" s="5" t="s">
        <v>331</v>
      </c>
      <c r="AI480" s="15"/>
      <c r="AK480" s="15"/>
      <c r="AL480" s="17">
        <v>6108</v>
      </c>
      <c r="AM480" s="8">
        <v>19483.78</v>
      </c>
      <c r="AN480" s="18">
        <v>27</v>
      </c>
      <c r="AO480" s="6">
        <v>37</v>
      </c>
      <c r="AP480" s="6" t="str">
        <f t="shared" si="99"/>
        <v>FLOW</v>
      </c>
      <c r="AQ480" s="6"/>
      <c r="AR480" s="6"/>
      <c r="AS480" s="6"/>
      <c r="AT480" s="6"/>
      <c r="AU480" s="5" t="s">
        <v>586</v>
      </c>
      <c r="AV480" s="332"/>
      <c r="AW480" s="12"/>
      <c r="AX480" s="19"/>
      <c r="AY480" s="5"/>
      <c r="AZ480" s="5" t="s">
        <v>1325</v>
      </c>
      <c r="BA480" s="15" t="s">
        <v>586</v>
      </c>
      <c r="BB480" s="15"/>
      <c r="BC480" s="15"/>
      <c r="BD480" s="5"/>
      <c r="BE480" s="5"/>
      <c r="BF480" s="5"/>
      <c r="BG480" s="3"/>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c r="EM480" s="5"/>
      <c r="EN480" s="5"/>
      <c r="EO480" s="5"/>
      <c r="EP480" s="5"/>
      <c r="EQ480" s="5"/>
      <c r="ER480" s="20">
        <f t="shared" si="102"/>
        <v>0</v>
      </c>
      <c r="ES480" s="5" t="str">
        <f t="shared" si="103"/>
        <v/>
      </c>
      <c r="ET480" s="5" t="s">
        <v>574</v>
      </c>
      <c r="EU480" s="15" t="s">
        <v>1937</v>
      </c>
      <c r="EV480" s="15" t="s">
        <v>567</v>
      </c>
      <c r="EW480" s="15"/>
      <c r="EX480" s="3"/>
      <c r="EY480" s="22"/>
      <c r="EZ480" s="21"/>
      <c r="FA480" s="3"/>
      <c r="FB480" s="22"/>
      <c r="FC480" s="15"/>
      <c r="FD480" s="15"/>
      <c r="FE480" s="15">
        <f t="shared" si="104"/>
        <v>2969</v>
      </c>
      <c r="FF480" s="4">
        <f t="shared" si="105"/>
        <v>5889</v>
      </c>
      <c r="FH480" s="4">
        <v>48</v>
      </c>
      <c r="FI480" t="s">
        <v>688</v>
      </c>
    </row>
    <row r="481" spans="1:165" ht="17.25" x14ac:dyDescent="0.25">
      <c r="A481" s="5">
        <v>459425260</v>
      </c>
      <c r="B481" s="12" t="s">
        <v>255</v>
      </c>
      <c r="C481" s="5"/>
      <c r="D481" s="5"/>
      <c r="E481" s="5"/>
      <c r="F481" s="5"/>
      <c r="G481" s="6"/>
      <c r="H481" s="6"/>
      <c r="I481" s="5">
        <v>3418</v>
      </c>
      <c r="J481" s="5">
        <v>10209</v>
      </c>
      <c r="K481" s="295">
        <f t="shared" si="106"/>
        <v>3624</v>
      </c>
      <c r="L481" s="295">
        <f t="shared" si="95"/>
        <v>13627</v>
      </c>
      <c r="M481" s="7">
        <v>3</v>
      </c>
      <c r="N481" s="5" t="s">
        <v>688</v>
      </c>
      <c r="O481" s="5" t="s">
        <v>689</v>
      </c>
      <c r="P481" s="5" t="s">
        <v>106</v>
      </c>
      <c r="Q481" s="8">
        <v>19377.32</v>
      </c>
      <c r="R481" s="9">
        <v>251</v>
      </c>
      <c r="S481" s="9">
        <f t="shared" si="96"/>
        <v>0</v>
      </c>
      <c r="T481" s="9">
        <v>3851</v>
      </c>
      <c r="U481" s="10" t="s">
        <v>688</v>
      </c>
      <c r="V481" s="319">
        <f t="shared" si="100"/>
        <v>5.5376792885870017E-2</v>
      </c>
      <c r="W481" s="319">
        <f t="shared" si="101"/>
        <v>5.1301700170683535E-3</v>
      </c>
      <c r="X481" s="11" t="str">
        <f t="shared" si="97"/>
        <v>FLOW</v>
      </c>
      <c r="Y481" s="5" t="str">
        <f t="shared" si="98"/>
        <v>-</v>
      </c>
      <c r="Z481" s="5" t="s">
        <v>788</v>
      </c>
      <c r="AA481" s="5" t="s">
        <v>586</v>
      </c>
      <c r="AB481" s="12"/>
      <c r="AC481" s="5"/>
      <c r="AD481" s="5"/>
      <c r="AE481" s="13"/>
      <c r="AF481" s="14" t="s">
        <v>1064</v>
      </c>
      <c r="AG481" s="15" t="s">
        <v>586</v>
      </c>
      <c r="AH481" s="5" t="s">
        <v>256</v>
      </c>
      <c r="AI481" s="15" t="s">
        <v>586</v>
      </c>
      <c r="AJ481" s="16" t="s">
        <v>586</v>
      </c>
      <c r="AK481" s="15" t="s">
        <v>586</v>
      </c>
      <c r="AL481" s="17">
        <v>14311</v>
      </c>
      <c r="AM481" s="8">
        <v>19377.32</v>
      </c>
      <c r="AN481" s="18">
        <v>88</v>
      </c>
      <c r="AO481" s="6">
        <v>98</v>
      </c>
      <c r="AP481" s="6" t="str">
        <f t="shared" si="99"/>
        <v>FLOW</v>
      </c>
      <c r="AQ481" s="6"/>
      <c r="AR481" s="6"/>
      <c r="AS481" s="6"/>
      <c r="AT481" s="6"/>
      <c r="AU481" s="5" t="s">
        <v>483</v>
      </c>
      <c r="AV481" s="332"/>
      <c r="AW481" s="12"/>
      <c r="AX481" s="19"/>
      <c r="AY481" s="5"/>
      <c r="AZ481" s="5" t="s">
        <v>1011</v>
      </c>
      <c r="BA481" s="15" t="s">
        <v>586</v>
      </c>
      <c r="BB481" s="15"/>
      <c r="BC481" s="15"/>
      <c r="BD481" s="5"/>
      <c r="BE481" s="5"/>
      <c r="BF481" s="5"/>
      <c r="BG481" s="3"/>
      <c r="BH481" s="5"/>
      <c r="BI481" s="5"/>
      <c r="BJ481" s="5"/>
      <c r="BK481" s="5"/>
      <c r="BL481" s="5">
        <v>1</v>
      </c>
      <c r="BM481" s="5"/>
      <c r="BN481" s="5"/>
      <c r="BO481" s="5"/>
      <c r="BP481" s="5"/>
      <c r="BQ481" s="5"/>
      <c r="BR481" s="5"/>
      <c r="BS481" s="5"/>
      <c r="BT481" s="5"/>
      <c r="BU481" s="5"/>
      <c r="BV481" s="5"/>
      <c r="BW481" s="5"/>
      <c r="BX481" s="5"/>
      <c r="BY481" s="5"/>
      <c r="BZ481" s="5"/>
      <c r="CA481" s="5"/>
      <c r="CB481" s="5"/>
      <c r="CC481" s="5"/>
      <c r="CD481" s="5"/>
      <c r="CE481" s="5"/>
      <c r="CF481" s="5"/>
      <c r="CG481" s="5"/>
      <c r="CH481" s="5"/>
      <c r="CI481" s="5"/>
      <c r="CJ481" s="5"/>
      <c r="CK481" s="5"/>
      <c r="CL481" s="5"/>
      <c r="CM481" s="5"/>
      <c r="CN481" s="5"/>
      <c r="CO481" s="5"/>
      <c r="CP481" s="5"/>
      <c r="CQ481" s="5"/>
      <c r="CR481" s="5"/>
      <c r="CS481" s="5"/>
      <c r="CT481" s="5"/>
      <c r="CU481" s="5"/>
      <c r="CV481" s="5"/>
      <c r="CW481" s="5"/>
      <c r="CX481" s="5"/>
      <c r="CY481" s="5"/>
      <c r="CZ481" s="5"/>
      <c r="DA481" s="5"/>
      <c r="DB481" s="5"/>
      <c r="DC481" s="5"/>
      <c r="DD481" s="5"/>
      <c r="DE481" s="5"/>
      <c r="DF481" s="5"/>
      <c r="DG481" s="5"/>
      <c r="DH481" s="5"/>
      <c r="DI481" s="5"/>
      <c r="DJ481" s="5"/>
      <c r="DK481" s="5"/>
      <c r="DL481" s="5"/>
      <c r="DM481" s="5"/>
      <c r="DN481" s="5"/>
      <c r="DO481" s="5"/>
      <c r="DP481" s="5"/>
      <c r="DQ481" s="5"/>
      <c r="DR481" s="5"/>
      <c r="DS481" s="5"/>
      <c r="DT481" s="5"/>
      <c r="DU481" s="5"/>
      <c r="DV481" s="5"/>
      <c r="DW481" s="5"/>
      <c r="DX481" s="5"/>
      <c r="DY481" s="5"/>
      <c r="DZ481" s="5"/>
      <c r="EA481" s="5"/>
      <c r="EB481" s="5"/>
      <c r="EC481" s="5"/>
      <c r="ED481" s="5"/>
      <c r="EE481" s="5"/>
      <c r="EF481" s="5"/>
      <c r="EG481" s="5"/>
      <c r="EH481" s="5"/>
      <c r="EI481" s="5"/>
      <c r="EJ481" s="5"/>
      <c r="EK481" s="5"/>
      <c r="EL481" s="5"/>
      <c r="EM481" s="5"/>
      <c r="EN481" s="5"/>
      <c r="EO481" s="5"/>
      <c r="EP481" s="5"/>
      <c r="EQ481" s="5"/>
      <c r="ER481" s="20">
        <f t="shared" si="102"/>
        <v>1</v>
      </c>
      <c r="ES481" s="5">
        <f t="shared" si="103"/>
        <v>1</v>
      </c>
      <c r="ET481" s="5" t="s">
        <v>568</v>
      </c>
      <c r="EU481" s="15" t="s">
        <v>1938</v>
      </c>
      <c r="EV481" s="15" t="s">
        <v>567</v>
      </c>
      <c r="EW481" s="15" t="s">
        <v>1073</v>
      </c>
      <c r="EX481" s="3" t="s">
        <v>1262</v>
      </c>
      <c r="EY481" s="22">
        <v>46183</v>
      </c>
      <c r="EZ481" s="21"/>
      <c r="FA481" s="3"/>
      <c r="FB481" s="22"/>
      <c r="FC481" s="15"/>
      <c r="FD481" s="15"/>
      <c r="FE481" s="15">
        <f t="shared" si="104"/>
        <v>3624</v>
      </c>
      <c r="FF481" s="4">
        <f t="shared" si="105"/>
        <v>13627</v>
      </c>
      <c r="FG481" t="s">
        <v>897</v>
      </c>
      <c r="FH481" s="4">
        <v>251</v>
      </c>
      <c r="FI481" t="s">
        <v>688</v>
      </c>
    </row>
    <row r="482" spans="1:165" ht="17.25" x14ac:dyDescent="0.25">
      <c r="A482" s="5">
        <v>460591015</v>
      </c>
      <c r="B482" s="12" t="s">
        <v>1375</v>
      </c>
      <c r="C482" s="5" t="s">
        <v>1045</v>
      </c>
      <c r="D482" s="5" t="s">
        <v>1474</v>
      </c>
      <c r="E482" s="5">
        <v>3500</v>
      </c>
      <c r="F482" s="5"/>
      <c r="G482" s="6"/>
      <c r="H482" s="6"/>
      <c r="I482" s="5">
        <v>2951</v>
      </c>
      <c r="J482" s="5">
        <v>2399</v>
      </c>
      <c r="K482" s="295">
        <f t="shared" si="106"/>
        <v>2450</v>
      </c>
      <c r="L482" s="295">
        <f t="shared" si="95"/>
        <v>1850</v>
      </c>
      <c r="M482" s="334">
        <v>1</v>
      </c>
      <c r="N482" s="5" t="s">
        <v>737</v>
      </c>
      <c r="O482" s="5" t="s">
        <v>738</v>
      </c>
      <c r="P482" s="5" t="s">
        <v>26</v>
      </c>
      <c r="Q482" s="8">
        <v>19187.439999999999</v>
      </c>
      <c r="R482" s="9">
        <v>51</v>
      </c>
      <c r="S482" s="9">
        <f t="shared" si="96"/>
        <v>0</v>
      </c>
      <c r="T482" s="9">
        <v>1350</v>
      </c>
      <c r="U482" s="10" t="s">
        <v>586</v>
      </c>
      <c r="V482" s="319">
        <f t="shared" si="100"/>
        <v>8.274742153699997E-3</v>
      </c>
      <c r="W482" s="319">
        <f t="shared" si="101"/>
        <v>1.0760532818341675E-3</v>
      </c>
      <c r="X482" s="11" t="str">
        <f t="shared" si="97"/>
        <v>STABLE</v>
      </c>
      <c r="Y482" s="5" t="str">
        <f t="shared" si="98"/>
        <v>PAID</v>
      </c>
      <c r="Z482" s="5" t="s">
        <v>586</v>
      </c>
      <c r="AA482" s="5" t="s">
        <v>586</v>
      </c>
      <c r="AB482" s="12"/>
      <c r="AC482" s="5"/>
      <c r="AD482" s="5"/>
      <c r="AE482" s="13"/>
      <c r="AF482" s="14"/>
      <c r="AG482" s="15"/>
      <c r="AH482" s="5" t="s">
        <v>185</v>
      </c>
      <c r="AI482" s="15"/>
      <c r="AK482" s="15"/>
      <c r="AL482" s="17">
        <v>3800</v>
      </c>
      <c r="AM482" s="8">
        <v>19187.439999999999</v>
      </c>
      <c r="AN482" s="18">
        <v>27</v>
      </c>
      <c r="AO482" s="6">
        <v>37</v>
      </c>
      <c r="AP482" s="6" t="str">
        <f t="shared" si="99"/>
        <v>FLOW</v>
      </c>
      <c r="AQ482" s="6"/>
      <c r="AR482" s="6"/>
      <c r="AS482" s="6"/>
      <c r="AT482" s="6"/>
      <c r="AU482" s="5" t="s">
        <v>586</v>
      </c>
      <c r="AV482" s="332"/>
      <c r="AW482" s="12"/>
      <c r="AX482" s="19"/>
      <c r="AY482" s="5"/>
      <c r="AZ482" s="5" t="s">
        <v>1325</v>
      </c>
      <c r="BA482" s="15" t="s">
        <v>586</v>
      </c>
      <c r="BB482" s="15"/>
      <c r="BC482" s="15"/>
      <c r="BD482" s="5"/>
      <c r="BE482" s="5"/>
      <c r="BF482" s="5"/>
      <c r="BG482" s="3"/>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v>2</v>
      </c>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c r="DP482" s="5"/>
      <c r="DQ482" s="5"/>
      <c r="DR482" s="5"/>
      <c r="DS482" s="5"/>
      <c r="DT482" s="5"/>
      <c r="DU482" s="5"/>
      <c r="DV482" s="5"/>
      <c r="DW482" s="5"/>
      <c r="DX482" s="5"/>
      <c r="DY482" s="5"/>
      <c r="DZ482" s="5"/>
      <c r="EA482" s="5"/>
      <c r="EB482" s="5"/>
      <c r="EC482" s="5"/>
      <c r="ED482" s="5"/>
      <c r="EE482" s="5"/>
      <c r="EF482" s="5"/>
      <c r="EG482" s="5"/>
      <c r="EH482" s="5"/>
      <c r="EI482" s="5"/>
      <c r="EJ482" s="5"/>
      <c r="EK482" s="5"/>
      <c r="EL482" s="5"/>
      <c r="EM482" s="5"/>
      <c r="EN482" s="5"/>
      <c r="EO482" s="5"/>
      <c r="EP482" s="5"/>
      <c r="EQ482" s="5"/>
      <c r="ER482" s="20">
        <f t="shared" si="102"/>
        <v>2</v>
      </c>
      <c r="ES482" s="5">
        <f t="shared" si="103"/>
        <v>1</v>
      </c>
      <c r="ET482" s="5" t="s">
        <v>572</v>
      </c>
      <c r="EU482" s="15" t="s">
        <v>1939</v>
      </c>
      <c r="EV482" s="15" t="s">
        <v>567</v>
      </c>
      <c r="EW482" s="15"/>
      <c r="EX482" s="3"/>
      <c r="EY482" s="22"/>
      <c r="EZ482" s="21"/>
      <c r="FA482" s="3"/>
      <c r="FB482" s="22"/>
      <c r="FC482" s="15"/>
      <c r="FD482" s="15"/>
      <c r="FE482" s="15">
        <f t="shared" si="104"/>
        <v>2450</v>
      </c>
      <c r="FF482" s="4">
        <f t="shared" si="105"/>
        <v>5350</v>
      </c>
      <c r="FH482" s="4">
        <v>51</v>
      </c>
      <c r="FI482" t="s">
        <v>688</v>
      </c>
    </row>
    <row r="483" spans="1:165" ht="17.25" x14ac:dyDescent="0.25">
      <c r="A483" s="5">
        <v>463788352</v>
      </c>
      <c r="B483" s="12" t="s">
        <v>1440</v>
      </c>
      <c r="C483" s="5"/>
      <c r="D483" s="5"/>
      <c r="E483" s="5"/>
      <c r="F483" s="5"/>
      <c r="G483" s="6"/>
      <c r="H483" s="6"/>
      <c r="I483" s="5">
        <v>4925</v>
      </c>
      <c r="J483" s="5">
        <v>4925</v>
      </c>
      <c r="K483" s="295">
        <f t="shared" si="106"/>
        <v>4925</v>
      </c>
      <c r="L483" s="295">
        <f t="shared" si="95"/>
        <v>9850</v>
      </c>
      <c r="M483" s="334">
        <v>1</v>
      </c>
      <c r="N483" s="5" t="s">
        <v>688</v>
      </c>
      <c r="O483" s="5" t="s">
        <v>689</v>
      </c>
      <c r="P483" s="5" t="s">
        <v>168</v>
      </c>
      <c r="Q483" s="8">
        <v>18909</v>
      </c>
      <c r="R483" s="9">
        <v>0</v>
      </c>
      <c r="S483" s="9">
        <f t="shared" si="96"/>
        <v>0</v>
      </c>
      <c r="T483" s="9">
        <v>450</v>
      </c>
      <c r="U483" s="10" t="s">
        <v>586</v>
      </c>
      <c r="V483" s="319">
        <f t="shared" si="100"/>
        <v>1.8686496891671369E-2</v>
      </c>
      <c r="W483" s="319">
        <f t="shared" si="101"/>
        <v>1.0604380525073838E-3</v>
      </c>
      <c r="X483" s="11" t="str">
        <f t="shared" si="97"/>
        <v>FLOW</v>
      </c>
      <c r="Y483" s="5" t="str">
        <f t="shared" si="98"/>
        <v>-</v>
      </c>
      <c r="Z483" s="5" t="s">
        <v>586</v>
      </c>
      <c r="AA483" s="5" t="s">
        <v>586</v>
      </c>
      <c r="AB483" s="12"/>
      <c r="AC483" s="5"/>
      <c r="AD483" s="5"/>
      <c r="AE483" s="13"/>
      <c r="AF483" s="14"/>
      <c r="AG483" s="15"/>
      <c r="AH483" s="5" t="s">
        <v>455</v>
      </c>
      <c r="AI483" s="15"/>
      <c r="AK483" s="15"/>
      <c r="AL483" s="17">
        <v>5375</v>
      </c>
      <c r="AM483" s="8">
        <v>18909</v>
      </c>
      <c r="AN483" s="18">
        <v>27</v>
      </c>
      <c r="AO483" s="6">
        <v>37</v>
      </c>
      <c r="AP483" s="6" t="str">
        <f t="shared" si="99"/>
        <v>FLOW</v>
      </c>
      <c r="AQ483" s="6"/>
      <c r="AR483" s="6"/>
      <c r="AS483" s="6"/>
      <c r="AT483" s="6"/>
      <c r="AU483" s="5" t="s">
        <v>586</v>
      </c>
      <c r="AV483" s="332"/>
      <c r="AW483" s="12"/>
      <c r="AX483" s="19"/>
      <c r="AY483" s="5"/>
      <c r="AZ483" s="5" t="s">
        <v>1325</v>
      </c>
      <c r="BA483" s="15" t="s">
        <v>586</v>
      </c>
      <c r="BB483" s="15"/>
      <c r="BC483" s="15"/>
      <c r="BD483" s="5"/>
      <c r="BE483" s="5"/>
      <c r="BF483" s="5"/>
      <c r="BG483" s="3"/>
      <c r="BH483" s="5"/>
      <c r="BI483" s="5"/>
      <c r="BJ483" s="5"/>
      <c r="BK483" s="5"/>
      <c r="BL483" s="5"/>
      <c r="BM483" s="5"/>
      <c r="BN483" s="5"/>
      <c r="BO483" s="5"/>
      <c r="BP483" s="5"/>
      <c r="BQ483" s="5"/>
      <c r="BR483" s="5"/>
      <c r="BS483" s="5"/>
      <c r="BT483" s="5"/>
      <c r="BU483" s="5"/>
      <c r="BV483" s="5"/>
      <c r="BW483" s="5"/>
      <c r="BX483" s="5"/>
      <c r="BY483" s="5"/>
      <c r="BZ483" s="5"/>
      <c r="CA483" s="5"/>
      <c r="CB483" s="5"/>
      <c r="CC483" s="5"/>
      <c r="CD483" s="5"/>
      <c r="CE483" s="5"/>
      <c r="CF483" s="5"/>
      <c r="CG483" s="5">
        <v>1</v>
      </c>
      <c r="CH483" s="5"/>
      <c r="CI483" s="5"/>
      <c r="CJ483" s="5"/>
      <c r="CK483" s="5"/>
      <c r="CL483" s="5"/>
      <c r="CM483" s="5"/>
      <c r="CN483" s="5"/>
      <c r="CO483" s="5"/>
      <c r="CP483" s="5"/>
      <c r="CQ483" s="5"/>
      <c r="CR483" s="5"/>
      <c r="CS483" s="5"/>
      <c r="CT483" s="5"/>
      <c r="CU483" s="5"/>
      <c r="CV483" s="5"/>
      <c r="CW483" s="5"/>
      <c r="CX483" s="5"/>
      <c r="CY483" s="5"/>
      <c r="CZ483" s="5"/>
      <c r="DA483" s="5"/>
      <c r="DB483" s="5"/>
      <c r="DC483" s="5"/>
      <c r="DD483" s="5"/>
      <c r="DE483" s="5"/>
      <c r="DF483" s="5"/>
      <c r="DG483" s="5"/>
      <c r="DH483" s="5"/>
      <c r="DI483" s="5"/>
      <c r="DJ483" s="5"/>
      <c r="DK483" s="5"/>
      <c r="DL483" s="5"/>
      <c r="DM483" s="5"/>
      <c r="DN483" s="5"/>
      <c r="DO483" s="5"/>
      <c r="DP483" s="5"/>
      <c r="DQ483" s="5"/>
      <c r="DR483" s="5"/>
      <c r="DS483" s="5"/>
      <c r="DT483" s="5"/>
      <c r="DU483" s="5"/>
      <c r="DV483" s="5"/>
      <c r="DW483" s="5"/>
      <c r="DX483" s="5"/>
      <c r="DY483" s="5"/>
      <c r="DZ483" s="5"/>
      <c r="EA483" s="5"/>
      <c r="EB483" s="5"/>
      <c r="EC483" s="5"/>
      <c r="ED483" s="5"/>
      <c r="EE483" s="5"/>
      <c r="EF483" s="5"/>
      <c r="EG483" s="5"/>
      <c r="EH483" s="5"/>
      <c r="EI483" s="5"/>
      <c r="EJ483" s="5"/>
      <c r="EK483" s="5"/>
      <c r="EL483" s="5"/>
      <c r="EM483" s="5"/>
      <c r="EN483" s="5"/>
      <c r="EO483" s="5"/>
      <c r="EP483" s="5"/>
      <c r="EQ483" s="5"/>
      <c r="ER483" s="20">
        <f t="shared" si="102"/>
        <v>1</v>
      </c>
      <c r="ES483" s="5">
        <f t="shared" si="103"/>
        <v>1</v>
      </c>
      <c r="ET483" s="5" t="s">
        <v>583</v>
      </c>
      <c r="EU483" s="15" t="s">
        <v>1940</v>
      </c>
      <c r="EV483" s="15" t="s">
        <v>567</v>
      </c>
      <c r="EW483" s="15"/>
      <c r="EX483" s="3"/>
      <c r="EY483" s="22"/>
      <c r="EZ483" s="21"/>
      <c r="FA483" s="3"/>
      <c r="FB483" s="22"/>
      <c r="FC483" s="15"/>
      <c r="FD483" s="15"/>
      <c r="FE483" s="15">
        <f t="shared" si="104"/>
        <v>4925</v>
      </c>
      <c r="FF483" s="4">
        <f t="shared" si="105"/>
        <v>9850</v>
      </c>
      <c r="FH483" s="4">
        <v>0</v>
      </c>
      <c r="FI483" t="s">
        <v>688</v>
      </c>
    </row>
    <row r="484" spans="1:165" ht="17.25" x14ac:dyDescent="0.25">
      <c r="A484" s="5">
        <v>460198610</v>
      </c>
      <c r="B484" s="12" t="s">
        <v>502</v>
      </c>
      <c r="C484" s="5"/>
      <c r="D484" s="5"/>
      <c r="E484" s="5"/>
      <c r="F484" s="5"/>
      <c r="G484" s="6"/>
      <c r="H484" s="6"/>
      <c r="I484" s="5">
        <v>6682</v>
      </c>
      <c r="J484" s="5">
        <v>19142</v>
      </c>
      <c r="K484" s="295">
        <f t="shared" si="106"/>
        <v>94</v>
      </c>
      <c r="L484" s="295">
        <f t="shared" si="95"/>
        <v>25824</v>
      </c>
      <c r="M484" s="7">
        <v>4</v>
      </c>
      <c r="N484" s="5" t="s">
        <v>688</v>
      </c>
      <c r="O484" s="5" t="s">
        <v>689</v>
      </c>
      <c r="P484" s="5" t="s">
        <v>30</v>
      </c>
      <c r="Q484" s="8">
        <v>18860.18</v>
      </c>
      <c r="R484" s="9">
        <v>998</v>
      </c>
      <c r="S484" s="9">
        <f t="shared" si="96"/>
        <v>0</v>
      </c>
      <c r="T484" s="9">
        <v>4477</v>
      </c>
      <c r="U484" s="10" t="s">
        <v>688</v>
      </c>
      <c r="V484" s="319">
        <f t="shared" si="100"/>
        <v>9.8247333269329065E-2</v>
      </c>
      <c r="W484" s="319">
        <f t="shared" si="101"/>
        <v>6.1921538391596408E-3</v>
      </c>
      <c r="X484" s="11" t="str">
        <f t="shared" si="97"/>
        <v>FLOW</v>
      </c>
      <c r="Y484" s="5" t="str">
        <f t="shared" si="98"/>
        <v>-</v>
      </c>
      <c r="Z484" s="5" t="s">
        <v>773</v>
      </c>
      <c r="AA484" s="5" t="s">
        <v>586</v>
      </c>
      <c r="AB484" s="12"/>
      <c r="AC484" s="5"/>
      <c r="AD484" s="5"/>
      <c r="AE484" s="13"/>
      <c r="AF484" s="14" t="s">
        <v>1064</v>
      </c>
      <c r="AG484" s="15" t="s">
        <v>586</v>
      </c>
      <c r="AH484" s="5" t="s">
        <v>391</v>
      </c>
      <c r="AI484" s="15" t="s">
        <v>586</v>
      </c>
      <c r="AJ484" s="16" t="s">
        <v>586</v>
      </c>
      <c r="AK484" s="15" t="s">
        <v>586</v>
      </c>
      <c r="AL484" s="17">
        <v>24617</v>
      </c>
      <c r="AM484" s="8">
        <v>18860.18</v>
      </c>
      <c r="AN484" s="18">
        <v>116</v>
      </c>
      <c r="AO484" s="6">
        <v>126</v>
      </c>
      <c r="AP484" s="6" t="str">
        <f t="shared" si="99"/>
        <v>FLOW</v>
      </c>
      <c r="AQ484" s="6"/>
      <c r="AR484" s="6"/>
      <c r="AS484" s="6"/>
      <c r="AT484" s="6"/>
      <c r="AU484" s="5" t="s">
        <v>483</v>
      </c>
      <c r="AV484" s="332"/>
      <c r="AW484" s="12"/>
      <c r="AX484" s="19"/>
      <c r="AY484" s="5"/>
      <c r="AZ484" s="5" t="s">
        <v>1011</v>
      </c>
      <c r="BA484" s="15" t="s">
        <v>586</v>
      </c>
      <c r="BB484" s="15"/>
      <c r="BC484" s="15"/>
      <c r="BD484" s="5"/>
      <c r="BE484" s="5"/>
      <c r="BF484" s="5"/>
      <c r="BG484" s="3"/>
      <c r="BH484" s="5"/>
      <c r="BI484" s="5"/>
      <c r="BJ484" s="5"/>
      <c r="BK484" s="5"/>
      <c r="BL484" s="5"/>
      <c r="BM484" s="5"/>
      <c r="BN484" s="5"/>
      <c r="BO484" s="5">
        <v>1</v>
      </c>
      <c r="BP484" s="5"/>
      <c r="BQ484" s="5"/>
      <c r="BR484" s="5"/>
      <c r="BS484" s="5"/>
      <c r="BT484" s="5"/>
      <c r="BU484" s="5"/>
      <c r="BV484" s="5"/>
      <c r="BW484" s="5"/>
      <c r="BX484" s="5"/>
      <c r="BY484" s="5"/>
      <c r="BZ484" s="5"/>
      <c r="CA484" s="5"/>
      <c r="CB484" s="5"/>
      <c r="CC484" s="5"/>
      <c r="CD484" s="5"/>
      <c r="CE484" s="5"/>
      <c r="CF484" s="5"/>
      <c r="CG484" s="5"/>
      <c r="CH484" s="5"/>
      <c r="CI484" s="5"/>
      <c r="CJ484" s="5"/>
      <c r="CK484" s="5"/>
      <c r="CL484" s="5"/>
      <c r="CM484" s="5"/>
      <c r="CN484" s="5"/>
      <c r="CO484" s="5"/>
      <c r="CP484" s="5"/>
      <c r="CQ484" s="5"/>
      <c r="CR484" s="5"/>
      <c r="CS484" s="5"/>
      <c r="CT484" s="5"/>
      <c r="CU484" s="5"/>
      <c r="CV484" s="5"/>
      <c r="CW484" s="5"/>
      <c r="CX484" s="5"/>
      <c r="CY484" s="5"/>
      <c r="CZ484" s="5"/>
      <c r="DA484" s="5"/>
      <c r="DB484" s="5"/>
      <c r="DC484" s="5"/>
      <c r="DD484" s="5"/>
      <c r="DE484" s="5"/>
      <c r="DF484" s="5"/>
      <c r="DG484" s="5"/>
      <c r="DH484" s="5"/>
      <c r="DI484" s="5"/>
      <c r="DJ484" s="5"/>
      <c r="DK484" s="5"/>
      <c r="DL484" s="5"/>
      <c r="DM484" s="5"/>
      <c r="DN484" s="5"/>
      <c r="DO484" s="5"/>
      <c r="DP484" s="5"/>
      <c r="DQ484" s="5"/>
      <c r="DR484" s="5"/>
      <c r="DS484" s="5"/>
      <c r="DT484" s="5"/>
      <c r="DU484" s="5"/>
      <c r="DV484" s="5"/>
      <c r="DW484" s="5"/>
      <c r="DX484" s="5"/>
      <c r="DY484" s="5"/>
      <c r="DZ484" s="5"/>
      <c r="EA484" s="5"/>
      <c r="EB484" s="5"/>
      <c r="EC484" s="5"/>
      <c r="ED484" s="5"/>
      <c r="EE484" s="5"/>
      <c r="EF484" s="5"/>
      <c r="EG484" s="5"/>
      <c r="EH484" s="5"/>
      <c r="EI484" s="5"/>
      <c r="EJ484" s="5"/>
      <c r="EK484" s="5"/>
      <c r="EL484" s="5"/>
      <c r="EM484" s="5"/>
      <c r="EN484" s="5"/>
      <c r="EO484" s="5"/>
      <c r="EP484" s="5"/>
      <c r="EQ484" s="5"/>
      <c r="ER484" s="20">
        <f t="shared" si="102"/>
        <v>1</v>
      </c>
      <c r="ES484" s="5">
        <f t="shared" si="103"/>
        <v>1</v>
      </c>
      <c r="ET484" s="5" t="s">
        <v>573</v>
      </c>
      <c r="EU484" s="15" t="s">
        <v>1941</v>
      </c>
      <c r="EV484" s="15" t="s">
        <v>567</v>
      </c>
      <c r="EW484" s="15" t="s">
        <v>1070</v>
      </c>
      <c r="EX484" s="3" t="s">
        <v>1078</v>
      </c>
      <c r="EY484" s="22">
        <v>46178</v>
      </c>
      <c r="EZ484" s="21"/>
      <c r="FA484" s="3"/>
      <c r="FB484" s="22"/>
      <c r="FC484" s="15"/>
      <c r="FD484" s="15"/>
      <c r="FE484" s="15">
        <f t="shared" si="104"/>
        <v>94</v>
      </c>
      <c r="FF484" s="4">
        <f t="shared" si="105"/>
        <v>25824</v>
      </c>
      <c r="FG484" t="s">
        <v>586</v>
      </c>
      <c r="FH484" s="4">
        <v>998</v>
      </c>
      <c r="FI484" t="s">
        <v>688</v>
      </c>
    </row>
    <row r="485" spans="1:165" ht="17.25" x14ac:dyDescent="0.25">
      <c r="A485" s="5">
        <v>460405924</v>
      </c>
      <c r="B485" s="12" t="s">
        <v>1441</v>
      </c>
      <c r="C485" s="5"/>
      <c r="D485" s="5"/>
      <c r="E485" s="5"/>
      <c r="F485" s="5"/>
      <c r="G485" s="6"/>
      <c r="H485" s="6"/>
      <c r="I485" s="5">
        <v>2843</v>
      </c>
      <c r="J485" s="5">
        <v>2777</v>
      </c>
      <c r="K485" s="295">
        <f t="shared" si="106"/>
        <v>2843</v>
      </c>
      <c r="L485" s="295">
        <f t="shared" si="95"/>
        <v>5620</v>
      </c>
      <c r="M485" s="334">
        <v>1</v>
      </c>
      <c r="N485" s="5" t="s">
        <v>688</v>
      </c>
      <c r="O485" s="5" t="s">
        <v>689</v>
      </c>
      <c r="P485" s="5" t="s">
        <v>168</v>
      </c>
      <c r="Q485" s="8">
        <v>18727</v>
      </c>
      <c r="R485" s="9">
        <v>66</v>
      </c>
      <c r="S485" s="9">
        <f t="shared" si="96"/>
        <v>0</v>
      </c>
      <c r="T485" s="9">
        <v>1800</v>
      </c>
      <c r="U485" s="10" t="s">
        <v>586</v>
      </c>
      <c r="V485" s="319">
        <f t="shared" si="100"/>
        <v>1.8506638494385198E-2</v>
      </c>
      <c r="W485" s="319">
        <f t="shared" si="101"/>
        <v>1.0502312871810131E-3</v>
      </c>
      <c r="X485" s="11" t="str">
        <f t="shared" si="97"/>
        <v>FLOW</v>
      </c>
      <c r="Y485" s="5" t="str">
        <f t="shared" si="98"/>
        <v>-</v>
      </c>
      <c r="Z485" s="5" t="s">
        <v>586</v>
      </c>
      <c r="AA485" s="5" t="s">
        <v>586</v>
      </c>
      <c r="AB485" s="12"/>
      <c r="AC485" s="5"/>
      <c r="AD485" s="5"/>
      <c r="AE485" s="13"/>
      <c r="AF485" s="14"/>
      <c r="AG485" s="15"/>
      <c r="AH485" s="5" t="s">
        <v>455</v>
      </c>
      <c r="AI485" s="15"/>
      <c r="AK485" s="15"/>
      <c r="AL485" s="17">
        <v>4643</v>
      </c>
      <c r="AM485" s="8">
        <v>18727</v>
      </c>
      <c r="AN485" s="18">
        <v>27</v>
      </c>
      <c r="AO485" s="6">
        <v>37</v>
      </c>
      <c r="AP485" s="6" t="str">
        <f t="shared" si="99"/>
        <v>FLOW</v>
      </c>
      <c r="AQ485" s="6"/>
      <c r="AR485" s="6"/>
      <c r="AS485" s="6"/>
      <c r="AT485" s="6"/>
      <c r="AU485" s="5" t="s">
        <v>586</v>
      </c>
      <c r="AV485" s="332"/>
      <c r="AW485" s="12"/>
      <c r="AX485" s="19"/>
      <c r="AY485" s="5"/>
      <c r="AZ485" s="5" t="s">
        <v>1325</v>
      </c>
      <c r="BA485" s="15" t="s">
        <v>586</v>
      </c>
      <c r="BB485" s="15"/>
      <c r="BC485" s="15"/>
      <c r="BD485" s="5"/>
      <c r="BE485" s="5"/>
      <c r="BF485" s="5"/>
      <c r="BG485" s="3"/>
      <c r="BH485" s="5"/>
      <c r="BI485" s="5"/>
      <c r="BJ485" s="5"/>
      <c r="BK485" s="5"/>
      <c r="BL485" s="5"/>
      <c r="BM485" s="5"/>
      <c r="BN485" s="5"/>
      <c r="BO485" s="5"/>
      <c r="BP485" s="5"/>
      <c r="BQ485" s="5"/>
      <c r="BR485" s="5"/>
      <c r="BS485" s="5"/>
      <c r="BT485" s="5"/>
      <c r="BU485" s="5"/>
      <c r="BV485" s="5"/>
      <c r="BW485" s="5"/>
      <c r="BX485" s="5"/>
      <c r="BY485" s="5"/>
      <c r="BZ485" s="5"/>
      <c r="CA485" s="5"/>
      <c r="CB485" s="5"/>
      <c r="CC485" s="5"/>
      <c r="CD485" s="5"/>
      <c r="CE485" s="5"/>
      <c r="CF485" s="5"/>
      <c r="CG485" s="5">
        <v>1</v>
      </c>
      <c r="CH485" s="5"/>
      <c r="CI485" s="5"/>
      <c r="CJ485" s="5"/>
      <c r="CK485" s="5"/>
      <c r="CL485" s="5"/>
      <c r="CM485" s="5"/>
      <c r="CN485" s="5"/>
      <c r="CO485" s="5"/>
      <c r="CP485" s="5"/>
      <c r="CQ485" s="5"/>
      <c r="CR485" s="5"/>
      <c r="CS485" s="5"/>
      <c r="CT485" s="5"/>
      <c r="CU485" s="5"/>
      <c r="CV485" s="5"/>
      <c r="CW485" s="5"/>
      <c r="CX485" s="5"/>
      <c r="CY485" s="5"/>
      <c r="CZ485" s="5"/>
      <c r="DA485" s="5"/>
      <c r="DB485" s="5"/>
      <c r="DC485" s="5"/>
      <c r="DD485" s="5"/>
      <c r="DE485" s="5"/>
      <c r="DF485" s="5"/>
      <c r="DG485" s="5"/>
      <c r="DH485" s="5"/>
      <c r="DI485" s="5"/>
      <c r="DJ485" s="5"/>
      <c r="DK485" s="5"/>
      <c r="DL485" s="5"/>
      <c r="DM485" s="5"/>
      <c r="DN485" s="5"/>
      <c r="DO485" s="5"/>
      <c r="DP485" s="5"/>
      <c r="DQ485" s="5"/>
      <c r="DR485" s="5"/>
      <c r="DS485" s="5"/>
      <c r="DT485" s="5"/>
      <c r="DU485" s="5"/>
      <c r="DV485" s="5"/>
      <c r="DW485" s="5"/>
      <c r="DX485" s="5"/>
      <c r="DY485" s="5"/>
      <c r="DZ485" s="5"/>
      <c r="EA485" s="5"/>
      <c r="EB485" s="5"/>
      <c r="EC485" s="5"/>
      <c r="ED485" s="5"/>
      <c r="EE485" s="5"/>
      <c r="EF485" s="5"/>
      <c r="EG485" s="5"/>
      <c r="EH485" s="5"/>
      <c r="EI485" s="5"/>
      <c r="EJ485" s="5"/>
      <c r="EK485" s="5"/>
      <c r="EL485" s="5"/>
      <c r="EM485" s="5"/>
      <c r="EN485" s="5"/>
      <c r="EO485" s="5"/>
      <c r="EP485" s="5"/>
      <c r="EQ485" s="5"/>
      <c r="ER485" s="20">
        <f t="shared" si="102"/>
        <v>1</v>
      </c>
      <c r="ES485" s="5">
        <f t="shared" si="103"/>
        <v>1</v>
      </c>
      <c r="ET485" s="5" t="s">
        <v>583</v>
      </c>
      <c r="EU485" s="15" t="s">
        <v>1942</v>
      </c>
      <c r="EV485" s="15" t="s">
        <v>567</v>
      </c>
      <c r="EW485" s="15"/>
      <c r="EX485" s="3"/>
      <c r="EY485" s="22"/>
      <c r="EZ485" s="21"/>
      <c r="FA485" s="3"/>
      <c r="FB485" s="22"/>
      <c r="FC485" s="15"/>
      <c r="FD485" s="15"/>
      <c r="FE485" s="15">
        <f t="shared" si="104"/>
        <v>2843</v>
      </c>
      <c r="FF485" s="4">
        <f t="shared" si="105"/>
        <v>5620</v>
      </c>
      <c r="FH485" s="4">
        <v>66</v>
      </c>
      <c r="FI485" t="s">
        <v>688</v>
      </c>
    </row>
    <row r="486" spans="1:165" ht="17.25" x14ac:dyDescent="0.25">
      <c r="A486" s="5">
        <v>464721019</v>
      </c>
      <c r="B486" s="12" t="s">
        <v>962</v>
      </c>
      <c r="C486" s="5" t="s">
        <v>1043</v>
      </c>
      <c r="D486" s="5" t="s">
        <v>1065</v>
      </c>
      <c r="E486" s="5">
        <v>10000</v>
      </c>
      <c r="F486" s="5"/>
      <c r="G486" s="6"/>
      <c r="H486" s="6"/>
      <c r="I486" s="5">
        <v>9546</v>
      </c>
      <c r="J486" s="5">
        <v>18928</v>
      </c>
      <c r="K486" s="295">
        <f t="shared" si="106"/>
        <v>9716</v>
      </c>
      <c r="L486" s="295">
        <f t="shared" si="95"/>
        <v>18474</v>
      </c>
      <c r="M486" s="7">
        <v>2</v>
      </c>
      <c r="N486" s="5" t="s">
        <v>737</v>
      </c>
      <c r="O486" s="5" t="s">
        <v>738</v>
      </c>
      <c r="P486" s="5" t="s">
        <v>150</v>
      </c>
      <c r="Q486" s="8">
        <v>18667</v>
      </c>
      <c r="R486" s="9">
        <v>334</v>
      </c>
      <c r="S486" s="9">
        <f t="shared" si="96"/>
        <v>0</v>
      </c>
      <c r="T486" s="9">
        <v>1350</v>
      </c>
      <c r="U486" s="10" t="s">
        <v>586</v>
      </c>
      <c r="V486" s="319">
        <f t="shared" si="100"/>
        <v>0.1331659562270868</v>
      </c>
      <c r="W486" s="319">
        <f t="shared" si="101"/>
        <v>4.1330862816268245E-3</v>
      </c>
      <c r="X486" s="11" t="str">
        <f t="shared" si="97"/>
        <v>STABLE</v>
      </c>
      <c r="Y486" s="5" t="str">
        <f t="shared" si="98"/>
        <v>PAID</v>
      </c>
      <c r="Z486" s="5" t="s">
        <v>586</v>
      </c>
      <c r="AA486" s="5" t="s">
        <v>586</v>
      </c>
      <c r="AB486" s="12"/>
      <c r="AC486" s="5"/>
      <c r="AD486" s="5"/>
      <c r="AE486" s="13"/>
      <c r="AF486" s="14" t="s">
        <v>586</v>
      </c>
      <c r="AG486" s="15" t="s">
        <v>586</v>
      </c>
      <c r="AH486" s="5" t="s">
        <v>205</v>
      </c>
      <c r="AI486" s="15" t="s">
        <v>586</v>
      </c>
      <c r="AJ486" s="16" t="s">
        <v>586</v>
      </c>
      <c r="AK486" s="15" t="s">
        <v>586</v>
      </c>
      <c r="AL486" s="17">
        <v>20612</v>
      </c>
      <c r="AM486" s="8">
        <v>18667</v>
      </c>
      <c r="AN486" s="18">
        <v>57</v>
      </c>
      <c r="AO486" s="6">
        <v>37</v>
      </c>
      <c r="AP486" s="6" t="str">
        <f t="shared" si="99"/>
        <v>STABLE</v>
      </c>
      <c r="AQ486" s="6"/>
      <c r="AR486" s="6"/>
      <c r="AS486" s="6"/>
      <c r="AT486" s="6"/>
      <c r="AU486" s="5" t="s">
        <v>1060</v>
      </c>
      <c r="AV486" s="332"/>
      <c r="AW486" s="12"/>
      <c r="AX486" s="19"/>
      <c r="AY486" s="5"/>
      <c r="AZ486" s="5" t="s">
        <v>1011</v>
      </c>
      <c r="BA486" s="15" t="s">
        <v>586</v>
      </c>
      <c r="BB486" s="15"/>
      <c r="BC486" s="15"/>
      <c r="BD486" s="5"/>
      <c r="BE486" s="5"/>
      <c r="BF486" s="5"/>
      <c r="BG486" s="3"/>
      <c r="BH486" s="5"/>
      <c r="BI486" s="5"/>
      <c r="BJ486" s="5"/>
      <c r="BK486" s="5"/>
      <c r="BL486" s="5"/>
      <c r="BM486" s="5"/>
      <c r="BN486" s="5"/>
      <c r="BO486" s="5"/>
      <c r="BP486" s="5"/>
      <c r="BQ486" s="5"/>
      <c r="BR486" s="5">
        <v>2</v>
      </c>
      <c r="BS486" s="5"/>
      <c r="BT486" s="5"/>
      <c r="BU486" s="5"/>
      <c r="BV486" s="5"/>
      <c r="BW486" s="5"/>
      <c r="BX486" s="5">
        <v>1</v>
      </c>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c r="EM486" s="5"/>
      <c r="EN486" s="5"/>
      <c r="EO486" s="5"/>
      <c r="EP486" s="5"/>
      <c r="EQ486" s="5"/>
      <c r="ER486" s="20">
        <f t="shared" si="102"/>
        <v>3</v>
      </c>
      <c r="ES486" s="5">
        <f t="shared" si="103"/>
        <v>1</v>
      </c>
      <c r="ET486" s="5" t="s">
        <v>584</v>
      </c>
      <c r="EU486" s="15" t="s">
        <v>1943</v>
      </c>
      <c r="EV486" s="15" t="s">
        <v>567</v>
      </c>
      <c r="EW486" s="15" t="s">
        <v>1115</v>
      </c>
      <c r="EX486" s="3" t="s">
        <v>1263</v>
      </c>
      <c r="EY486" s="22">
        <v>46181</v>
      </c>
      <c r="EZ486" s="21"/>
      <c r="FA486" s="3"/>
      <c r="FB486" s="22"/>
      <c r="FC486" s="15"/>
      <c r="FD486" s="15"/>
      <c r="FE486" s="15">
        <f t="shared" si="104"/>
        <v>9716</v>
      </c>
      <c r="FF486" s="4">
        <f t="shared" si="105"/>
        <v>28474</v>
      </c>
      <c r="FG486" t="s">
        <v>586</v>
      </c>
      <c r="FH486" s="4">
        <v>334</v>
      </c>
      <c r="FI486" t="s">
        <v>1477</v>
      </c>
    </row>
    <row r="487" spans="1:165" ht="17.25" x14ac:dyDescent="0.25">
      <c r="A487" s="5">
        <v>461914147</v>
      </c>
      <c r="B487" s="12" t="s">
        <v>471</v>
      </c>
      <c r="C487" s="5"/>
      <c r="D487" s="5"/>
      <c r="E487" s="5"/>
      <c r="F487" s="5"/>
      <c r="G487" s="6"/>
      <c r="H487" s="6"/>
      <c r="I487" s="5">
        <v>4841</v>
      </c>
      <c r="J487" s="5">
        <v>4606</v>
      </c>
      <c r="K487" s="295">
        <f t="shared" si="106"/>
        <v>4728</v>
      </c>
      <c r="L487" s="295">
        <f t="shared" si="95"/>
        <v>9447</v>
      </c>
      <c r="M487" s="334">
        <v>1</v>
      </c>
      <c r="N487" s="5" t="s">
        <v>688</v>
      </c>
      <c r="O487" s="5" t="s">
        <v>689</v>
      </c>
      <c r="P487" s="5" t="s">
        <v>156</v>
      </c>
      <c r="Q487" s="8">
        <v>18593.39</v>
      </c>
      <c r="R487" s="9">
        <v>122</v>
      </c>
      <c r="S487" s="9">
        <f t="shared" si="96"/>
        <v>0</v>
      </c>
      <c r="T487" s="9">
        <v>3472.44</v>
      </c>
      <c r="U487" s="10" t="s">
        <v>891</v>
      </c>
      <c r="V487" s="319">
        <f t="shared" si="100"/>
        <v>1.0762481229579905E-2</v>
      </c>
      <c r="W487" s="319">
        <f t="shared" si="101"/>
        <v>1.0427382876466373E-3</v>
      </c>
      <c r="X487" s="11" t="str">
        <f t="shared" si="97"/>
        <v>FLOW</v>
      </c>
      <c r="Y487" s="5" t="str">
        <f t="shared" si="98"/>
        <v>-</v>
      </c>
      <c r="Z487" s="5" t="s">
        <v>787</v>
      </c>
      <c r="AA487" s="5" t="s">
        <v>586</v>
      </c>
      <c r="AB487" s="12"/>
      <c r="AC487" s="5"/>
      <c r="AD487" s="5"/>
      <c r="AE487" s="13"/>
      <c r="AF487" s="14" t="s">
        <v>586</v>
      </c>
      <c r="AG487" s="15" t="s">
        <v>586</v>
      </c>
      <c r="AH487" s="5" t="s">
        <v>465</v>
      </c>
      <c r="AI487" s="15" t="s">
        <v>586</v>
      </c>
      <c r="AJ487" s="16" t="s">
        <v>586</v>
      </c>
      <c r="AK487" s="15" t="s">
        <v>586</v>
      </c>
      <c r="AL487" s="17">
        <v>8200.44</v>
      </c>
      <c r="AM487" s="8">
        <v>18593.39</v>
      </c>
      <c r="AN487" s="18">
        <v>27</v>
      </c>
      <c r="AO487" s="6">
        <v>37</v>
      </c>
      <c r="AP487" s="6" t="str">
        <f t="shared" si="99"/>
        <v>FLOW</v>
      </c>
      <c r="AQ487" s="6"/>
      <c r="AR487" s="6"/>
      <c r="AS487" s="6"/>
      <c r="AT487" s="6"/>
      <c r="AU487" s="5" t="s">
        <v>1060</v>
      </c>
      <c r="AV487" s="332"/>
      <c r="AW487" s="12"/>
      <c r="AX487" s="19"/>
      <c r="AY487" s="5"/>
      <c r="AZ487" s="5" t="s">
        <v>1011</v>
      </c>
      <c r="BA487" s="15" t="s">
        <v>586</v>
      </c>
      <c r="BB487" s="15"/>
      <c r="BC487" s="15"/>
      <c r="BD487" s="5"/>
      <c r="BE487" s="5"/>
      <c r="BF487" s="5"/>
      <c r="BG487" s="3"/>
      <c r="BH487" s="5"/>
      <c r="BI487" s="5"/>
      <c r="BJ487" s="5"/>
      <c r="BK487" s="5"/>
      <c r="BL487" s="5">
        <v>1</v>
      </c>
      <c r="BM487" s="5"/>
      <c r="BN487" s="5"/>
      <c r="BO487" s="5"/>
      <c r="BP487" s="5"/>
      <c r="BQ487" s="5"/>
      <c r="BR487" s="5"/>
      <c r="BS487" s="5"/>
      <c r="BT487" s="5"/>
      <c r="BU487" s="5"/>
      <c r="BV487" s="5"/>
      <c r="BW487" s="5"/>
      <c r="BX487" s="5"/>
      <c r="BY487" s="5"/>
      <c r="BZ487" s="5"/>
      <c r="CA487" s="5"/>
      <c r="CB487" s="5"/>
      <c r="CC487" s="5"/>
      <c r="CD487" s="5"/>
      <c r="CE487" s="5"/>
      <c r="CF487" s="5"/>
      <c r="CG487" s="5"/>
      <c r="CH487" s="5"/>
      <c r="CI487" s="5"/>
      <c r="CJ487" s="5"/>
      <c r="CK487" s="5"/>
      <c r="CL487" s="5"/>
      <c r="CM487" s="5"/>
      <c r="CN487" s="5"/>
      <c r="CO487" s="5"/>
      <c r="CP487" s="5"/>
      <c r="CQ487" s="5"/>
      <c r="CR487" s="5"/>
      <c r="CS487" s="5"/>
      <c r="CT487" s="5"/>
      <c r="CU487" s="5"/>
      <c r="CV487" s="5"/>
      <c r="CW487" s="5"/>
      <c r="CX487" s="5"/>
      <c r="CY487" s="5"/>
      <c r="CZ487" s="5"/>
      <c r="DA487" s="5"/>
      <c r="DB487" s="5"/>
      <c r="DC487" s="5"/>
      <c r="DD487" s="5"/>
      <c r="DE487" s="5"/>
      <c r="DF487" s="5"/>
      <c r="DG487" s="5"/>
      <c r="DH487" s="5"/>
      <c r="DI487" s="5"/>
      <c r="DJ487" s="5"/>
      <c r="DK487" s="5"/>
      <c r="DL487" s="5"/>
      <c r="DM487" s="5"/>
      <c r="DN487" s="5"/>
      <c r="DO487" s="5"/>
      <c r="DP487" s="5"/>
      <c r="DQ487" s="5"/>
      <c r="DR487" s="5"/>
      <c r="DS487" s="5"/>
      <c r="DT487" s="5"/>
      <c r="DU487" s="5"/>
      <c r="DV487" s="5"/>
      <c r="DW487" s="5"/>
      <c r="DX487" s="5"/>
      <c r="DY487" s="5"/>
      <c r="DZ487" s="5"/>
      <c r="EA487" s="5"/>
      <c r="EB487" s="5"/>
      <c r="EC487" s="5"/>
      <c r="ED487" s="5"/>
      <c r="EE487" s="5"/>
      <c r="EF487" s="5"/>
      <c r="EG487" s="5"/>
      <c r="EH487" s="5"/>
      <c r="EI487" s="5"/>
      <c r="EJ487" s="5"/>
      <c r="EK487" s="5"/>
      <c r="EL487" s="5"/>
      <c r="EM487" s="5"/>
      <c r="EN487" s="5"/>
      <c r="EO487" s="5"/>
      <c r="EP487" s="5"/>
      <c r="EQ487" s="5"/>
      <c r="ER487" s="20">
        <f t="shared" si="102"/>
        <v>1</v>
      </c>
      <c r="ES487" s="5">
        <f t="shared" si="103"/>
        <v>1</v>
      </c>
      <c r="ET487" s="5" t="s">
        <v>582</v>
      </c>
      <c r="EU487" s="15" t="s">
        <v>1944</v>
      </c>
      <c r="EV487" s="15" t="s">
        <v>567</v>
      </c>
      <c r="EW487" s="15" t="s">
        <v>1070</v>
      </c>
      <c r="EX487" s="3" t="s">
        <v>1076</v>
      </c>
      <c r="EY487" s="22">
        <v>46177</v>
      </c>
      <c r="EZ487" s="21"/>
      <c r="FA487" s="3"/>
      <c r="FB487" s="22"/>
      <c r="FC487" s="15"/>
      <c r="FD487" s="15"/>
      <c r="FE487" s="15">
        <f t="shared" si="104"/>
        <v>4728</v>
      </c>
      <c r="FF487" s="4">
        <f t="shared" si="105"/>
        <v>9447</v>
      </c>
      <c r="FG487" t="s">
        <v>586</v>
      </c>
      <c r="FH487" s="4">
        <v>122</v>
      </c>
      <c r="FI487" t="s">
        <v>688</v>
      </c>
    </row>
    <row r="488" spans="1:165" ht="17.25" x14ac:dyDescent="0.25">
      <c r="A488" s="5">
        <v>461828293</v>
      </c>
      <c r="B488" s="12" t="s">
        <v>1339</v>
      </c>
      <c r="C488" s="5"/>
      <c r="D488" s="5"/>
      <c r="E488" s="5"/>
      <c r="F488" s="5"/>
      <c r="G488" s="6"/>
      <c r="H488" s="6"/>
      <c r="I488" s="5">
        <v>4833</v>
      </c>
      <c r="J488" s="5">
        <v>4833</v>
      </c>
      <c r="K488" s="295">
        <f t="shared" si="106"/>
        <v>4899</v>
      </c>
      <c r="L488" s="295">
        <f t="shared" si="95"/>
        <v>9666</v>
      </c>
      <c r="M488" s="334">
        <v>1</v>
      </c>
      <c r="N488" s="5" t="s">
        <v>688</v>
      </c>
      <c r="O488" s="5" t="s">
        <v>689</v>
      </c>
      <c r="P488" s="5" t="s">
        <v>74</v>
      </c>
      <c r="Q488" s="8">
        <v>18561.93</v>
      </c>
      <c r="R488" s="9">
        <v>66</v>
      </c>
      <c r="S488" s="9">
        <f t="shared" si="96"/>
        <v>0</v>
      </c>
      <c r="T488" s="9">
        <v>4008</v>
      </c>
      <c r="U488" s="10" t="s">
        <v>586</v>
      </c>
      <c r="V488" s="319">
        <f t="shared" si="100"/>
        <v>3.7577227749711159E-2</v>
      </c>
      <c r="W488" s="319">
        <f t="shared" si="101"/>
        <v>1.0409739753545074E-3</v>
      </c>
      <c r="X488" s="11" t="str">
        <f t="shared" si="97"/>
        <v>FLOW</v>
      </c>
      <c r="Y488" s="5" t="str">
        <f t="shared" si="98"/>
        <v>-</v>
      </c>
      <c r="Z488" s="5" t="s">
        <v>586</v>
      </c>
      <c r="AA488" s="5" t="s">
        <v>586</v>
      </c>
      <c r="AB488" s="12"/>
      <c r="AC488" s="5"/>
      <c r="AD488" s="5"/>
      <c r="AE488" s="13"/>
      <c r="AF488" s="14"/>
      <c r="AG488" s="15"/>
      <c r="AH488" s="5" t="s">
        <v>73</v>
      </c>
      <c r="AI488" s="15"/>
      <c r="AK488" s="15"/>
      <c r="AL488" s="17">
        <v>8907</v>
      </c>
      <c r="AM488" s="8">
        <v>18561.93</v>
      </c>
      <c r="AN488" s="18">
        <v>27</v>
      </c>
      <c r="AO488" s="6">
        <v>37</v>
      </c>
      <c r="AP488" s="6" t="str">
        <f t="shared" si="99"/>
        <v>FLOW</v>
      </c>
      <c r="AQ488" s="6"/>
      <c r="AR488" s="6"/>
      <c r="AS488" s="6"/>
      <c r="AT488" s="6"/>
      <c r="AU488" s="5" t="s">
        <v>586</v>
      </c>
      <c r="AV488" s="332"/>
      <c r="AW488" s="12"/>
      <c r="AX488" s="19"/>
      <c r="AY488" s="5"/>
      <c r="AZ488" s="5" t="s">
        <v>1325</v>
      </c>
      <c r="BA488" s="15" t="s">
        <v>586</v>
      </c>
      <c r="BB488" s="15"/>
      <c r="BC488" s="15"/>
      <c r="BD488" s="5"/>
      <c r="BE488" s="5"/>
      <c r="BF488" s="5"/>
      <c r="BG488" s="3"/>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v>1</v>
      </c>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c r="DP488" s="5"/>
      <c r="DQ488" s="5"/>
      <c r="DR488" s="5"/>
      <c r="DS488" s="5"/>
      <c r="DT488" s="5"/>
      <c r="DU488" s="5"/>
      <c r="DV488" s="5"/>
      <c r="DW488" s="5"/>
      <c r="DX488" s="5"/>
      <c r="DY488" s="5"/>
      <c r="DZ488" s="5"/>
      <c r="EA488" s="5"/>
      <c r="EB488" s="5"/>
      <c r="EC488" s="5"/>
      <c r="ED488" s="5"/>
      <c r="EE488" s="5"/>
      <c r="EF488" s="5"/>
      <c r="EG488" s="5"/>
      <c r="EH488" s="5"/>
      <c r="EI488" s="5"/>
      <c r="EJ488" s="5"/>
      <c r="EK488" s="5"/>
      <c r="EL488" s="5"/>
      <c r="EM488" s="5"/>
      <c r="EN488" s="5"/>
      <c r="EO488" s="5"/>
      <c r="EP488" s="5"/>
      <c r="EQ488" s="5"/>
      <c r="ER488" s="20">
        <f t="shared" si="102"/>
        <v>1</v>
      </c>
      <c r="ES488" s="5">
        <f t="shared" si="103"/>
        <v>1</v>
      </c>
      <c r="ET488" s="5" t="s">
        <v>579</v>
      </c>
      <c r="EU488" s="15" t="s">
        <v>1945</v>
      </c>
      <c r="EV488" s="15" t="s">
        <v>567</v>
      </c>
      <c r="EW488" s="15"/>
      <c r="EX488" s="3"/>
      <c r="EY488" s="22"/>
      <c r="EZ488" s="21"/>
      <c r="FA488" s="3"/>
      <c r="FB488" s="22"/>
      <c r="FC488" s="15"/>
      <c r="FD488" s="15"/>
      <c r="FE488" s="15">
        <f t="shared" si="104"/>
        <v>4899</v>
      </c>
      <c r="FF488" s="4">
        <f t="shared" si="105"/>
        <v>9666</v>
      </c>
      <c r="FH488" s="4">
        <v>66</v>
      </c>
      <c r="FI488" t="s">
        <v>688</v>
      </c>
    </row>
    <row r="489" spans="1:165" ht="17.25" x14ac:dyDescent="0.25">
      <c r="A489" s="5">
        <v>460557225</v>
      </c>
      <c r="B489" s="12" t="s">
        <v>402</v>
      </c>
      <c r="C489" s="5"/>
      <c r="D489" s="5"/>
      <c r="E489" s="5"/>
      <c r="F489" s="5"/>
      <c r="G489" s="6"/>
      <c r="H489" s="6"/>
      <c r="I489" s="5">
        <v>2924</v>
      </c>
      <c r="J489" s="5">
        <v>1844</v>
      </c>
      <c r="K489" s="295">
        <f t="shared" si="106"/>
        <v>1906</v>
      </c>
      <c r="L489" s="295">
        <f t="shared" si="95"/>
        <v>4768</v>
      </c>
      <c r="M489" s="334">
        <v>1</v>
      </c>
      <c r="N489" s="5" t="s">
        <v>688</v>
      </c>
      <c r="O489" s="5" t="s">
        <v>689</v>
      </c>
      <c r="P489" s="5" t="s">
        <v>30</v>
      </c>
      <c r="Q489" s="8">
        <v>18473.25</v>
      </c>
      <c r="R489" s="9">
        <v>62</v>
      </c>
      <c r="S489" s="9">
        <f t="shared" si="96"/>
        <v>0</v>
      </c>
      <c r="T489" s="9">
        <v>6300</v>
      </c>
      <c r="U489" s="10" t="s">
        <v>871</v>
      </c>
      <c r="V489" s="319">
        <f t="shared" si="100"/>
        <v>1.150146574307114E-2</v>
      </c>
      <c r="W489" s="319">
        <f t="shared" si="101"/>
        <v>1.0360007009086692E-3</v>
      </c>
      <c r="X489" s="11" t="str">
        <f t="shared" si="97"/>
        <v>FLOW</v>
      </c>
      <c r="Y489" s="5" t="str">
        <f t="shared" si="98"/>
        <v>-</v>
      </c>
      <c r="Z489" s="5" t="s">
        <v>738</v>
      </c>
      <c r="AA489" s="5" t="s">
        <v>586</v>
      </c>
      <c r="AB489" s="12"/>
      <c r="AC489" s="5"/>
      <c r="AD489" s="5"/>
      <c r="AE489" s="13"/>
      <c r="AF489" s="14" t="s">
        <v>586</v>
      </c>
      <c r="AG489" s="15" t="s">
        <v>586</v>
      </c>
      <c r="AH489" s="5" t="s">
        <v>391</v>
      </c>
      <c r="AI489" s="15" t="s">
        <v>586</v>
      </c>
      <c r="AJ489" s="16" t="s">
        <v>586</v>
      </c>
      <c r="AK489" s="15" t="s">
        <v>586</v>
      </c>
      <c r="AL489" s="17">
        <v>8206</v>
      </c>
      <c r="AM489" s="8">
        <v>18473.25</v>
      </c>
      <c r="AN489" s="18">
        <v>27</v>
      </c>
      <c r="AO489" s="6">
        <v>37</v>
      </c>
      <c r="AP489" s="6" t="str">
        <f t="shared" si="99"/>
        <v>FLOW</v>
      </c>
      <c r="AQ489" s="6"/>
      <c r="AR489" s="6"/>
      <c r="AS489" s="6"/>
      <c r="AT489" s="6"/>
      <c r="AU489" s="5" t="s">
        <v>1060</v>
      </c>
      <c r="AV489" s="332"/>
      <c r="AW489" s="12"/>
      <c r="AX489" s="19"/>
      <c r="AY489" s="5"/>
      <c r="AZ489" s="5" t="s">
        <v>1011</v>
      </c>
      <c r="BA489" s="15" t="s">
        <v>586</v>
      </c>
      <c r="BB489" s="15"/>
      <c r="BC489" s="15"/>
      <c r="BD489" s="5"/>
      <c r="BE489" s="5"/>
      <c r="BF489" s="5"/>
      <c r="BG489" s="3"/>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c r="DP489" s="5"/>
      <c r="DQ489" s="5"/>
      <c r="DR489" s="5"/>
      <c r="DS489" s="5"/>
      <c r="DT489" s="5"/>
      <c r="DU489" s="5"/>
      <c r="DV489" s="5"/>
      <c r="DW489" s="5"/>
      <c r="DX489" s="5"/>
      <c r="DY489" s="5"/>
      <c r="DZ489" s="5"/>
      <c r="EA489" s="5"/>
      <c r="EB489" s="5"/>
      <c r="EC489" s="5"/>
      <c r="ED489" s="5"/>
      <c r="EE489" s="5"/>
      <c r="EF489" s="5"/>
      <c r="EG489" s="5"/>
      <c r="EH489" s="5"/>
      <c r="EI489" s="5"/>
      <c r="EJ489" s="5"/>
      <c r="EK489" s="5"/>
      <c r="EL489" s="5"/>
      <c r="EM489" s="5"/>
      <c r="EN489" s="5"/>
      <c r="EO489" s="5"/>
      <c r="EP489" s="5"/>
      <c r="EQ489" s="5"/>
      <c r="ER489" s="20">
        <f t="shared" si="102"/>
        <v>0</v>
      </c>
      <c r="ES489" s="5" t="str">
        <f t="shared" si="103"/>
        <v/>
      </c>
      <c r="ET489" s="5" t="s">
        <v>573</v>
      </c>
      <c r="EU489" s="15" t="e">
        <v>#N/A</v>
      </c>
      <c r="EV489" s="15" t="e">
        <v>#N/A</v>
      </c>
      <c r="EW489" s="15" t="e">
        <v>#N/A</v>
      </c>
      <c r="EX489" s="3" t="e">
        <v>#N/A</v>
      </c>
      <c r="EY489" s="22" t="e">
        <v>#N/A</v>
      </c>
      <c r="EZ489" s="21"/>
      <c r="FA489" s="3"/>
      <c r="FB489" s="22"/>
      <c r="FC489" s="15"/>
      <c r="FD489" s="15"/>
      <c r="FE489" s="15">
        <f t="shared" si="104"/>
        <v>1906</v>
      </c>
      <c r="FF489" s="4">
        <f t="shared" si="105"/>
        <v>4768</v>
      </c>
      <c r="FG489" t="s">
        <v>586</v>
      </c>
      <c r="FH489" s="4">
        <v>62</v>
      </c>
      <c r="FI489" t="s">
        <v>688</v>
      </c>
    </row>
    <row r="490" spans="1:165" ht="17.25" x14ac:dyDescent="0.25">
      <c r="A490" s="5">
        <v>461898596</v>
      </c>
      <c r="B490" s="12" t="s">
        <v>1353</v>
      </c>
      <c r="C490" s="5"/>
      <c r="D490" s="5"/>
      <c r="E490" s="5"/>
      <c r="F490" s="5"/>
      <c r="G490" s="6"/>
      <c r="H490" s="6"/>
      <c r="I490" s="5">
        <v>3953</v>
      </c>
      <c r="J490" s="5">
        <v>7242</v>
      </c>
      <c r="K490" s="295">
        <f t="shared" si="106"/>
        <v>3499</v>
      </c>
      <c r="L490" s="295">
        <f t="shared" si="95"/>
        <v>11195</v>
      </c>
      <c r="M490" s="7">
        <v>2</v>
      </c>
      <c r="N490" s="5" t="s">
        <v>688</v>
      </c>
      <c r="O490" s="5" t="s">
        <v>689</v>
      </c>
      <c r="P490" s="5" t="s">
        <v>17</v>
      </c>
      <c r="Q490" s="8">
        <v>18471.28</v>
      </c>
      <c r="R490" s="9">
        <v>210</v>
      </c>
      <c r="S490" s="9">
        <f t="shared" si="96"/>
        <v>0</v>
      </c>
      <c r="T490" s="9">
        <v>4308.91</v>
      </c>
      <c r="U490" s="10" t="s">
        <v>586</v>
      </c>
      <c r="V490" s="319">
        <f t="shared" si="100"/>
        <v>3.2747110843912568E-2</v>
      </c>
      <c r="W490" s="319">
        <f t="shared" si="101"/>
        <v>4.0897516457967494E-3</v>
      </c>
      <c r="X490" s="11" t="str">
        <f t="shared" si="97"/>
        <v>FLOW</v>
      </c>
      <c r="Y490" s="5" t="str">
        <f t="shared" si="98"/>
        <v>-</v>
      </c>
      <c r="Z490" s="5" t="s">
        <v>586</v>
      </c>
      <c r="AA490" s="5" t="s">
        <v>586</v>
      </c>
      <c r="AB490" s="12"/>
      <c r="AC490" s="5"/>
      <c r="AD490" s="5"/>
      <c r="AE490" s="13"/>
      <c r="AF490" s="14"/>
      <c r="AG490" s="15"/>
      <c r="AH490" s="5" t="s">
        <v>111</v>
      </c>
      <c r="AI490" s="15"/>
      <c r="AK490" s="15"/>
      <c r="AL490" s="17">
        <v>11760.91</v>
      </c>
      <c r="AM490" s="8">
        <v>18471.28</v>
      </c>
      <c r="AN490" s="18">
        <v>57</v>
      </c>
      <c r="AO490" s="6">
        <v>67</v>
      </c>
      <c r="AP490" s="6" t="str">
        <f t="shared" si="99"/>
        <v>FLOW</v>
      </c>
      <c r="AQ490" s="6"/>
      <c r="AR490" s="6"/>
      <c r="AS490" s="6"/>
      <c r="AT490" s="6"/>
      <c r="AU490" s="5" t="s">
        <v>586</v>
      </c>
      <c r="AV490" s="332"/>
      <c r="AW490" s="12"/>
      <c r="AX490" s="19"/>
      <c r="AY490" s="5"/>
      <c r="AZ490" s="5" t="s">
        <v>1325</v>
      </c>
      <c r="BA490" s="15" t="s">
        <v>586</v>
      </c>
      <c r="BB490" s="15"/>
      <c r="BC490" s="15"/>
      <c r="BD490" s="5"/>
      <c r="BE490" s="5"/>
      <c r="BF490" s="5"/>
      <c r="BG490" s="3"/>
      <c r="BH490" s="5"/>
      <c r="BI490" s="5"/>
      <c r="BJ490" s="5"/>
      <c r="BK490" s="5"/>
      <c r="BL490" s="5"/>
      <c r="BM490" s="5"/>
      <c r="BN490" s="5"/>
      <c r="BO490" s="5"/>
      <c r="BP490" s="5"/>
      <c r="BQ490" s="5"/>
      <c r="BR490" s="5"/>
      <c r="BS490" s="5"/>
      <c r="BT490" s="5"/>
      <c r="BU490" s="5"/>
      <c r="BV490" s="5"/>
      <c r="BW490" s="5"/>
      <c r="BX490" s="5"/>
      <c r="BY490" s="5"/>
      <c r="BZ490" s="5"/>
      <c r="CA490" s="5"/>
      <c r="CB490" s="5"/>
      <c r="CC490" s="5"/>
      <c r="CD490" s="5"/>
      <c r="CE490" s="5"/>
      <c r="CF490" s="5"/>
      <c r="CG490" s="5"/>
      <c r="CH490" s="5"/>
      <c r="CI490" s="5"/>
      <c r="CJ490" s="5">
        <v>1</v>
      </c>
      <c r="CK490" s="5"/>
      <c r="CL490" s="5"/>
      <c r="CM490" s="5"/>
      <c r="CN490" s="5"/>
      <c r="CO490" s="5"/>
      <c r="CP490" s="5"/>
      <c r="CQ490" s="5"/>
      <c r="CR490" s="5"/>
      <c r="CS490" s="5"/>
      <c r="CT490" s="5"/>
      <c r="CU490" s="5"/>
      <c r="CV490" s="5"/>
      <c r="CW490" s="5"/>
      <c r="CX490" s="5"/>
      <c r="CY490" s="5"/>
      <c r="CZ490" s="5"/>
      <c r="DA490" s="5"/>
      <c r="DB490" s="5"/>
      <c r="DC490" s="5"/>
      <c r="DD490" s="5"/>
      <c r="DE490" s="5"/>
      <c r="DF490" s="5"/>
      <c r="DG490" s="5"/>
      <c r="DH490" s="5"/>
      <c r="DI490" s="5"/>
      <c r="DJ490" s="5"/>
      <c r="DK490" s="5"/>
      <c r="DL490" s="5"/>
      <c r="DM490" s="5"/>
      <c r="DN490" s="5"/>
      <c r="DO490" s="5"/>
      <c r="DP490" s="5"/>
      <c r="DQ490" s="5"/>
      <c r="DR490" s="5"/>
      <c r="DS490" s="5"/>
      <c r="DT490" s="5"/>
      <c r="DU490" s="5"/>
      <c r="DV490" s="5"/>
      <c r="DW490" s="5"/>
      <c r="DX490" s="5"/>
      <c r="DY490" s="5"/>
      <c r="DZ490" s="5"/>
      <c r="EA490" s="5"/>
      <c r="EB490" s="5"/>
      <c r="EC490" s="5"/>
      <c r="ED490" s="5"/>
      <c r="EE490" s="5"/>
      <c r="EF490" s="5"/>
      <c r="EG490" s="5"/>
      <c r="EH490" s="5"/>
      <c r="EI490" s="5"/>
      <c r="EJ490" s="5"/>
      <c r="EK490" s="5"/>
      <c r="EL490" s="5"/>
      <c r="EM490" s="5"/>
      <c r="EN490" s="5"/>
      <c r="EO490" s="5"/>
      <c r="EP490" s="5"/>
      <c r="EQ490" s="5"/>
      <c r="ER490" s="20">
        <f t="shared" si="102"/>
        <v>1</v>
      </c>
      <c r="ES490" s="5">
        <f t="shared" si="103"/>
        <v>1</v>
      </c>
      <c r="ET490" s="5" t="s">
        <v>570</v>
      </c>
      <c r="EU490" s="15" t="s">
        <v>1946</v>
      </c>
      <c r="EV490" s="15" t="s">
        <v>567</v>
      </c>
      <c r="EW490" s="15"/>
      <c r="EX490" s="3"/>
      <c r="EY490" s="22"/>
      <c r="EZ490" s="21"/>
      <c r="FA490" s="3"/>
      <c r="FB490" s="22"/>
      <c r="FC490" s="15"/>
      <c r="FD490" s="15"/>
      <c r="FE490" s="15">
        <f t="shared" si="104"/>
        <v>3499</v>
      </c>
      <c r="FF490" s="4">
        <f t="shared" si="105"/>
        <v>11195</v>
      </c>
      <c r="FH490" s="4">
        <v>210</v>
      </c>
      <c r="FI490" t="s">
        <v>688</v>
      </c>
    </row>
    <row r="491" spans="1:165" ht="17.25" x14ac:dyDescent="0.25">
      <c r="A491" s="5">
        <v>459021769</v>
      </c>
      <c r="B491" s="12" t="s">
        <v>311</v>
      </c>
      <c r="C491" s="5"/>
      <c r="D491" s="5"/>
      <c r="E491" s="5"/>
      <c r="F491" s="5"/>
      <c r="G491" s="6"/>
      <c r="H491" s="6"/>
      <c r="I491" s="5">
        <v>3867</v>
      </c>
      <c r="J491" s="5">
        <v>11601</v>
      </c>
      <c r="K491" s="295">
        <f t="shared" si="106"/>
        <v>608</v>
      </c>
      <c r="L491" s="295">
        <f t="shared" si="95"/>
        <v>15468</v>
      </c>
      <c r="M491" s="7">
        <v>4</v>
      </c>
      <c r="N491" s="5" t="s">
        <v>688</v>
      </c>
      <c r="O491" s="5" t="s">
        <v>689</v>
      </c>
      <c r="P491" s="5" t="s">
        <v>26</v>
      </c>
      <c r="Q491" s="8">
        <v>18336.45</v>
      </c>
      <c r="R491" s="9">
        <v>608</v>
      </c>
      <c r="S491" s="9">
        <f t="shared" si="96"/>
        <v>0</v>
      </c>
      <c r="T491" s="9">
        <v>3150</v>
      </c>
      <c r="U491" s="10" t="s">
        <v>688</v>
      </c>
      <c r="V491" s="319">
        <f t="shared" si="100"/>
        <v>6.2924183470144432E-2</v>
      </c>
      <c r="W491" s="319">
        <f t="shared" si="101"/>
        <v>6.0202033736718738E-3</v>
      </c>
      <c r="X491" s="11" t="str">
        <f t="shared" si="97"/>
        <v>FLOW</v>
      </c>
      <c r="Y491" s="5" t="str">
        <f t="shared" si="98"/>
        <v>-</v>
      </c>
      <c r="Z491" s="5" t="s">
        <v>773</v>
      </c>
      <c r="AA491" s="5" t="s">
        <v>586</v>
      </c>
      <c r="AB491" s="12"/>
      <c r="AC491" s="5"/>
      <c r="AD491" s="5"/>
      <c r="AE491" s="13"/>
      <c r="AF491" s="14" t="s">
        <v>1064</v>
      </c>
      <c r="AG491" s="15" t="s">
        <v>586</v>
      </c>
      <c r="AH491" s="5" t="s">
        <v>306</v>
      </c>
      <c r="AI491" s="15" t="s">
        <v>586</v>
      </c>
      <c r="AJ491" s="16" t="s">
        <v>586</v>
      </c>
      <c r="AK491" s="15" t="s">
        <v>586</v>
      </c>
      <c r="AL491" s="17">
        <v>15359</v>
      </c>
      <c r="AM491" s="8">
        <v>18336.45</v>
      </c>
      <c r="AN491" s="18">
        <v>116</v>
      </c>
      <c r="AO491" s="6">
        <v>126</v>
      </c>
      <c r="AP491" s="6" t="str">
        <f t="shared" si="99"/>
        <v>FLOW</v>
      </c>
      <c r="AQ491" s="6"/>
      <c r="AR491" s="6"/>
      <c r="AS491" s="6"/>
      <c r="AT491" s="6"/>
      <c r="AU491" s="5" t="s">
        <v>483</v>
      </c>
      <c r="AV491" s="332"/>
      <c r="AW491" s="12"/>
      <c r="AX491" s="19"/>
      <c r="AY491" s="5"/>
      <c r="AZ491" s="5" t="s">
        <v>1011</v>
      </c>
      <c r="BA491" s="15" t="s">
        <v>586</v>
      </c>
      <c r="BB491" s="15"/>
      <c r="BC491" s="15"/>
      <c r="BD491" s="5"/>
      <c r="BE491" s="5"/>
      <c r="BF491" s="5"/>
      <c r="BG491" s="3"/>
      <c r="BH491" s="5"/>
      <c r="BI491" s="5">
        <v>1</v>
      </c>
      <c r="BJ491" s="5"/>
      <c r="BK491" s="5"/>
      <c r="BL491" s="5"/>
      <c r="BM491" s="5"/>
      <c r="BN491" s="5"/>
      <c r="BO491" s="5"/>
      <c r="BP491" s="5"/>
      <c r="BQ491" s="5"/>
      <c r="BR491" s="5"/>
      <c r="BS491" s="5"/>
      <c r="BT491" s="5"/>
      <c r="BU491" s="5"/>
      <c r="BV491" s="5"/>
      <c r="BW491" s="5"/>
      <c r="BX491" s="5"/>
      <c r="BY491" s="5"/>
      <c r="BZ491" s="5"/>
      <c r="CA491" s="5"/>
      <c r="CB491" s="5"/>
      <c r="CC491" s="5"/>
      <c r="CD491" s="5"/>
      <c r="CE491" s="5"/>
      <c r="CF491" s="5"/>
      <c r="CG491" s="5"/>
      <c r="CH491" s="5"/>
      <c r="CI491" s="5"/>
      <c r="CJ491" s="5"/>
      <c r="CK491" s="5"/>
      <c r="CL491" s="5"/>
      <c r="CM491" s="5"/>
      <c r="CN491" s="5"/>
      <c r="CO491" s="5"/>
      <c r="CP491" s="5"/>
      <c r="CQ491" s="5"/>
      <c r="CR491" s="5"/>
      <c r="CS491" s="5"/>
      <c r="CT491" s="5"/>
      <c r="CU491" s="5"/>
      <c r="CV491" s="5"/>
      <c r="CW491" s="5"/>
      <c r="CX491" s="5"/>
      <c r="CY491" s="5"/>
      <c r="CZ491" s="5"/>
      <c r="DA491" s="5"/>
      <c r="DB491" s="5"/>
      <c r="DC491" s="5"/>
      <c r="DD491" s="5"/>
      <c r="DE491" s="5"/>
      <c r="DF491" s="5"/>
      <c r="DG491" s="5"/>
      <c r="DH491" s="5"/>
      <c r="DI491" s="5"/>
      <c r="DJ491" s="5"/>
      <c r="DK491" s="5"/>
      <c r="DL491" s="5"/>
      <c r="DM491" s="5"/>
      <c r="DN491" s="5"/>
      <c r="DO491" s="5"/>
      <c r="DP491" s="5"/>
      <c r="DQ491" s="5"/>
      <c r="DR491" s="5"/>
      <c r="DS491" s="5"/>
      <c r="DT491" s="5"/>
      <c r="DU491" s="5"/>
      <c r="DV491" s="5"/>
      <c r="DW491" s="5"/>
      <c r="DX491" s="5"/>
      <c r="DY491" s="5"/>
      <c r="DZ491" s="5"/>
      <c r="EA491" s="5"/>
      <c r="EB491" s="5"/>
      <c r="EC491" s="5"/>
      <c r="ED491" s="5"/>
      <c r="EE491" s="5"/>
      <c r="EF491" s="5"/>
      <c r="EG491" s="5"/>
      <c r="EH491" s="5"/>
      <c r="EI491" s="5"/>
      <c r="EJ491" s="5"/>
      <c r="EK491" s="5"/>
      <c r="EL491" s="5"/>
      <c r="EM491" s="5"/>
      <c r="EN491" s="5"/>
      <c r="EO491" s="5"/>
      <c r="EP491" s="5"/>
      <c r="EQ491" s="5"/>
      <c r="ER491" s="20">
        <f t="shared" si="102"/>
        <v>1</v>
      </c>
      <c r="ES491" s="5">
        <f t="shared" si="103"/>
        <v>1</v>
      </c>
      <c r="ET491" s="5" t="s">
        <v>572</v>
      </c>
      <c r="EU491" s="15" t="s">
        <v>1947</v>
      </c>
      <c r="EV491" s="15" t="s">
        <v>567</v>
      </c>
      <c r="EW491" s="15" t="s">
        <v>1075</v>
      </c>
      <c r="EX491" s="3" t="s">
        <v>1179</v>
      </c>
      <c r="EY491" s="22">
        <v>46176</v>
      </c>
      <c r="EZ491" s="21"/>
      <c r="FA491" s="3"/>
      <c r="FB491" s="22"/>
      <c r="FC491" s="15"/>
      <c r="FD491" s="15"/>
      <c r="FE491" s="15">
        <f t="shared" si="104"/>
        <v>608</v>
      </c>
      <c r="FF491" s="4">
        <f t="shared" si="105"/>
        <v>15468</v>
      </c>
      <c r="FG491" t="s">
        <v>586</v>
      </c>
      <c r="FH491" s="4">
        <v>608</v>
      </c>
      <c r="FI491" t="s">
        <v>688</v>
      </c>
    </row>
    <row r="492" spans="1:165" ht="17.25" x14ac:dyDescent="0.25">
      <c r="A492" s="5">
        <v>459691612</v>
      </c>
      <c r="B492" s="12" t="s">
        <v>1342</v>
      </c>
      <c r="C492" s="5"/>
      <c r="D492" s="5"/>
      <c r="E492" s="5"/>
      <c r="F492" s="5"/>
      <c r="G492" s="6"/>
      <c r="H492" s="6"/>
      <c r="I492" s="5">
        <v>3813</v>
      </c>
      <c r="J492" s="5">
        <v>3813</v>
      </c>
      <c r="K492" s="295">
        <f t="shared" si="106"/>
        <v>3813</v>
      </c>
      <c r="L492" s="295">
        <f t="shared" si="95"/>
        <v>7626</v>
      </c>
      <c r="M492" s="334">
        <v>1</v>
      </c>
      <c r="N492" s="5" t="s">
        <v>688</v>
      </c>
      <c r="O492" s="5" t="s">
        <v>689</v>
      </c>
      <c r="P492" s="5" t="s">
        <v>20</v>
      </c>
      <c r="Q492" s="8">
        <v>18294.07</v>
      </c>
      <c r="R492" s="9">
        <v>0</v>
      </c>
      <c r="S492" s="9">
        <f t="shared" si="96"/>
        <v>0</v>
      </c>
      <c r="T492" s="9">
        <v>450</v>
      </c>
      <c r="U492" s="10" t="s">
        <v>586</v>
      </c>
      <c r="V492" s="319">
        <f t="shared" si="100"/>
        <v>7.4930486613773439E-2</v>
      </c>
      <c r="W492" s="319">
        <f t="shared" si="101"/>
        <v>1.025952084363729E-3</v>
      </c>
      <c r="X492" s="11" t="str">
        <f t="shared" si="97"/>
        <v>FLOW</v>
      </c>
      <c r="Y492" s="5" t="str">
        <f t="shared" si="98"/>
        <v>-</v>
      </c>
      <c r="Z492" s="5" t="s">
        <v>586</v>
      </c>
      <c r="AA492" s="5" t="s">
        <v>586</v>
      </c>
      <c r="AB492" s="12"/>
      <c r="AC492" s="5"/>
      <c r="AD492" s="5"/>
      <c r="AE492" s="13"/>
      <c r="AF492" s="14"/>
      <c r="AG492" s="15"/>
      <c r="AH492" s="5" t="s">
        <v>93</v>
      </c>
      <c r="AI492" s="15"/>
      <c r="AK492" s="15"/>
      <c r="AL492" s="17">
        <v>4263</v>
      </c>
      <c r="AM492" s="8">
        <v>18294.07</v>
      </c>
      <c r="AN492" s="18">
        <v>27</v>
      </c>
      <c r="AO492" s="6">
        <v>37</v>
      </c>
      <c r="AP492" s="6" t="str">
        <f t="shared" si="99"/>
        <v>FLOW</v>
      </c>
      <c r="AQ492" s="6"/>
      <c r="AR492" s="6"/>
      <c r="AS492" s="6"/>
      <c r="AT492" s="6"/>
      <c r="AU492" s="5" t="s">
        <v>586</v>
      </c>
      <c r="AV492" s="332"/>
      <c r="AW492" s="12"/>
      <c r="AX492" s="19"/>
      <c r="AY492" s="5"/>
      <c r="AZ492" s="5" t="s">
        <v>1325</v>
      </c>
      <c r="BA492" s="15" t="s">
        <v>586</v>
      </c>
      <c r="BB492" s="15"/>
      <c r="BC492" s="15"/>
      <c r="BD492" s="5"/>
      <c r="BE492" s="5"/>
      <c r="BF492" s="5"/>
      <c r="BG492" s="3"/>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v>1</v>
      </c>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c r="EM492" s="5"/>
      <c r="EN492" s="5"/>
      <c r="EO492" s="5"/>
      <c r="EP492" s="5"/>
      <c r="EQ492" s="5"/>
      <c r="ER492" s="20">
        <f t="shared" si="102"/>
        <v>1</v>
      </c>
      <c r="ES492" s="5">
        <f t="shared" si="103"/>
        <v>1</v>
      </c>
      <c r="ET492" s="5" t="s">
        <v>571</v>
      </c>
      <c r="EU492" s="15" t="s">
        <v>1948</v>
      </c>
      <c r="EV492" s="15" t="s">
        <v>567</v>
      </c>
      <c r="EW492" s="15"/>
      <c r="EX492" s="3"/>
      <c r="EY492" s="22"/>
      <c r="EZ492" s="21"/>
      <c r="FA492" s="3"/>
      <c r="FB492" s="22"/>
      <c r="FC492" s="15"/>
      <c r="FD492" s="15"/>
      <c r="FE492" s="15">
        <f t="shared" si="104"/>
        <v>3813</v>
      </c>
      <c r="FF492" s="4">
        <f t="shared" si="105"/>
        <v>7626</v>
      </c>
      <c r="FH492" s="4">
        <v>0</v>
      </c>
      <c r="FI492" t="s">
        <v>688</v>
      </c>
    </row>
    <row r="493" spans="1:165" ht="17.25" x14ac:dyDescent="0.25">
      <c r="A493" s="5">
        <v>463845874</v>
      </c>
      <c r="B493" s="12" t="s">
        <v>531</v>
      </c>
      <c r="C493" s="5" t="s">
        <v>1043</v>
      </c>
      <c r="D493" s="5" t="s">
        <v>1325</v>
      </c>
      <c r="E493" s="5">
        <v>12334</v>
      </c>
      <c r="F493" s="5"/>
      <c r="G493" s="6"/>
      <c r="H493" s="6" t="s">
        <v>598</v>
      </c>
      <c r="I493" s="5">
        <v>3824</v>
      </c>
      <c r="J493" s="5">
        <v>3364</v>
      </c>
      <c r="K493" s="295">
        <f t="shared" si="106"/>
        <v>3450</v>
      </c>
      <c r="L493" s="295">
        <f t="shared" si="95"/>
        <v>-5146</v>
      </c>
      <c r="M493" s="334">
        <v>1</v>
      </c>
      <c r="N493" s="5" t="s">
        <v>739</v>
      </c>
      <c r="O493" s="5" t="s">
        <v>738</v>
      </c>
      <c r="P493" s="5" t="s">
        <v>150</v>
      </c>
      <c r="Q493" s="8">
        <v>17954</v>
      </c>
      <c r="R493" s="9">
        <v>86</v>
      </c>
      <c r="S493" s="9">
        <v>4950</v>
      </c>
      <c r="T493" s="9">
        <v>4500</v>
      </c>
      <c r="U493" s="10" t="s">
        <v>889</v>
      </c>
      <c r="V493" s="319">
        <f t="shared" si="100"/>
        <v>3.0137614282348693E-2</v>
      </c>
      <c r="W493" s="319">
        <f t="shared" si="101"/>
        <v>1.0068805751080208E-3</v>
      </c>
      <c r="X493" s="11" t="str">
        <f t="shared" si="97"/>
        <v>RB</v>
      </c>
      <c r="Y493" s="5" t="str">
        <f t="shared" si="98"/>
        <v>PAID</v>
      </c>
      <c r="Z493" s="5" t="s">
        <v>785</v>
      </c>
      <c r="AA493" s="5" t="s">
        <v>586</v>
      </c>
      <c r="AB493" s="12"/>
      <c r="AC493" s="5"/>
      <c r="AD493" s="5"/>
      <c r="AE493" s="13"/>
      <c r="AF493" s="14" t="s">
        <v>586</v>
      </c>
      <c r="AG493" s="15" t="s">
        <v>586</v>
      </c>
      <c r="AH493" s="5" t="s">
        <v>350</v>
      </c>
      <c r="AI493" s="15" t="s">
        <v>586</v>
      </c>
      <c r="AJ493" s="16" t="s">
        <v>586</v>
      </c>
      <c r="AK493" s="15" t="s">
        <v>586</v>
      </c>
      <c r="AL493" s="17">
        <v>7950</v>
      </c>
      <c r="AM493" s="8">
        <v>17954</v>
      </c>
      <c r="AN493" s="18">
        <v>27</v>
      </c>
      <c r="AO493" s="6">
        <v>0</v>
      </c>
      <c r="AP493" s="6" t="str">
        <f t="shared" si="99"/>
        <v>RB</v>
      </c>
      <c r="AQ493" s="6"/>
      <c r="AR493" s="6"/>
      <c r="AS493" s="6"/>
      <c r="AT493" s="6"/>
      <c r="AU493" s="5" t="s">
        <v>1060</v>
      </c>
      <c r="AV493" s="332"/>
      <c r="AW493" s="12"/>
      <c r="AX493" s="19"/>
      <c r="AY493" s="5"/>
      <c r="AZ493" s="5" t="s">
        <v>1011</v>
      </c>
      <c r="BA493" s="15" t="s">
        <v>586</v>
      </c>
      <c r="BB493" s="15"/>
      <c r="BC493" s="15"/>
      <c r="BD493" s="5"/>
      <c r="BE493" s="5"/>
      <c r="BF493" s="5"/>
      <c r="BG493" s="3"/>
      <c r="BH493" s="5"/>
      <c r="BI493" s="5"/>
      <c r="BJ493" s="5"/>
      <c r="BK493" s="5"/>
      <c r="BL493" s="5">
        <v>1</v>
      </c>
      <c r="BM493" s="5"/>
      <c r="BN493" s="5"/>
      <c r="BO493" s="5">
        <v>1</v>
      </c>
      <c r="BP493" s="5"/>
      <c r="BQ493" s="5"/>
      <c r="BR493" s="5"/>
      <c r="BS493" s="5"/>
      <c r="BT493" s="5"/>
      <c r="BU493" s="5"/>
      <c r="BV493" s="5"/>
      <c r="BW493" s="5"/>
      <c r="BX493" s="5"/>
      <c r="BY493" s="5"/>
      <c r="BZ493" s="5"/>
      <c r="CA493" s="5"/>
      <c r="CB493" s="5"/>
      <c r="CC493" s="5"/>
      <c r="CD493" s="5"/>
      <c r="CE493" s="5"/>
      <c r="CF493" s="5"/>
      <c r="CG493" s="5"/>
      <c r="CH493" s="5"/>
      <c r="CI493" s="5"/>
      <c r="CJ493" s="5"/>
      <c r="CK493" s="5"/>
      <c r="CL493" s="5"/>
      <c r="CM493" s="5"/>
      <c r="CN493" s="5"/>
      <c r="CO493" s="5"/>
      <c r="CP493" s="5"/>
      <c r="CQ493" s="5"/>
      <c r="CR493" s="5"/>
      <c r="CS493" s="5"/>
      <c r="CT493" s="5"/>
      <c r="CU493" s="5"/>
      <c r="CV493" s="5"/>
      <c r="CW493" s="5"/>
      <c r="CX493" s="5"/>
      <c r="CY493" s="5"/>
      <c r="CZ493" s="5"/>
      <c r="DA493" s="5"/>
      <c r="DB493" s="5"/>
      <c r="DC493" s="5"/>
      <c r="DD493" s="5"/>
      <c r="DE493" s="5"/>
      <c r="DF493" s="5"/>
      <c r="DG493" s="5"/>
      <c r="DH493" s="5"/>
      <c r="DI493" s="5"/>
      <c r="DJ493" s="5"/>
      <c r="DK493" s="5"/>
      <c r="DL493" s="5"/>
      <c r="DM493" s="5"/>
      <c r="DN493" s="5"/>
      <c r="DO493" s="5"/>
      <c r="DP493" s="5"/>
      <c r="DQ493" s="5"/>
      <c r="DR493" s="5"/>
      <c r="DS493" s="5"/>
      <c r="DT493" s="5"/>
      <c r="DU493" s="5"/>
      <c r="DV493" s="5"/>
      <c r="DW493" s="5"/>
      <c r="DX493" s="5"/>
      <c r="DY493" s="5"/>
      <c r="DZ493" s="5"/>
      <c r="EA493" s="5"/>
      <c r="EB493" s="5"/>
      <c r="EC493" s="5"/>
      <c r="ED493" s="5"/>
      <c r="EE493" s="5"/>
      <c r="EF493" s="5"/>
      <c r="EG493" s="5"/>
      <c r="EH493" s="5"/>
      <c r="EI493" s="5"/>
      <c r="EJ493" s="5"/>
      <c r="EK493" s="5"/>
      <c r="EL493" s="5"/>
      <c r="EM493" s="5"/>
      <c r="EN493" s="5"/>
      <c r="EO493" s="5"/>
      <c r="EP493" s="5"/>
      <c r="EQ493" s="5"/>
      <c r="ER493" s="20">
        <f t="shared" si="102"/>
        <v>2</v>
      </c>
      <c r="ES493" s="5">
        <f t="shared" si="103"/>
        <v>1</v>
      </c>
      <c r="ET493" s="5" t="s">
        <v>584</v>
      </c>
      <c r="EU493" s="15" t="s">
        <v>1949</v>
      </c>
      <c r="EV493" s="15" t="s">
        <v>567</v>
      </c>
      <c r="EW493" s="15" t="s">
        <v>1115</v>
      </c>
      <c r="EX493" s="3" t="s">
        <v>1263</v>
      </c>
      <c r="EY493" s="22">
        <v>46178</v>
      </c>
      <c r="EZ493" s="21"/>
      <c r="FA493" s="3"/>
      <c r="FB493" s="22"/>
      <c r="FC493" s="15"/>
      <c r="FD493" s="15"/>
      <c r="FE493" s="15">
        <f t="shared" si="104"/>
        <v>3450</v>
      </c>
      <c r="FF493" s="4">
        <f t="shared" si="105"/>
        <v>7188</v>
      </c>
      <c r="FG493" t="s">
        <v>586</v>
      </c>
      <c r="FH493" s="4">
        <v>86</v>
      </c>
      <c r="FI493" t="s">
        <v>1479</v>
      </c>
    </row>
    <row r="494" spans="1:165" ht="17.25" x14ac:dyDescent="0.25">
      <c r="A494" s="5">
        <v>461099948</v>
      </c>
      <c r="B494" s="12" t="s">
        <v>963</v>
      </c>
      <c r="C494" s="5"/>
      <c r="D494" s="5"/>
      <c r="E494" s="5"/>
      <c r="F494" s="5"/>
      <c r="G494" s="6"/>
      <c r="H494" s="6"/>
      <c r="I494" s="5">
        <v>2409</v>
      </c>
      <c r="J494" s="5">
        <v>2245</v>
      </c>
      <c r="K494" s="295">
        <f t="shared" si="106"/>
        <v>2296</v>
      </c>
      <c r="L494" s="295">
        <f t="shared" si="95"/>
        <v>4654</v>
      </c>
      <c r="M494" s="334">
        <v>1</v>
      </c>
      <c r="N494" s="5" t="s">
        <v>688</v>
      </c>
      <c r="O494" s="5" t="s">
        <v>689</v>
      </c>
      <c r="P494" s="5" t="s">
        <v>30</v>
      </c>
      <c r="Q494" s="8">
        <v>17882.87</v>
      </c>
      <c r="R494" s="9">
        <v>51</v>
      </c>
      <c r="S494" s="9">
        <f t="shared" ref="S494:S557" si="107">IF(H494="CBC COLL",T494,)</f>
        <v>0</v>
      </c>
      <c r="T494" s="9">
        <v>6299</v>
      </c>
      <c r="U494" s="10" t="s">
        <v>586</v>
      </c>
      <c r="V494" s="319">
        <f t="shared" si="100"/>
        <v>1.1133894506532125E-2</v>
      </c>
      <c r="W494" s="319">
        <f t="shared" si="101"/>
        <v>1.0028915244615112E-3</v>
      </c>
      <c r="X494" s="11" t="str">
        <f t="shared" si="97"/>
        <v>FLOW</v>
      </c>
      <c r="Y494" s="5" t="str">
        <f t="shared" si="98"/>
        <v>-</v>
      </c>
      <c r="Z494" s="5" t="s">
        <v>586</v>
      </c>
      <c r="AA494" s="5" t="s">
        <v>586</v>
      </c>
      <c r="AB494" s="12"/>
      <c r="AC494" s="5"/>
      <c r="AD494" s="5"/>
      <c r="AE494" s="13"/>
      <c r="AF494" s="14" t="s">
        <v>586</v>
      </c>
      <c r="AG494" s="15" t="s">
        <v>586</v>
      </c>
      <c r="AH494" s="5" t="s">
        <v>565</v>
      </c>
      <c r="AI494" s="15" t="s">
        <v>586</v>
      </c>
      <c r="AJ494" s="16" t="s">
        <v>586</v>
      </c>
      <c r="AK494" s="15" t="s">
        <v>586</v>
      </c>
      <c r="AL494" s="17">
        <v>8595</v>
      </c>
      <c r="AM494" s="8">
        <v>17882.87</v>
      </c>
      <c r="AN494" s="18">
        <v>27</v>
      </c>
      <c r="AO494" s="6">
        <v>37</v>
      </c>
      <c r="AP494" s="6" t="str">
        <f t="shared" si="99"/>
        <v>FLOW</v>
      </c>
      <c r="AQ494" s="6"/>
      <c r="AR494" s="6"/>
      <c r="AS494" s="6"/>
      <c r="AT494" s="6"/>
      <c r="AU494" s="5" t="s">
        <v>483</v>
      </c>
      <c r="AV494" s="332"/>
      <c r="AW494" s="12"/>
      <c r="AX494" s="19"/>
      <c r="AY494" s="5"/>
      <c r="AZ494" s="5" t="s">
        <v>1011</v>
      </c>
      <c r="BA494" s="15" t="s">
        <v>586</v>
      </c>
      <c r="BB494" s="15"/>
      <c r="BC494" s="15"/>
      <c r="BD494" s="5"/>
      <c r="BE494" s="5"/>
      <c r="BF494" s="5"/>
      <c r="BG494" s="3"/>
      <c r="BH494" s="5"/>
      <c r="BI494" s="5"/>
      <c r="BJ494" s="5"/>
      <c r="BK494" s="5"/>
      <c r="BL494" s="5"/>
      <c r="BM494" s="5"/>
      <c r="BN494" s="5"/>
      <c r="BO494" s="5"/>
      <c r="BP494" s="5"/>
      <c r="BQ494" s="5"/>
      <c r="BR494" s="5">
        <v>1</v>
      </c>
      <c r="BS494" s="5"/>
      <c r="BT494" s="5"/>
      <c r="BU494" s="5"/>
      <c r="BV494" s="5"/>
      <c r="BW494" s="5"/>
      <c r="BX494" s="5"/>
      <c r="BY494" s="5"/>
      <c r="BZ494" s="5"/>
      <c r="CA494" s="5"/>
      <c r="CB494" s="5"/>
      <c r="CC494" s="5"/>
      <c r="CD494" s="5"/>
      <c r="CE494" s="5"/>
      <c r="CF494" s="5"/>
      <c r="CG494" s="5"/>
      <c r="CH494" s="5"/>
      <c r="CI494" s="5"/>
      <c r="CJ494" s="5"/>
      <c r="CK494" s="5"/>
      <c r="CL494" s="5"/>
      <c r="CM494" s="5"/>
      <c r="CN494" s="5"/>
      <c r="CO494" s="5"/>
      <c r="CP494" s="5"/>
      <c r="CQ494" s="5"/>
      <c r="CR494" s="5"/>
      <c r="CS494" s="5"/>
      <c r="CT494" s="5"/>
      <c r="CU494" s="5"/>
      <c r="CV494" s="5"/>
      <c r="CW494" s="5"/>
      <c r="CX494" s="5"/>
      <c r="CY494" s="5"/>
      <c r="CZ494" s="5"/>
      <c r="DA494" s="5"/>
      <c r="DB494" s="5"/>
      <c r="DC494" s="5"/>
      <c r="DD494" s="5"/>
      <c r="DE494" s="5"/>
      <c r="DF494" s="5"/>
      <c r="DG494" s="5"/>
      <c r="DH494" s="5"/>
      <c r="DI494" s="5"/>
      <c r="DJ494" s="5"/>
      <c r="DK494" s="5"/>
      <c r="DL494" s="5"/>
      <c r="DM494" s="5"/>
      <c r="DN494" s="5"/>
      <c r="DO494" s="5"/>
      <c r="DP494" s="5"/>
      <c r="DQ494" s="5"/>
      <c r="DR494" s="5"/>
      <c r="DS494" s="5"/>
      <c r="DT494" s="5"/>
      <c r="DU494" s="5"/>
      <c r="DV494" s="5"/>
      <c r="DW494" s="5"/>
      <c r="DX494" s="5"/>
      <c r="DY494" s="5"/>
      <c r="DZ494" s="5"/>
      <c r="EA494" s="5"/>
      <c r="EB494" s="5"/>
      <c r="EC494" s="5"/>
      <c r="ED494" s="5"/>
      <c r="EE494" s="5"/>
      <c r="EF494" s="5"/>
      <c r="EG494" s="5"/>
      <c r="EH494" s="5"/>
      <c r="EI494" s="5"/>
      <c r="EJ494" s="5"/>
      <c r="EK494" s="5"/>
      <c r="EL494" s="5"/>
      <c r="EM494" s="5"/>
      <c r="EN494" s="5"/>
      <c r="EO494" s="5"/>
      <c r="EP494" s="5"/>
      <c r="EQ494" s="5"/>
      <c r="ER494" s="20">
        <f t="shared" si="102"/>
        <v>1</v>
      </c>
      <c r="ES494" s="5">
        <f t="shared" si="103"/>
        <v>1</v>
      </c>
      <c r="ET494" s="5" t="s">
        <v>573</v>
      </c>
      <c r="EU494" s="15" t="s">
        <v>1950</v>
      </c>
      <c r="EV494" s="15" t="s">
        <v>567</v>
      </c>
      <c r="EW494" s="15" t="s">
        <v>1068</v>
      </c>
      <c r="EX494" s="3" t="s">
        <v>1104</v>
      </c>
      <c r="EY494" s="22">
        <v>46179</v>
      </c>
      <c r="EZ494" s="21"/>
      <c r="FA494" s="3"/>
      <c r="FB494" s="22"/>
      <c r="FC494" s="15"/>
      <c r="FD494" s="15"/>
      <c r="FE494" s="15">
        <f t="shared" si="104"/>
        <v>2296</v>
      </c>
      <c r="FF494" s="4">
        <f t="shared" si="105"/>
        <v>4654</v>
      </c>
      <c r="FG494" t="s">
        <v>586</v>
      </c>
      <c r="FH494" s="4">
        <v>51</v>
      </c>
      <c r="FI494" t="s">
        <v>688</v>
      </c>
    </row>
    <row r="495" spans="1:165" ht="17.25" x14ac:dyDescent="0.25">
      <c r="A495" s="328">
        <v>461528342</v>
      </c>
      <c r="B495" s="12" t="s">
        <v>964</v>
      </c>
      <c r="C495" s="5"/>
      <c r="D495" s="5"/>
      <c r="E495" s="5"/>
      <c r="F495" s="5"/>
      <c r="G495" s="6"/>
      <c r="H495" s="6"/>
      <c r="I495" s="5">
        <v>4569</v>
      </c>
      <c r="J495" s="5">
        <v>9134</v>
      </c>
      <c r="K495" s="295">
        <f t="shared" si="106"/>
        <v>4726</v>
      </c>
      <c r="L495" s="295">
        <f t="shared" si="95"/>
        <v>13703</v>
      </c>
      <c r="M495" s="7">
        <v>2</v>
      </c>
      <c r="N495" s="5" t="s">
        <v>688</v>
      </c>
      <c r="O495" s="5" t="s">
        <v>689</v>
      </c>
      <c r="P495" s="5" t="s">
        <v>53</v>
      </c>
      <c r="Q495" s="8">
        <v>17590.02</v>
      </c>
      <c r="R495" s="9">
        <v>161</v>
      </c>
      <c r="S495" s="9">
        <f t="shared" si="107"/>
        <v>0</v>
      </c>
      <c r="T495" s="9">
        <v>1800</v>
      </c>
      <c r="U495" s="10" t="s">
        <v>586</v>
      </c>
      <c r="V495" s="319">
        <f t="shared" si="100"/>
        <v>0.12283789145891445</v>
      </c>
      <c r="W495" s="319">
        <f t="shared" si="101"/>
        <v>3.8946306506423894E-3</v>
      </c>
      <c r="X495" s="11" t="str">
        <f t="shared" si="97"/>
        <v>FLOW</v>
      </c>
      <c r="Y495" s="5" t="str">
        <f t="shared" si="98"/>
        <v>-</v>
      </c>
      <c r="Z495" s="5" t="s">
        <v>586</v>
      </c>
      <c r="AA495" s="5" t="s">
        <v>586</v>
      </c>
      <c r="AB495" s="12"/>
      <c r="AC495" s="5"/>
      <c r="AD495" s="5"/>
      <c r="AE495" s="13"/>
      <c r="AF495" s="14" t="s">
        <v>586</v>
      </c>
      <c r="AG495" s="15" t="s">
        <v>586</v>
      </c>
      <c r="AH495" s="5" t="s">
        <v>1029</v>
      </c>
      <c r="AI495" s="15" t="s">
        <v>586</v>
      </c>
      <c r="AJ495" s="16" t="s">
        <v>586</v>
      </c>
      <c r="AK495" s="15" t="s">
        <v>586</v>
      </c>
      <c r="AL495" s="17">
        <v>11095</v>
      </c>
      <c r="AM495" s="8">
        <v>17590.02</v>
      </c>
      <c r="AN495" s="18">
        <v>57</v>
      </c>
      <c r="AO495" s="6">
        <v>67</v>
      </c>
      <c r="AP495" s="6" t="str">
        <f t="shared" si="99"/>
        <v>FLOW</v>
      </c>
      <c r="AQ495" s="6"/>
      <c r="AR495" s="6"/>
      <c r="AS495" s="6"/>
      <c r="AT495" s="6"/>
      <c r="AU495" s="5" t="s">
        <v>1060</v>
      </c>
      <c r="AV495" s="332"/>
      <c r="AW495" s="12"/>
      <c r="AX495" s="19"/>
      <c r="AY495" s="5"/>
      <c r="AZ495" s="5" t="s">
        <v>1011</v>
      </c>
      <c r="BA495" s="15" t="s">
        <v>586</v>
      </c>
      <c r="BB495" s="15"/>
      <c r="BC495" s="15"/>
      <c r="BD495" s="5"/>
      <c r="BE495" s="5"/>
      <c r="BF495" s="5"/>
      <c r="BG495" s="3"/>
      <c r="BH495" s="5"/>
      <c r="BI495" s="5"/>
      <c r="BJ495" s="5"/>
      <c r="BK495" s="5"/>
      <c r="BL495" s="5"/>
      <c r="BM495" s="5"/>
      <c r="BN495" s="5"/>
      <c r="BO495" s="5"/>
      <c r="BP495" s="5"/>
      <c r="BQ495" s="5"/>
      <c r="BR495" s="5"/>
      <c r="BS495" s="5"/>
      <c r="BT495" s="5"/>
      <c r="BU495" s="5"/>
      <c r="BV495" s="5"/>
      <c r="BW495" s="5"/>
      <c r="BX495" s="5">
        <v>1</v>
      </c>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c r="DP495" s="5"/>
      <c r="DQ495" s="5"/>
      <c r="DR495" s="5"/>
      <c r="DS495" s="5"/>
      <c r="DT495" s="5"/>
      <c r="DU495" s="5"/>
      <c r="DV495" s="5"/>
      <c r="DW495" s="5"/>
      <c r="DX495" s="5"/>
      <c r="DY495" s="5"/>
      <c r="DZ495" s="5"/>
      <c r="EA495" s="5"/>
      <c r="EB495" s="5"/>
      <c r="EC495" s="5"/>
      <c r="ED495" s="5"/>
      <c r="EE495" s="5"/>
      <c r="EF495" s="5"/>
      <c r="EG495" s="5"/>
      <c r="EH495" s="5"/>
      <c r="EI495" s="5"/>
      <c r="EJ495" s="5"/>
      <c r="EK495" s="5"/>
      <c r="EL495" s="5"/>
      <c r="EM495" s="5"/>
      <c r="EN495" s="5"/>
      <c r="EO495" s="5"/>
      <c r="EP495" s="5"/>
      <c r="EQ495" s="5"/>
      <c r="ER495" s="20">
        <f t="shared" si="102"/>
        <v>1</v>
      </c>
      <c r="ES495" s="5">
        <f t="shared" si="103"/>
        <v>1</v>
      </c>
      <c r="ET495" s="5" t="s">
        <v>577</v>
      </c>
      <c r="EU495" s="15" t="s">
        <v>1951</v>
      </c>
      <c r="EV495" s="15" t="s">
        <v>567</v>
      </c>
      <c r="EW495" s="15" t="s">
        <v>1096</v>
      </c>
      <c r="EX495" s="3" t="s">
        <v>1164</v>
      </c>
      <c r="EY495" s="22">
        <v>46181</v>
      </c>
      <c r="EZ495" s="21"/>
      <c r="FA495" s="3"/>
      <c r="FB495" s="22"/>
      <c r="FC495" s="15"/>
      <c r="FD495" s="15"/>
      <c r="FE495" s="15">
        <f t="shared" si="104"/>
        <v>4726</v>
      </c>
      <c r="FF495" s="4">
        <f t="shared" si="105"/>
        <v>13703</v>
      </c>
      <c r="FG495" t="s">
        <v>586</v>
      </c>
      <c r="FH495" s="4">
        <v>161</v>
      </c>
      <c r="FI495" t="s">
        <v>688</v>
      </c>
    </row>
    <row r="496" spans="1:165" ht="17.25" x14ac:dyDescent="0.25">
      <c r="A496" s="5">
        <v>456535616</v>
      </c>
      <c r="B496" s="12" t="s">
        <v>495</v>
      </c>
      <c r="C496" s="5" t="s">
        <v>1066</v>
      </c>
      <c r="D496" s="5" t="s">
        <v>1065</v>
      </c>
      <c r="E496" s="5">
        <v>3160</v>
      </c>
      <c r="F496" s="5"/>
      <c r="G496" s="6"/>
      <c r="H496" s="6"/>
      <c r="I496" s="5">
        <v>3153</v>
      </c>
      <c r="J496" s="5">
        <v>8872.99</v>
      </c>
      <c r="K496" s="295">
        <f t="shared" si="106"/>
        <v>2949.99</v>
      </c>
      <c r="L496" s="295">
        <f t="shared" si="95"/>
        <v>8865.99</v>
      </c>
      <c r="M496" s="7">
        <v>3</v>
      </c>
      <c r="N496" s="5" t="s">
        <v>737</v>
      </c>
      <c r="O496" s="5" t="s">
        <v>738</v>
      </c>
      <c r="P496" s="5" t="s">
        <v>30</v>
      </c>
      <c r="Q496" s="8">
        <v>17580.990000000002</v>
      </c>
      <c r="R496" s="9">
        <v>383</v>
      </c>
      <c r="S496" s="9">
        <f t="shared" si="107"/>
        <v>0</v>
      </c>
      <c r="T496" s="9">
        <v>6300</v>
      </c>
      <c r="U496" s="10" t="s">
        <v>737</v>
      </c>
      <c r="V496" s="319">
        <f t="shared" si="100"/>
        <v>2.6625590449420568E-2</v>
      </c>
      <c r="W496" s="319">
        <f t="shared" si="101"/>
        <v>4.6545893739886922E-3</v>
      </c>
      <c r="X496" s="11" t="str">
        <f t="shared" si="97"/>
        <v>STABLE</v>
      </c>
      <c r="Y496" s="5" t="str">
        <f t="shared" si="98"/>
        <v>PAID</v>
      </c>
      <c r="Z496" s="5" t="s">
        <v>738</v>
      </c>
      <c r="AA496" s="5" t="s">
        <v>586</v>
      </c>
      <c r="AB496" s="12"/>
      <c r="AC496" s="5"/>
      <c r="AD496" s="5"/>
      <c r="AE496" s="13"/>
      <c r="AF496" s="14" t="s">
        <v>1064</v>
      </c>
      <c r="AG496" s="15" t="s">
        <v>586</v>
      </c>
      <c r="AH496" s="5" t="s">
        <v>391</v>
      </c>
      <c r="AI496" s="15" t="s">
        <v>586</v>
      </c>
      <c r="AJ496" s="16" t="s">
        <v>586</v>
      </c>
      <c r="AK496" s="15" t="s">
        <v>586</v>
      </c>
      <c r="AL496" s="17">
        <v>15555.99</v>
      </c>
      <c r="AM496" s="8">
        <v>17580.990000000002</v>
      </c>
      <c r="AN496" s="18">
        <v>88</v>
      </c>
      <c r="AO496" s="6">
        <v>67</v>
      </c>
      <c r="AP496" s="6" t="str">
        <f t="shared" si="99"/>
        <v>STABLE</v>
      </c>
      <c r="AQ496" s="6"/>
      <c r="AR496" s="6"/>
      <c r="AS496" s="6"/>
      <c r="AT496" s="6"/>
      <c r="AU496" s="5" t="s">
        <v>483</v>
      </c>
      <c r="AV496" s="332"/>
      <c r="AW496" s="12"/>
      <c r="AX496" s="19"/>
      <c r="AY496" s="5"/>
      <c r="AZ496" s="5" t="s">
        <v>1011</v>
      </c>
      <c r="BA496" s="15" t="s">
        <v>586</v>
      </c>
      <c r="BB496" s="15"/>
      <c r="BC496" s="15"/>
      <c r="BD496" s="5"/>
      <c r="BE496" s="5"/>
      <c r="BF496" s="5"/>
      <c r="BG496" s="3"/>
      <c r="BH496" s="5"/>
      <c r="BI496" s="5"/>
      <c r="BJ496" s="5"/>
      <c r="BK496" s="5"/>
      <c r="BL496" s="5">
        <v>1</v>
      </c>
      <c r="BM496" s="5"/>
      <c r="BN496" s="5"/>
      <c r="BO496" s="5"/>
      <c r="BP496" s="5"/>
      <c r="BQ496" s="5"/>
      <c r="BR496" s="5"/>
      <c r="BS496" s="5"/>
      <c r="BT496" s="5"/>
      <c r="BU496" s="5"/>
      <c r="BV496" s="5"/>
      <c r="BW496" s="5"/>
      <c r="BX496" s="5"/>
      <c r="BY496" s="5"/>
      <c r="BZ496" s="5"/>
      <c r="CA496" s="5"/>
      <c r="CB496" s="5"/>
      <c r="CC496" s="5"/>
      <c r="CD496" s="5"/>
      <c r="CE496" s="5"/>
      <c r="CF496" s="5"/>
      <c r="CG496" s="5"/>
      <c r="CH496" s="5"/>
      <c r="CI496" s="5"/>
      <c r="CJ496" s="5"/>
      <c r="CK496" s="5"/>
      <c r="CL496" s="5"/>
      <c r="CM496" s="5"/>
      <c r="CN496" s="5"/>
      <c r="CO496" s="5"/>
      <c r="CP496" s="5"/>
      <c r="CQ496" s="5"/>
      <c r="CR496" s="5"/>
      <c r="CS496" s="5"/>
      <c r="CT496" s="5"/>
      <c r="CU496" s="5"/>
      <c r="CV496" s="5"/>
      <c r="CW496" s="5"/>
      <c r="CX496" s="5"/>
      <c r="CY496" s="5"/>
      <c r="CZ496" s="5"/>
      <c r="DA496" s="5"/>
      <c r="DB496" s="5"/>
      <c r="DC496" s="5"/>
      <c r="DD496" s="5"/>
      <c r="DE496" s="5"/>
      <c r="DF496" s="5"/>
      <c r="DG496" s="5"/>
      <c r="DH496" s="5"/>
      <c r="DI496" s="5"/>
      <c r="DJ496" s="5"/>
      <c r="DK496" s="5"/>
      <c r="DL496" s="5"/>
      <c r="DM496" s="5"/>
      <c r="DN496" s="5"/>
      <c r="DO496" s="5"/>
      <c r="DP496" s="5"/>
      <c r="DQ496" s="5"/>
      <c r="DR496" s="5"/>
      <c r="DS496" s="5"/>
      <c r="DT496" s="5"/>
      <c r="DU496" s="5"/>
      <c r="DV496" s="5"/>
      <c r="DW496" s="5"/>
      <c r="DX496" s="5"/>
      <c r="DY496" s="5"/>
      <c r="DZ496" s="5"/>
      <c r="EA496" s="5"/>
      <c r="EB496" s="5"/>
      <c r="EC496" s="5"/>
      <c r="ED496" s="5"/>
      <c r="EE496" s="5"/>
      <c r="EF496" s="5"/>
      <c r="EG496" s="5"/>
      <c r="EH496" s="5"/>
      <c r="EI496" s="5"/>
      <c r="EJ496" s="5"/>
      <c r="EK496" s="5"/>
      <c r="EL496" s="5"/>
      <c r="EM496" s="5"/>
      <c r="EN496" s="5"/>
      <c r="EO496" s="5"/>
      <c r="EP496" s="5"/>
      <c r="EQ496" s="5"/>
      <c r="ER496" s="20">
        <f t="shared" si="102"/>
        <v>1</v>
      </c>
      <c r="ES496" s="5">
        <f t="shared" si="103"/>
        <v>1</v>
      </c>
      <c r="ET496" s="5" t="s">
        <v>573</v>
      </c>
      <c r="EU496" s="15" t="s">
        <v>1952</v>
      </c>
      <c r="EV496" s="15" t="s">
        <v>567</v>
      </c>
      <c r="EW496" s="15" t="s">
        <v>1068</v>
      </c>
      <c r="EX496" s="3" t="s">
        <v>1104</v>
      </c>
      <c r="EY496" s="22">
        <v>46177</v>
      </c>
      <c r="EZ496" s="21"/>
      <c r="FA496" s="3"/>
      <c r="FB496" s="22"/>
      <c r="FC496" s="15"/>
      <c r="FD496" s="15"/>
      <c r="FE496" s="15">
        <f t="shared" si="104"/>
        <v>2949.99</v>
      </c>
      <c r="FF496" s="4">
        <f t="shared" si="105"/>
        <v>12025.99</v>
      </c>
      <c r="FG496" t="s">
        <v>586</v>
      </c>
      <c r="FH496" s="4">
        <v>383</v>
      </c>
      <c r="FI496" t="s">
        <v>1477</v>
      </c>
    </row>
    <row r="497" spans="1:165" ht="17.25" x14ac:dyDescent="0.25">
      <c r="A497" s="5">
        <v>459780483</v>
      </c>
      <c r="B497" s="12" t="s">
        <v>965</v>
      </c>
      <c r="C497" s="5"/>
      <c r="D497" s="5"/>
      <c r="E497" s="5"/>
      <c r="F497" s="5"/>
      <c r="G497" s="6"/>
      <c r="H497" s="6"/>
      <c r="I497" s="5">
        <v>3652</v>
      </c>
      <c r="J497" s="5">
        <v>3382</v>
      </c>
      <c r="K497" s="295">
        <f t="shared" si="106"/>
        <v>3406</v>
      </c>
      <c r="L497" s="295">
        <f t="shared" si="95"/>
        <v>7034</v>
      </c>
      <c r="M497" s="334">
        <v>1</v>
      </c>
      <c r="N497" s="5" t="s">
        <v>688</v>
      </c>
      <c r="O497" s="5" t="s">
        <v>689</v>
      </c>
      <c r="P497" s="5" t="s">
        <v>44</v>
      </c>
      <c r="Q497" s="8">
        <v>17390.919999999998</v>
      </c>
      <c r="R497" s="9">
        <v>24</v>
      </c>
      <c r="S497" s="9">
        <f t="shared" si="107"/>
        <v>0</v>
      </c>
      <c r="T497" s="9">
        <v>1787</v>
      </c>
      <c r="U497" s="10" t="s">
        <v>586</v>
      </c>
      <c r="V497" s="319">
        <f t="shared" si="100"/>
        <v>1.7702741758206408E-2</v>
      </c>
      <c r="W497" s="319">
        <f t="shared" si="101"/>
        <v>9.7530241345981851E-4</v>
      </c>
      <c r="X497" s="11" t="str">
        <f t="shared" si="97"/>
        <v>FLOW</v>
      </c>
      <c r="Y497" s="5" t="str">
        <f t="shared" si="98"/>
        <v>-</v>
      </c>
      <c r="Z497" s="5" t="s">
        <v>586</v>
      </c>
      <c r="AA497" s="5" t="s">
        <v>586</v>
      </c>
      <c r="AB497" s="12"/>
      <c r="AC497" s="5"/>
      <c r="AD497" s="5"/>
      <c r="AE497" s="13"/>
      <c r="AF497" s="14" t="s">
        <v>586</v>
      </c>
      <c r="AG497" s="15" t="s">
        <v>586</v>
      </c>
      <c r="AH497" s="5" t="s">
        <v>1030</v>
      </c>
      <c r="AI497" s="15" t="s">
        <v>586</v>
      </c>
      <c r="AJ497" s="16" t="s">
        <v>586</v>
      </c>
      <c r="AK497" s="15" t="s">
        <v>586</v>
      </c>
      <c r="AL497" s="17">
        <v>5193</v>
      </c>
      <c r="AM497" s="8">
        <v>17390.919999999998</v>
      </c>
      <c r="AN497" s="18">
        <v>27</v>
      </c>
      <c r="AO497" s="6">
        <v>37</v>
      </c>
      <c r="AP497" s="6" t="str">
        <f t="shared" si="99"/>
        <v>FLOW</v>
      </c>
      <c r="AQ497" s="6"/>
      <c r="AR497" s="6"/>
      <c r="AS497" s="6"/>
      <c r="AT497" s="6"/>
      <c r="AU497" s="5" t="s">
        <v>1060</v>
      </c>
      <c r="AV497" s="332"/>
      <c r="AW497" s="12"/>
      <c r="AX497" s="19"/>
      <c r="AY497" s="5"/>
      <c r="AZ497" s="5" t="s">
        <v>1011</v>
      </c>
      <c r="BA497" s="15" t="s">
        <v>586</v>
      </c>
      <c r="BB497" s="15"/>
      <c r="BC497" s="15"/>
      <c r="BD497" s="5"/>
      <c r="BE497" s="5"/>
      <c r="BF497" s="5"/>
      <c r="BG497" s="3"/>
      <c r="BH497" s="5"/>
      <c r="BI497" s="5"/>
      <c r="BJ497" s="5"/>
      <c r="BK497" s="5"/>
      <c r="BL497" s="5">
        <v>1</v>
      </c>
      <c r="BM497" s="5"/>
      <c r="BN497" s="5"/>
      <c r="BO497" s="5"/>
      <c r="BP497" s="5"/>
      <c r="BQ497" s="5"/>
      <c r="BR497" s="5"/>
      <c r="BS497" s="5"/>
      <c r="BT497" s="5"/>
      <c r="BU497" s="5"/>
      <c r="BV497" s="5"/>
      <c r="BW497" s="5"/>
      <c r="BX497" s="5">
        <v>1</v>
      </c>
      <c r="BY497" s="5"/>
      <c r="BZ497" s="5"/>
      <c r="CA497" s="5"/>
      <c r="CB497" s="5"/>
      <c r="CC497" s="5"/>
      <c r="CD497" s="5"/>
      <c r="CE497" s="5"/>
      <c r="CF497" s="5"/>
      <c r="CG497" s="5"/>
      <c r="CH497" s="5"/>
      <c r="CI497" s="5"/>
      <c r="CJ497" s="5"/>
      <c r="CK497" s="5"/>
      <c r="CL497" s="5"/>
      <c r="CM497" s="5"/>
      <c r="CN497" s="5"/>
      <c r="CO497" s="5"/>
      <c r="CP497" s="5"/>
      <c r="CQ497" s="5"/>
      <c r="CR497" s="5"/>
      <c r="CS497" s="5"/>
      <c r="CT497" s="5"/>
      <c r="CU497" s="5"/>
      <c r="CV497" s="5"/>
      <c r="CW497" s="5"/>
      <c r="CX497" s="5"/>
      <c r="CY497" s="5"/>
      <c r="CZ497" s="5"/>
      <c r="DA497" s="5"/>
      <c r="DB497" s="5"/>
      <c r="DC497" s="5"/>
      <c r="DD497" s="5"/>
      <c r="DE497" s="5"/>
      <c r="DF497" s="5"/>
      <c r="DG497" s="5"/>
      <c r="DH497" s="5"/>
      <c r="DI497" s="5"/>
      <c r="DJ497" s="5"/>
      <c r="DK497" s="5"/>
      <c r="DL497" s="5"/>
      <c r="DM497" s="5"/>
      <c r="DN497" s="5"/>
      <c r="DO497" s="5"/>
      <c r="DP497" s="5"/>
      <c r="DQ497" s="5"/>
      <c r="DR497" s="5"/>
      <c r="DS497" s="5"/>
      <c r="DT497" s="5"/>
      <c r="DU497" s="5"/>
      <c r="DV497" s="5"/>
      <c r="DW497" s="5"/>
      <c r="DX497" s="5"/>
      <c r="DY497" s="5"/>
      <c r="DZ497" s="5"/>
      <c r="EA497" s="5"/>
      <c r="EB497" s="5"/>
      <c r="EC497" s="5"/>
      <c r="ED497" s="5"/>
      <c r="EE497" s="5"/>
      <c r="EF497" s="5"/>
      <c r="EG497" s="5"/>
      <c r="EH497" s="5"/>
      <c r="EI497" s="5"/>
      <c r="EJ497" s="5"/>
      <c r="EK497" s="5"/>
      <c r="EL497" s="5"/>
      <c r="EM497" s="5"/>
      <c r="EN497" s="5"/>
      <c r="EO497" s="5"/>
      <c r="EP497" s="5"/>
      <c r="EQ497" s="5"/>
      <c r="ER497" s="20">
        <f t="shared" si="102"/>
        <v>2</v>
      </c>
      <c r="ES497" s="5">
        <f t="shared" si="103"/>
        <v>1</v>
      </c>
      <c r="ET497" s="5" t="s">
        <v>576</v>
      </c>
      <c r="EU497" s="15" t="s">
        <v>1953</v>
      </c>
      <c r="EV497" s="15" t="s">
        <v>567</v>
      </c>
      <c r="EW497" s="15" t="s">
        <v>1096</v>
      </c>
      <c r="EX497" s="3" t="s">
        <v>1220</v>
      </c>
      <c r="EY497" s="22">
        <v>46181</v>
      </c>
      <c r="EZ497" s="21"/>
      <c r="FA497" s="3"/>
      <c r="FB497" s="22"/>
      <c r="FC497" s="15"/>
      <c r="FD497" s="15"/>
      <c r="FE497" s="15">
        <f t="shared" si="104"/>
        <v>3406</v>
      </c>
      <c r="FF497" s="4">
        <f t="shared" si="105"/>
        <v>7034</v>
      </c>
      <c r="FG497" t="s">
        <v>586</v>
      </c>
      <c r="FH497" s="4">
        <v>24</v>
      </c>
      <c r="FI497" t="s">
        <v>688</v>
      </c>
    </row>
    <row r="498" spans="1:165" ht="17.25" x14ac:dyDescent="0.25">
      <c r="A498" s="5">
        <v>461841840</v>
      </c>
      <c r="B498" s="12" t="s">
        <v>966</v>
      </c>
      <c r="C498" s="5"/>
      <c r="D498" s="5"/>
      <c r="E498" s="5"/>
      <c r="F498" s="5"/>
      <c r="G498" s="6"/>
      <c r="H498" s="6"/>
      <c r="I498" s="5">
        <v>4435</v>
      </c>
      <c r="J498" s="5">
        <v>4786</v>
      </c>
      <c r="K498" s="295">
        <f t="shared" si="106"/>
        <v>509</v>
      </c>
      <c r="L498" s="295">
        <f t="shared" si="95"/>
        <v>9221</v>
      </c>
      <c r="M498" s="7">
        <v>2</v>
      </c>
      <c r="N498" s="5" t="s">
        <v>688</v>
      </c>
      <c r="O498" s="5" t="s">
        <v>689</v>
      </c>
      <c r="P498" s="5" t="s">
        <v>20</v>
      </c>
      <c r="Q498" s="8">
        <v>17280.509999999998</v>
      </c>
      <c r="R498" s="9">
        <v>158</v>
      </c>
      <c r="S498" s="9">
        <f t="shared" si="107"/>
        <v>0</v>
      </c>
      <c r="T498" s="9">
        <v>5850</v>
      </c>
      <c r="U498" s="10" t="s">
        <v>586</v>
      </c>
      <c r="V498" s="319">
        <f t="shared" si="100"/>
        <v>5.7790190411385445E-2</v>
      </c>
      <c r="W498" s="319">
        <f t="shared" si="101"/>
        <v>3.8261016135702122E-3</v>
      </c>
      <c r="X498" s="11" t="str">
        <f t="shared" si="97"/>
        <v>FLOW</v>
      </c>
      <c r="Y498" s="5" t="str">
        <f t="shared" si="98"/>
        <v>-</v>
      </c>
      <c r="Z498" s="5" t="s">
        <v>586</v>
      </c>
      <c r="AA498" s="5" t="s">
        <v>586</v>
      </c>
      <c r="AB498" s="12"/>
      <c r="AC498" s="5"/>
      <c r="AD498" s="5"/>
      <c r="AE498" s="13"/>
      <c r="AF498" s="14" t="s">
        <v>586</v>
      </c>
      <c r="AG498" s="15" t="s">
        <v>586</v>
      </c>
      <c r="AH498" s="5" t="s">
        <v>130</v>
      </c>
      <c r="AI498" s="15" t="s">
        <v>586</v>
      </c>
      <c r="AJ498" s="16" t="s">
        <v>586</v>
      </c>
      <c r="AK498" s="15" t="s">
        <v>586</v>
      </c>
      <c r="AL498" s="17">
        <v>10794</v>
      </c>
      <c r="AM498" s="8">
        <v>17280.509999999998</v>
      </c>
      <c r="AN498" s="18">
        <v>57</v>
      </c>
      <c r="AO498" s="6">
        <v>67</v>
      </c>
      <c r="AP498" s="6" t="str">
        <f t="shared" si="99"/>
        <v>FLOW</v>
      </c>
      <c r="AQ498" s="6"/>
      <c r="AR498" s="6"/>
      <c r="AS498" s="6"/>
      <c r="AT498" s="6"/>
      <c r="AU498" s="5" t="s">
        <v>1060</v>
      </c>
      <c r="AV498" s="332"/>
      <c r="AW498" s="12"/>
      <c r="AX498" s="19"/>
      <c r="AY498" s="5"/>
      <c r="AZ498" s="5" t="s">
        <v>1011</v>
      </c>
      <c r="BA498" s="15" t="s">
        <v>586</v>
      </c>
      <c r="BB498" s="15"/>
      <c r="BC498" s="15"/>
      <c r="BD498" s="5"/>
      <c r="BE498" s="5"/>
      <c r="BF498" s="5"/>
      <c r="BG498" s="3"/>
      <c r="BH498" s="5"/>
      <c r="BI498" s="5"/>
      <c r="BJ498" s="5"/>
      <c r="BK498" s="5"/>
      <c r="BL498" s="5"/>
      <c r="BM498" s="5"/>
      <c r="BN498" s="5"/>
      <c r="BO498" s="5">
        <v>1</v>
      </c>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c r="EM498" s="5"/>
      <c r="EN498" s="5"/>
      <c r="EO498" s="5"/>
      <c r="EP498" s="5"/>
      <c r="EQ498" s="5"/>
      <c r="ER498" s="20">
        <f t="shared" si="102"/>
        <v>1</v>
      </c>
      <c r="ES498" s="5">
        <f t="shared" si="103"/>
        <v>1</v>
      </c>
      <c r="ET498" s="5" t="s">
        <v>571</v>
      </c>
      <c r="EU498" s="15" t="s">
        <v>1954</v>
      </c>
      <c r="EV498" s="15" t="s">
        <v>567</v>
      </c>
      <c r="EW498" s="15" t="s">
        <v>1073</v>
      </c>
      <c r="EX498" s="3" t="s">
        <v>1264</v>
      </c>
      <c r="EY498" s="22">
        <v>46183</v>
      </c>
      <c r="EZ498" s="21"/>
      <c r="FA498" s="3"/>
      <c r="FB498" s="22"/>
      <c r="FC498" s="15"/>
      <c r="FD498" s="15"/>
      <c r="FE498" s="15">
        <f t="shared" si="104"/>
        <v>509</v>
      </c>
      <c r="FF498" s="4">
        <f t="shared" si="105"/>
        <v>9221</v>
      </c>
      <c r="FG498" t="s">
        <v>586</v>
      </c>
      <c r="FH498" s="4">
        <v>158</v>
      </c>
      <c r="FI498" t="s">
        <v>688</v>
      </c>
    </row>
    <row r="499" spans="1:165" ht="17.25" x14ac:dyDescent="0.25">
      <c r="A499" s="5">
        <v>139693319</v>
      </c>
      <c r="B499" s="12" t="s">
        <v>340</v>
      </c>
      <c r="C499" s="5"/>
      <c r="D499" s="5"/>
      <c r="E499" s="5"/>
      <c r="F499" s="5"/>
      <c r="G499" s="6"/>
      <c r="H499" s="6"/>
      <c r="I499" s="5">
        <v>3792</v>
      </c>
      <c r="J499" s="5">
        <v>17887</v>
      </c>
      <c r="K499" s="295">
        <f t="shared" si="106"/>
        <v>866</v>
      </c>
      <c r="L499" s="295">
        <f t="shared" si="95"/>
        <v>21679</v>
      </c>
      <c r="M499" s="7">
        <v>6</v>
      </c>
      <c r="N499" s="5" t="s">
        <v>688</v>
      </c>
      <c r="O499" s="5" t="s">
        <v>689</v>
      </c>
      <c r="P499" s="5" t="s">
        <v>150</v>
      </c>
      <c r="Q499" s="8">
        <v>17201.34</v>
      </c>
      <c r="R499" s="9">
        <v>1939</v>
      </c>
      <c r="S499" s="9">
        <f t="shared" si="107"/>
        <v>0</v>
      </c>
      <c r="T499" s="9">
        <v>6300</v>
      </c>
      <c r="U499" s="10" t="s">
        <v>688</v>
      </c>
      <c r="V499" s="319">
        <f t="shared" si="100"/>
        <v>0.59552477224682998</v>
      </c>
      <c r="W499" s="319">
        <f t="shared" si="101"/>
        <v>7.2257955221612397E-3</v>
      </c>
      <c r="X499" s="11" t="str">
        <f t="shared" si="97"/>
        <v>FLOW</v>
      </c>
      <c r="Y499" s="5" t="str">
        <f t="shared" si="98"/>
        <v>-</v>
      </c>
      <c r="Z499" s="5" t="s">
        <v>773</v>
      </c>
      <c r="AA499" s="5" t="s">
        <v>586</v>
      </c>
      <c r="AB499" s="12"/>
      <c r="AC499" s="5"/>
      <c r="AD499" s="5"/>
      <c r="AE499" s="13"/>
      <c r="AF499" s="14" t="s">
        <v>1064</v>
      </c>
      <c r="AG499" s="15" t="s">
        <v>586</v>
      </c>
      <c r="AH499" s="5" t="s">
        <v>341</v>
      </c>
      <c r="AI499" s="15" t="s">
        <v>586</v>
      </c>
      <c r="AJ499" s="16" t="s">
        <v>586</v>
      </c>
      <c r="AK499" s="15" t="s">
        <v>586</v>
      </c>
      <c r="AL499" s="17">
        <v>26126</v>
      </c>
      <c r="AM499" s="8">
        <v>17201.34</v>
      </c>
      <c r="AN499" s="18">
        <v>177</v>
      </c>
      <c r="AO499" s="6">
        <v>187</v>
      </c>
      <c r="AP499" s="6" t="str">
        <f t="shared" si="99"/>
        <v>FLOW</v>
      </c>
      <c r="AQ499" s="6"/>
      <c r="AR499" s="6"/>
      <c r="AS499" s="6"/>
      <c r="AT499" s="6"/>
      <c r="AU499" s="5" t="s">
        <v>483</v>
      </c>
      <c r="AV499" s="332"/>
      <c r="AW499" s="12"/>
      <c r="AX499" s="19"/>
      <c r="AY499" s="5"/>
      <c r="AZ499" s="5" t="s">
        <v>1011</v>
      </c>
      <c r="BA499" s="15" t="s">
        <v>586</v>
      </c>
      <c r="BB499" s="15"/>
      <c r="BC499" s="15"/>
      <c r="BD499" s="5"/>
      <c r="BE499" s="5"/>
      <c r="BF499" s="5"/>
      <c r="BG499" s="3"/>
      <c r="BH499" s="5"/>
      <c r="BI499" s="5"/>
      <c r="BJ499" s="5"/>
      <c r="BK499" s="5"/>
      <c r="BL499" s="5">
        <v>1</v>
      </c>
      <c r="BM499" s="5"/>
      <c r="BN499" s="5"/>
      <c r="BO499" s="5">
        <v>1</v>
      </c>
      <c r="BP499" s="5"/>
      <c r="BQ499" s="5"/>
      <c r="BR499" s="5"/>
      <c r="BS499" s="5"/>
      <c r="BT499" s="5"/>
      <c r="BU499" s="5"/>
      <c r="BV499" s="5"/>
      <c r="BW499" s="5"/>
      <c r="BX499" s="5"/>
      <c r="BY499" s="5"/>
      <c r="BZ499" s="5"/>
      <c r="CA499" s="5"/>
      <c r="CB499" s="5"/>
      <c r="CC499" s="5"/>
      <c r="CD499" s="5"/>
      <c r="CE499" s="5"/>
      <c r="CF499" s="5"/>
      <c r="CG499" s="5">
        <v>1</v>
      </c>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c r="EM499" s="5"/>
      <c r="EN499" s="5"/>
      <c r="EO499" s="5"/>
      <c r="EP499" s="5"/>
      <c r="EQ499" s="5"/>
      <c r="ER499" s="20">
        <f t="shared" si="102"/>
        <v>3</v>
      </c>
      <c r="ES499" s="5">
        <f t="shared" si="103"/>
        <v>1</v>
      </c>
      <c r="ET499" s="5" t="s">
        <v>584</v>
      </c>
      <c r="EU499" s="15" t="s">
        <v>1955</v>
      </c>
      <c r="EV499" s="15" t="s">
        <v>567</v>
      </c>
      <c r="EW499" s="15" t="s">
        <v>1075</v>
      </c>
      <c r="EX499" s="3" t="s">
        <v>1265</v>
      </c>
      <c r="EY499" s="22">
        <v>46178</v>
      </c>
      <c r="EZ499" s="21"/>
      <c r="FA499" s="3"/>
      <c r="FB499" s="22"/>
      <c r="FC499" s="15"/>
      <c r="FD499" s="15"/>
      <c r="FE499" s="15">
        <f t="shared" si="104"/>
        <v>866</v>
      </c>
      <c r="FF499" s="4">
        <f t="shared" si="105"/>
        <v>21679</v>
      </c>
      <c r="FG499" t="s">
        <v>586</v>
      </c>
      <c r="FH499" s="4">
        <v>1939</v>
      </c>
      <c r="FI499" t="s">
        <v>688</v>
      </c>
    </row>
    <row r="500" spans="1:165" ht="17.25" x14ac:dyDescent="0.25">
      <c r="A500" s="5">
        <v>454823699</v>
      </c>
      <c r="B500" s="12" t="s">
        <v>327</v>
      </c>
      <c r="C500" s="5"/>
      <c r="D500" s="5"/>
      <c r="E500" s="5"/>
      <c r="F500" s="5"/>
      <c r="G500" s="6"/>
      <c r="H500" s="6"/>
      <c r="I500" s="5">
        <v>3033</v>
      </c>
      <c r="J500" s="5">
        <v>3022</v>
      </c>
      <c r="K500" s="295">
        <f t="shared" si="106"/>
        <v>3072</v>
      </c>
      <c r="L500" s="295">
        <f t="shared" si="95"/>
        <v>6055</v>
      </c>
      <c r="M500" s="334">
        <v>1</v>
      </c>
      <c r="N500" s="5" t="s">
        <v>688</v>
      </c>
      <c r="O500" s="5" t="s">
        <v>689</v>
      </c>
      <c r="P500" s="5" t="s">
        <v>26</v>
      </c>
      <c r="Q500" s="8">
        <v>17194</v>
      </c>
      <c r="R500" s="9">
        <v>50</v>
      </c>
      <c r="S500" s="9">
        <f t="shared" si="107"/>
        <v>0</v>
      </c>
      <c r="T500" s="9">
        <v>4405.99</v>
      </c>
      <c r="U500" s="10" t="s">
        <v>883</v>
      </c>
      <c r="V500" s="319">
        <f t="shared" si="100"/>
        <v>7.4150546706969649E-3</v>
      </c>
      <c r="W500" s="319">
        <f t="shared" si="101"/>
        <v>9.6425891770119819E-4</v>
      </c>
      <c r="X500" s="11" t="str">
        <f t="shared" si="97"/>
        <v>FLOW</v>
      </c>
      <c r="Y500" s="5" t="str">
        <f t="shared" si="98"/>
        <v>-</v>
      </c>
      <c r="Z500" s="5" t="s">
        <v>783</v>
      </c>
      <c r="AA500" s="5" t="s">
        <v>586</v>
      </c>
      <c r="AB500" s="12"/>
      <c r="AC500" s="5"/>
      <c r="AD500" s="5"/>
      <c r="AE500" s="13"/>
      <c r="AF500" s="14" t="s">
        <v>586</v>
      </c>
      <c r="AG500" s="15" t="s">
        <v>586</v>
      </c>
      <c r="AH500" s="5" t="s">
        <v>322</v>
      </c>
      <c r="AI500" s="15" t="s">
        <v>586</v>
      </c>
      <c r="AJ500" s="16" t="s">
        <v>586</v>
      </c>
      <c r="AK500" s="15" t="s">
        <v>586</v>
      </c>
      <c r="AL500" s="17">
        <v>7477.99</v>
      </c>
      <c r="AM500" s="8">
        <v>17194</v>
      </c>
      <c r="AN500" s="18">
        <v>27</v>
      </c>
      <c r="AO500" s="6">
        <v>37</v>
      </c>
      <c r="AP500" s="6" t="str">
        <f t="shared" si="99"/>
        <v>FLOW</v>
      </c>
      <c r="AQ500" s="6"/>
      <c r="AR500" s="6"/>
      <c r="AS500" s="6"/>
      <c r="AT500" s="6"/>
      <c r="AU500" s="5" t="s">
        <v>483</v>
      </c>
      <c r="AV500" s="332"/>
      <c r="AW500" s="12"/>
      <c r="AX500" s="19"/>
      <c r="AY500" s="5"/>
      <c r="AZ500" s="5" t="s">
        <v>1011</v>
      </c>
      <c r="BA500" s="15" t="s">
        <v>586</v>
      </c>
      <c r="BB500" s="15"/>
      <c r="BC500" s="15"/>
      <c r="BD500" s="5"/>
      <c r="BE500" s="5"/>
      <c r="BF500" s="5"/>
      <c r="BG500" s="3"/>
      <c r="BH500" s="5"/>
      <c r="BI500" s="5"/>
      <c r="BJ500" s="5"/>
      <c r="BK500" s="5"/>
      <c r="BL500" s="5"/>
      <c r="BM500" s="5"/>
      <c r="BN500" s="5"/>
      <c r="BO500" s="5"/>
      <c r="BP500" s="5"/>
      <c r="BQ500" s="5"/>
      <c r="BR500" s="5">
        <v>1</v>
      </c>
      <c r="BS500" s="5"/>
      <c r="BT500" s="5"/>
      <c r="BU500" s="5"/>
      <c r="BV500" s="5"/>
      <c r="BW500" s="5"/>
      <c r="BX500" s="5"/>
      <c r="BY500" s="5"/>
      <c r="BZ500" s="5"/>
      <c r="CA500" s="5"/>
      <c r="CB500" s="5"/>
      <c r="CC500" s="5"/>
      <c r="CD500" s="5"/>
      <c r="CE500" s="5"/>
      <c r="CF500" s="5"/>
      <c r="CG500" s="5"/>
      <c r="CH500" s="5"/>
      <c r="CI500" s="5"/>
      <c r="CJ500" s="5"/>
      <c r="CK500" s="5"/>
      <c r="CL500" s="5"/>
      <c r="CM500" s="5"/>
      <c r="CN500" s="5"/>
      <c r="CO500" s="5"/>
      <c r="CP500" s="5"/>
      <c r="CQ500" s="5"/>
      <c r="CR500" s="5"/>
      <c r="CS500" s="5"/>
      <c r="CT500" s="5"/>
      <c r="CU500" s="5"/>
      <c r="CV500" s="5"/>
      <c r="CW500" s="5"/>
      <c r="CX500" s="5"/>
      <c r="CY500" s="5"/>
      <c r="CZ500" s="5"/>
      <c r="DA500" s="5"/>
      <c r="DB500" s="5"/>
      <c r="DC500" s="5"/>
      <c r="DD500" s="5"/>
      <c r="DE500" s="5"/>
      <c r="DF500" s="5"/>
      <c r="DG500" s="5"/>
      <c r="DH500" s="5"/>
      <c r="DI500" s="5"/>
      <c r="DJ500" s="5"/>
      <c r="DK500" s="5"/>
      <c r="DL500" s="5"/>
      <c r="DM500" s="5"/>
      <c r="DN500" s="5"/>
      <c r="DO500" s="5"/>
      <c r="DP500" s="5"/>
      <c r="DQ500" s="5"/>
      <c r="DR500" s="5"/>
      <c r="DS500" s="5"/>
      <c r="DT500" s="5"/>
      <c r="DU500" s="5"/>
      <c r="DV500" s="5"/>
      <c r="DW500" s="5"/>
      <c r="DX500" s="5"/>
      <c r="DY500" s="5"/>
      <c r="DZ500" s="5"/>
      <c r="EA500" s="5"/>
      <c r="EB500" s="5"/>
      <c r="EC500" s="5"/>
      <c r="ED500" s="5"/>
      <c r="EE500" s="5"/>
      <c r="EF500" s="5"/>
      <c r="EG500" s="5"/>
      <c r="EH500" s="5"/>
      <c r="EI500" s="5"/>
      <c r="EJ500" s="5"/>
      <c r="EK500" s="5"/>
      <c r="EL500" s="5"/>
      <c r="EM500" s="5"/>
      <c r="EN500" s="5"/>
      <c r="EO500" s="5"/>
      <c r="EP500" s="5"/>
      <c r="EQ500" s="5"/>
      <c r="ER500" s="20">
        <f t="shared" si="102"/>
        <v>1</v>
      </c>
      <c r="ES500" s="5">
        <f t="shared" si="103"/>
        <v>1</v>
      </c>
      <c r="ET500" s="5" t="s">
        <v>572</v>
      </c>
      <c r="EU500" s="15" t="s">
        <v>1956</v>
      </c>
      <c r="EV500" s="15" t="s">
        <v>567</v>
      </c>
      <c r="EW500" s="15" t="s">
        <v>1068</v>
      </c>
      <c r="EX500" s="3" t="s">
        <v>1266</v>
      </c>
      <c r="EY500" s="22">
        <v>46179</v>
      </c>
      <c r="EZ500" s="21"/>
      <c r="FA500" s="3"/>
      <c r="FB500" s="22"/>
      <c r="FC500" s="15"/>
      <c r="FD500" s="15"/>
      <c r="FE500" s="15">
        <f t="shared" si="104"/>
        <v>3072</v>
      </c>
      <c r="FF500" s="4">
        <f t="shared" si="105"/>
        <v>6055</v>
      </c>
      <c r="FG500" t="s">
        <v>586</v>
      </c>
      <c r="FH500" s="4">
        <v>50</v>
      </c>
      <c r="FI500" t="s">
        <v>688</v>
      </c>
    </row>
    <row r="501" spans="1:165" ht="17.25" x14ac:dyDescent="0.25">
      <c r="A501" s="5">
        <v>460097350</v>
      </c>
      <c r="B501" s="12" t="s">
        <v>967</v>
      </c>
      <c r="C501" s="5" t="s">
        <v>1043</v>
      </c>
      <c r="D501" s="5" t="s">
        <v>1065</v>
      </c>
      <c r="E501" s="5">
        <v>6000</v>
      </c>
      <c r="F501" s="5"/>
      <c r="G501" s="6"/>
      <c r="H501" s="6"/>
      <c r="I501" s="5">
        <v>3035</v>
      </c>
      <c r="J501" s="5">
        <v>3070</v>
      </c>
      <c r="K501" s="295">
        <f t="shared" si="106"/>
        <v>41</v>
      </c>
      <c r="L501" s="295">
        <f t="shared" si="95"/>
        <v>105</v>
      </c>
      <c r="M501" s="7">
        <v>2</v>
      </c>
      <c r="N501" s="5" t="s">
        <v>739</v>
      </c>
      <c r="O501" s="5" t="s">
        <v>738</v>
      </c>
      <c r="P501" s="5" t="s">
        <v>30</v>
      </c>
      <c r="Q501" s="8">
        <v>17153.009999999998</v>
      </c>
      <c r="R501" s="9">
        <v>6</v>
      </c>
      <c r="S501" s="9">
        <f t="shared" si="107"/>
        <v>0</v>
      </c>
      <c r="T501" s="9">
        <v>0</v>
      </c>
      <c r="U501" s="10" t="s">
        <v>586</v>
      </c>
      <c r="V501" s="319">
        <f t="shared" si="100"/>
        <v>1.918615987986717E-2</v>
      </c>
      <c r="W501" s="319">
        <f t="shared" si="101"/>
        <v>3.7978716622707308E-3</v>
      </c>
      <c r="X501" s="11" t="str">
        <f t="shared" si="97"/>
        <v>RB</v>
      </c>
      <c r="Y501" s="5" t="str">
        <f t="shared" si="98"/>
        <v>PAID</v>
      </c>
      <c r="Z501" s="5" t="s">
        <v>586</v>
      </c>
      <c r="AA501" s="5" t="s">
        <v>586</v>
      </c>
      <c r="AB501" s="12"/>
      <c r="AC501" s="5"/>
      <c r="AD501" s="5"/>
      <c r="AE501" s="13"/>
      <c r="AF501" s="14" t="s">
        <v>586</v>
      </c>
      <c r="AG501" s="15" t="s">
        <v>586</v>
      </c>
      <c r="AH501" s="5" t="s">
        <v>391</v>
      </c>
      <c r="AI501" s="15" t="s">
        <v>586</v>
      </c>
      <c r="AJ501" s="16" t="s">
        <v>586</v>
      </c>
      <c r="AK501" s="15" t="s">
        <v>586</v>
      </c>
      <c r="AL501" s="17">
        <v>3076</v>
      </c>
      <c r="AM501" s="8">
        <v>17153.009999999998</v>
      </c>
      <c r="AN501" s="18">
        <v>57</v>
      </c>
      <c r="AO501" s="6">
        <v>6</v>
      </c>
      <c r="AP501" s="6" t="str">
        <f t="shared" si="99"/>
        <v>STABLE</v>
      </c>
      <c r="AQ501" s="6"/>
      <c r="AR501" s="6"/>
      <c r="AS501" s="6"/>
      <c r="AT501" s="6"/>
      <c r="AU501" s="5" t="s">
        <v>1060</v>
      </c>
      <c r="AV501" s="332"/>
      <c r="AW501" s="12"/>
      <c r="AX501" s="19"/>
      <c r="AY501" s="5"/>
      <c r="AZ501" s="5" t="s">
        <v>1011</v>
      </c>
      <c r="BA501" s="15" t="s">
        <v>586</v>
      </c>
      <c r="BB501" s="15"/>
      <c r="BC501" s="15"/>
      <c r="BD501" s="5"/>
      <c r="BE501" s="5"/>
      <c r="BF501" s="5"/>
      <c r="BG501" s="3"/>
      <c r="BH501" s="5"/>
      <c r="BI501" s="5"/>
      <c r="BJ501" s="5"/>
      <c r="BK501" s="5"/>
      <c r="BL501" s="5">
        <v>1</v>
      </c>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c r="DP501" s="5"/>
      <c r="DQ501" s="5"/>
      <c r="DR501" s="5"/>
      <c r="DS501" s="5"/>
      <c r="DT501" s="5"/>
      <c r="DU501" s="5"/>
      <c r="DV501" s="5"/>
      <c r="DW501" s="5"/>
      <c r="DX501" s="5"/>
      <c r="DY501" s="5"/>
      <c r="DZ501" s="5"/>
      <c r="EA501" s="5"/>
      <c r="EB501" s="5"/>
      <c r="EC501" s="5"/>
      <c r="ED501" s="5"/>
      <c r="EE501" s="5"/>
      <c r="EF501" s="5"/>
      <c r="EG501" s="5"/>
      <c r="EH501" s="5"/>
      <c r="EI501" s="5"/>
      <c r="EJ501" s="5"/>
      <c r="EK501" s="5"/>
      <c r="EL501" s="5"/>
      <c r="EM501" s="5"/>
      <c r="EN501" s="5"/>
      <c r="EO501" s="5"/>
      <c r="EP501" s="5"/>
      <c r="EQ501" s="5"/>
      <c r="ER501" s="20">
        <f t="shared" si="102"/>
        <v>1</v>
      </c>
      <c r="ES501" s="5">
        <f t="shared" si="103"/>
        <v>1</v>
      </c>
      <c r="ET501" s="5" t="s">
        <v>573</v>
      </c>
      <c r="EU501" s="15" t="s">
        <v>1957</v>
      </c>
      <c r="EV501" s="15" t="s">
        <v>567</v>
      </c>
      <c r="EW501" s="15" t="s">
        <v>1068</v>
      </c>
      <c r="EX501" s="3" t="s">
        <v>1108</v>
      </c>
      <c r="EY501" s="22">
        <v>46177</v>
      </c>
      <c r="EZ501" s="21"/>
      <c r="FA501" s="3"/>
      <c r="FB501" s="22"/>
      <c r="FC501" s="15"/>
      <c r="FD501" s="15"/>
      <c r="FE501" s="15">
        <f t="shared" si="104"/>
        <v>41</v>
      </c>
      <c r="FF501" s="4">
        <f t="shared" si="105"/>
        <v>6105</v>
      </c>
      <c r="FG501" t="s">
        <v>586</v>
      </c>
      <c r="FH501" s="4">
        <v>6</v>
      </c>
      <c r="FI501" t="s">
        <v>1478</v>
      </c>
    </row>
    <row r="502" spans="1:165" ht="17.25" x14ac:dyDescent="0.25">
      <c r="A502" s="5">
        <v>458762564</v>
      </c>
      <c r="B502" s="12" t="s">
        <v>1401</v>
      </c>
      <c r="C502" s="5"/>
      <c r="D502" s="5"/>
      <c r="E502" s="5"/>
      <c r="F502" s="5"/>
      <c r="G502" s="6"/>
      <c r="H502" s="6"/>
      <c r="I502" s="5">
        <v>5807</v>
      </c>
      <c r="J502" s="5">
        <v>5807</v>
      </c>
      <c r="K502" s="295">
        <f t="shared" ref="K502:K533" si="108">IF((J502+R502)&lt;=I502+R502,(J502+R502),((I502-(I502*(M502+1)-(I502+J502)))+R502))</f>
        <v>5815</v>
      </c>
      <c r="L502" s="295">
        <f t="shared" si="95"/>
        <v>11614</v>
      </c>
      <c r="M502" s="334">
        <v>1</v>
      </c>
      <c r="N502" s="5" t="s">
        <v>688</v>
      </c>
      <c r="O502" s="5" t="s">
        <v>689</v>
      </c>
      <c r="P502" s="5" t="s">
        <v>44</v>
      </c>
      <c r="Q502" s="8">
        <v>16954</v>
      </c>
      <c r="R502" s="9">
        <v>8</v>
      </c>
      <c r="S502" s="9">
        <f t="shared" si="107"/>
        <v>0</v>
      </c>
      <c r="T502" s="9">
        <v>1350</v>
      </c>
      <c r="U502" s="10" t="s">
        <v>586</v>
      </c>
      <c r="V502" s="319">
        <f t="shared" si="100"/>
        <v>1.7257987718224881E-2</v>
      </c>
      <c r="W502" s="319">
        <f t="shared" si="101"/>
        <v>9.5079944694114891E-4</v>
      </c>
      <c r="X502" s="11" t="str">
        <f t="shared" si="97"/>
        <v>FLOW</v>
      </c>
      <c r="Y502" s="5" t="str">
        <f t="shared" si="98"/>
        <v>-</v>
      </c>
      <c r="Z502" s="5" t="s">
        <v>586</v>
      </c>
      <c r="AA502" s="5" t="s">
        <v>586</v>
      </c>
      <c r="AB502" s="12"/>
      <c r="AC502" s="5"/>
      <c r="AD502" s="5"/>
      <c r="AE502" s="13"/>
      <c r="AF502" s="14"/>
      <c r="AG502" s="15"/>
      <c r="AH502" s="5" t="s">
        <v>331</v>
      </c>
      <c r="AI502" s="15"/>
      <c r="AK502" s="15"/>
      <c r="AL502" s="17">
        <v>7165</v>
      </c>
      <c r="AM502" s="8">
        <v>16954</v>
      </c>
      <c r="AN502" s="18">
        <v>27</v>
      </c>
      <c r="AO502" s="6">
        <v>37</v>
      </c>
      <c r="AP502" s="6" t="str">
        <f t="shared" si="99"/>
        <v>FLOW</v>
      </c>
      <c r="AQ502" s="6"/>
      <c r="AR502" s="6"/>
      <c r="AS502" s="6"/>
      <c r="AT502" s="6"/>
      <c r="AU502" s="5" t="s">
        <v>586</v>
      </c>
      <c r="AV502" s="332"/>
      <c r="AW502" s="12"/>
      <c r="AX502" s="19"/>
      <c r="AY502" s="5"/>
      <c r="AZ502" s="5" t="s">
        <v>1325</v>
      </c>
      <c r="BA502" s="15" t="s">
        <v>586</v>
      </c>
      <c r="BB502" s="15"/>
      <c r="BC502" s="15"/>
      <c r="BD502" s="5"/>
      <c r="BE502" s="5"/>
      <c r="BF502" s="5"/>
      <c r="BG502" s="3"/>
      <c r="BH502" s="5"/>
      <c r="BI502" s="5"/>
      <c r="BJ502" s="5"/>
      <c r="BK502" s="5"/>
      <c r="BL502" s="5"/>
      <c r="BM502" s="5"/>
      <c r="BN502" s="5"/>
      <c r="BO502" s="5"/>
      <c r="BP502" s="5"/>
      <c r="BQ502" s="5"/>
      <c r="BR502" s="5"/>
      <c r="BS502" s="5"/>
      <c r="BT502" s="5"/>
      <c r="BU502" s="5"/>
      <c r="BV502" s="5"/>
      <c r="BW502" s="5"/>
      <c r="BX502" s="5"/>
      <c r="BY502" s="5"/>
      <c r="BZ502" s="5"/>
      <c r="CA502" s="5"/>
      <c r="CB502" s="5"/>
      <c r="CC502" s="5"/>
      <c r="CD502" s="5"/>
      <c r="CE502" s="5"/>
      <c r="CF502" s="5"/>
      <c r="CG502" s="5">
        <v>1</v>
      </c>
      <c r="CH502" s="5"/>
      <c r="CI502" s="5"/>
      <c r="CJ502" s="5"/>
      <c r="CK502" s="5"/>
      <c r="CL502" s="5"/>
      <c r="CM502" s="5"/>
      <c r="CN502" s="5"/>
      <c r="CO502" s="5"/>
      <c r="CP502" s="5"/>
      <c r="CQ502" s="5"/>
      <c r="CR502" s="5"/>
      <c r="CS502" s="5"/>
      <c r="CT502" s="5"/>
      <c r="CU502" s="5"/>
      <c r="CV502" s="5"/>
      <c r="CW502" s="5"/>
      <c r="CX502" s="5"/>
      <c r="CY502" s="5"/>
      <c r="CZ502" s="5"/>
      <c r="DA502" s="5"/>
      <c r="DB502" s="5"/>
      <c r="DC502" s="5"/>
      <c r="DD502" s="5"/>
      <c r="DE502" s="5"/>
      <c r="DF502" s="5"/>
      <c r="DG502" s="5"/>
      <c r="DH502" s="5"/>
      <c r="DI502" s="5"/>
      <c r="DJ502" s="5"/>
      <c r="DK502" s="5"/>
      <c r="DL502" s="5"/>
      <c r="DM502" s="5"/>
      <c r="DN502" s="5"/>
      <c r="DO502" s="5"/>
      <c r="DP502" s="5"/>
      <c r="DQ502" s="5"/>
      <c r="DR502" s="5"/>
      <c r="DS502" s="5"/>
      <c r="DT502" s="5"/>
      <c r="DU502" s="5"/>
      <c r="DV502" s="5"/>
      <c r="DW502" s="5"/>
      <c r="DX502" s="5"/>
      <c r="DY502" s="5"/>
      <c r="DZ502" s="5"/>
      <c r="EA502" s="5"/>
      <c r="EB502" s="5"/>
      <c r="EC502" s="5"/>
      <c r="ED502" s="5"/>
      <c r="EE502" s="5"/>
      <c r="EF502" s="5"/>
      <c r="EG502" s="5"/>
      <c r="EH502" s="5"/>
      <c r="EI502" s="5"/>
      <c r="EJ502" s="5"/>
      <c r="EK502" s="5"/>
      <c r="EL502" s="5"/>
      <c r="EM502" s="5"/>
      <c r="EN502" s="5"/>
      <c r="EO502" s="5"/>
      <c r="EP502" s="5"/>
      <c r="EQ502" s="5"/>
      <c r="ER502" s="20">
        <f t="shared" si="102"/>
        <v>1</v>
      </c>
      <c r="ES502" s="5">
        <f t="shared" si="103"/>
        <v>1</v>
      </c>
      <c r="ET502" s="5" t="s">
        <v>576</v>
      </c>
      <c r="EU502" s="15" t="s">
        <v>1958</v>
      </c>
      <c r="EV502" s="15" t="s">
        <v>567</v>
      </c>
      <c r="EW502" s="15"/>
      <c r="EX502" s="3"/>
      <c r="EY502" s="22"/>
      <c r="EZ502" s="21"/>
      <c r="FA502" s="3"/>
      <c r="FB502" s="22"/>
      <c r="FC502" s="15"/>
      <c r="FD502" s="15"/>
      <c r="FE502" s="15">
        <f t="shared" si="104"/>
        <v>5815</v>
      </c>
      <c r="FF502" s="4">
        <f t="shared" si="105"/>
        <v>11614</v>
      </c>
      <c r="FH502" s="4">
        <v>8</v>
      </c>
      <c r="FI502" t="s">
        <v>688</v>
      </c>
    </row>
    <row r="503" spans="1:165" ht="17.25" x14ac:dyDescent="0.25">
      <c r="A503" s="5">
        <v>458111295</v>
      </c>
      <c r="B503" s="12" t="s">
        <v>160</v>
      </c>
      <c r="C503" s="5"/>
      <c r="D503" s="5"/>
      <c r="E503" s="5"/>
      <c r="F503" s="5"/>
      <c r="G503" s="6"/>
      <c r="H503" s="6"/>
      <c r="I503" s="5">
        <v>5795</v>
      </c>
      <c r="J503" s="5">
        <v>17385</v>
      </c>
      <c r="K503" s="295">
        <f t="shared" si="108"/>
        <v>805</v>
      </c>
      <c r="L503" s="295">
        <f t="shared" ref="L503:L566" si="109">FF503-E503</f>
        <v>23180</v>
      </c>
      <c r="M503" s="7">
        <v>4</v>
      </c>
      <c r="N503" s="5" t="s">
        <v>688</v>
      </c>
      <c r="O503" s="5" t="s">
        <v>689</v>
      </c>
      <c r="P503" s="5" t="s">
        <v>156</v>
      </c>
      <c r="Q503" s="8">
        <v>16914.650000000001</v>
      </c>
      <c r="R503" s="9">
        <v>805</v>
      </c>
      <c r="S503" s="9">
        <f t="shared" si="107"/>
        <v>0</v>
      </c>
      <c r="T503" s="9">
        <v>6300</v>
      </c>
      <c r="U503" s="10" t="s">
        <v>889</v>
      </c>
      <c r="V503" s="319">
        <f t="shared" si="100"/>
        <v>6.1102618941698078E-2</v>
      </c>
      <c r="W503" s="319">
        <f t="shared" si="101"/>
        <v>5.5533995399588776E-3</v>
      </c>
      <c r="X503" s="11" t="str">
        <f t="shared" ref="X503:X566" si="110">N503</f>
        <v>FLOW</v>
      </c>
      <c r="Y503" s="5" t="str">
        <f t="shared" ref="Y503:Y566" si="111">IF(OR(N503="STABLE", N503="RB" ),"PAID",AA503)</f>
        <v>-</v>
      </c>
      <c r="Z503" s="5" t="s">
        <v>784</v>
      </c>
      <c r="AA503" s="5" t="s">
        <v>586</v>
      </c>
      <c r="AB503" s="12"/>
      <c r="AC503" s="5"/>
      <c r="AD503" s="5"/>
      <c r="AE503" s="13"/>
      <c r="AF503" s="14" t="s">
        <v>1064</v>
      </c>
      <c r="AG503" s="15" t="s">
        <v>586</v>
      </c>
      <c r="AH503" s="5" t="s">
        <v>159</v>
      </c>
      <c r="AI503" s="15" t="s">
        <v>586</v>
      </c>
      <c r="AJ503" s="16" t="s">
        <v>586</v>
      </c>
      <c r="AK503" s="15" t="s">
        <v>586</v>
      </c>
      <c r="AL503" s="17">
        <v>24490</v>
      </c>
      <c r="AM503" s="8">
        <v>16914.650000000001</v>
      </c>
      <c r="AN503" s="18">
        <v>116</v>
      </c>
      <c r="AO503" s="6">
        <v>126</v>
      </c>
      <c r="AP503" s="6" t="str">
        <f t="shared" ref="AP503:AP566" si="112">IF(AO503=0,"RB",IF(AO503&lt;AN503,"STABLE",IF(AO503&gt;AN503,"FLOW","SAME")))</f>
        <v>FLOW</v>
      </c>
      <c r="AQ503" s="6"/>
      <c r="AR503" s="6"/>
      <c r="AS503" s="6"/>
      <c r="AT503" s="6"/>
      <c r="AU503" s="5" t="s">
        <v>483</v>
      </c>
      <c r="AV503" s="332"/>
      <c r="AW503" s="12"/>
      <c r="AX503" s="19"/>
      <c r="AY503" s="5"/>
      <c r="AZ503" s="5" t="s">
        <v>1011</v>
      </c>
      <c r="BA503" s="15" t="s">
        <v>586</v>
      </c>
      <c r="BB503" s="15"/>
      <c r="BC503" s="15"/>
      <c r="BD503" s="5"/>
      <c r="BE503" s="5"/>
      <c r="BF503" s="5"/>
      <c r="BG503" s="3"/>
      <c r="BH503" s="5"/>
      <c r="BI503" s="5"/>
      <c r="BJ503" s="5"/>
      <c r="BK503" s="5"/>
      <c r="BL503" s="5"/>
      <c r="BM503" s="5"/>
      <c r="BN503" s="5"/>
      <c r="BO503" s="5"/>
      <c r="BP503" s="5"/>
      <c r="BQ503" s="5"/>
      <c r="BR503" s="5"/>
      <c r="BS503" s="5"/>
      <c r="BT503" s="5"/>
      <c r="BU503" s="5"/>
      <c r="BV503" s="5"/>
      <c r="BW503" s="5"/>
      <c r="BX503" s="5"/>
      <c r="BY503" s="5"/>
      <c r="BZ503" s="5"/>
      <c r="CA503" s="5"/>
      <c r="CB503" s="5"/>
      <c r="CC503" s="5"/>
      <c r="CD503" s="5"/>
      <c r="CE503" s="5"/>
      <c r="CF503" s="5"/>
      <c r="CG503" s="5"/>
      <c r="CH503" s="5"/>
      <c r="CI503" s="5"/>
      <c r="CJ503" s="5"/>
      <c r="CK503" s="5"/>
      <c r="CL503" s="5"/>
      <c r="CM503" s="5"/>
      <c r="CN503" s="5"/>
      <c r="CO503" s="5"/>
      <c r="CP503" s="5"/>
      <c r="CQ503" s="5"/>
      <c r="CR503" s="5"/>
      <c r="CS503" s="5"/>
      <c r="CT503" s="5"/>
      <c r="CU503" s="5"/>
      <c r="CV503" s="5"/>
      <c r="CW503" s="5"/>
      <c r="CX503" s="5"/>
      <c r="CY503" s="5"/>
      <c r="CZ503" s="5"/>
      <c r="DA503" s="5"/>
      <c r="DB503" s="5"/>
      <c r="DC503" s="5"/>
      <c r="DD503" s="5"/>
      <c r="DE503" s="5"/>
      <c r="DF503" s="5"/>
      <c r="DG503" s="5"/>
      <c r="DH503" s="5"/>
      <c r="DI503" s="5"/>
      <c r="DJ503" s="5"/>
      <c r="DK503" s="5"/>
      <c r="DL503" s="5"/>
      <c r="DM503" s="5"/>
      <c r="DN503" s="5"/>
      <c r="DO503" s="5"/>
      <c r="DP503" s="5"/>
      <c r="DQ503" s="5"/>
      <c r="DR503" s="5"/>
      <c r="DS503" s="5"/>
      <c r="DT503" s="5"/>
      <c r="DU503" s="5"/>
      <c r="DV503" s="5"/>
      <c r="DW503" s="5"/>
      <c r="DX503" s="5"/>
      <c r="DY503" s="5"/>
      <c r="DZ503" s="5"/>
      <c r="EA503" s="5"/>
      <c r="EB503" s="5"/>
      <c r="EC503" s="5"/>
      <c r="ED503" s="5"/>
      <c r="EE503" s="5"/>
      <c r="EF503" s="5"/>
      <c r="EG503" s="5"/>
      <c r="EH503" s="5"/>
      <c r="EI503" s="5"/>
      <c r="EJ503" s="5"/>
      <c r="EK503" s="5"/>
      <c r="EL503" s="5"/>
      <c r="EM503" s="5"/>
      <c r="EN503" s="5"/>
      <c r="EO503" s="5"/>
      <c r="EP503" s="5"/>
      <c r="EQ503" s="5"/>
      <c r="ER503" s="20">
        <f t="shared" si="102"/>
        <v>0</v>
      </c>
      <c r="ES503" s="5" t="str">
        <f t="shared" si="103"/>
        <v/>
      </c>
      <c r="ET503" s="5" t="s">
        <v>582</v>
      </c>
      <c r="EU503" s="15" t="e">
        <v>#N/A</v>
      </c>
      <c r="EV503" s="15" t="e">
        <v>#N/A</v>
      </c>
      <c r="EW503" s="15" t="e">
        <v>#N/A</v>
      </c>
      <c r="EX503" s="3" t="e">
        <v>#N/A</v>
      </c>
      <c r="EY503" s="22" t="e">
        <v>#N/A</v>
      </c>
      <c r="EZ503" s="21"/>
      <c r="FA503" s="3"/>
      <c r="FB503" s="22"/>
      <c r="FC503" s="15"/>
      <c r="FD503" s="15"/>
      <c r="FE503" s="15">
        <f t="shared" si="104"/>
        <v>805</v>
      </c>
      <c r="FF503" s="4">
        <f t="shared" si="105"/>
        <v>23180</v>
      </c>
      <c r="FG503" t="s">
        <v>586</v>
      </c>
      <c r="FH503" s="4">
        <v>805</v>
      </c>
      <c r="FI503" t="s">
        <v>688</v>
      </c>
    </row>
    <row r="504" spans="1:165" ht="17.25" x14ac:dyDescent="0.25">
      <c r="A504" s="5">
        <v>458645849</v>
      </c>
      <c r="B504" s="12" t="s">
        <v>72</v>
      </c>
      <c r="C504" s="5"/>
      <c r="D504" s="5"/>
      <c r="E504" s="5"/>
      <c r="F504" s="5"/>
      <c r="G504" s="6"/>
      <c r="H504" s="6" t="s">
        <v>1057</v>
      </c>
      <c r="I504" s="5">
        <v>4448</v>
      </c>
      <c r="J504" s="5">
        <v>8164</v>
      </c>
      <c r="K504" s="295">
        <f t="shared" si="108"/>
        <v>3942</v>
      </c>
      <c r="L504" s="295">
        <f t="shared" si="109"/>
        <v>12612</v>
      </c>
      <c r="M504" s="7">
        <v>2</v>
      </c>
      <c r="N504" s="5" t="s">
        <v>739</v>
      </c>
      <c r="O504" s="5" t="s">
        <v>689</v>
      </c>
      <c r="P504" s="5" t="s">
        <v>60</v>
      </c>
      <c r="Q504" s="8">
        <v>16635</v>
      </c>
      <c r="R504" s="9">
        <v>226</v>
      </c>
      <c r="S504" s="9">
        <f t="shared" si="107"/>
        <v>0</v>
      </c>
      <c r="T504" s="9">
        <v>3257</v>
      </c>
      <c r="U504" s="10" t="s">
        <v>688</v>
      </c>
      <c r="V504" s="319">
        <f t="shared" si="100"/>
        <v>7.6748697267566446E-2</v>
      </c>
      <c r="W504" s="319">
        <f t="shared" si="101"/>
        <v>3.6831783518970498E-3</v>
      </c>
      <c r="X504" s="11" t="str">
        <f t="shared" si="110"/>
        <v>RB</v>
      </c>
      <c r="Y504" s="5" t="str">
        <f t="shared" si="111"/>
        <v>PAID</v>
      </c>
      <c r="Z504" s="5" t="s">
        <v>787</v>
      </c>
      <c r="AA504" s="5" t="s">
        <v>586</v>
      </c>
      <c r="AB504" s="12"/>
      <c r="AC504" s="5"/>
      <c r="AD504" s="5"/>
      <c r="AE504" s="13"/>
      <c r="AF504" s="14" t="s">
        <v>586</v>
      </c>
      <c r="AG504" s="15" t="s">
        <v>586</v>
      </c>
      <c r="AH504" s="5" t="s">
        <v>59</v>
      </c>
      <c r="AI504" s="15" t="s">
        <v>586</v>
      </c>
      <c r="AJ504" s="16" t="s">
        <v>586</v>
      </c>
      <c r="AK504" s="15" t="s">
        <v>586</v>
      </c>
      <c r="AL504" s="17">
        <v>11647</v>
      </c>
      <c r="AM504" s="8">
        <v>16635</v>
      </c>
      <c r="AN504" s="18">
        <v>57</v>
      </c>
      <c r="AO504" s="6">
        <v>6</v>
      </c>
      <c r="AP504" s="6" t="str">
        <f t="shared" si="112"/>
        <v>STABLE</v>
      </c>
      <c r="AQ504" s="6"/>
      <c r="AR504" s="6"/>
      <c r="AS504" s="6"/>
      <c r="AT504" s="6"/>
      <c r="AU504" s="5" t="s">
        <v>1060</v>
      </c>
      <c r="AV504" s="332"/>
      <c r="AW504" s="12"/>
      <c r="AX504" s="19"/>
      <c r="AY504" s="5"/>
      <c r="AZ504" s="5" t="s">
        <v>1011</v>
      </c>
      <c r="BA504" s="15" t="s">
        <v>586</v>
      </c>
      <c r="BB504" s="15"/>
      <c r="BC504" s="15"/>
      <c r="BD504" s="5"/>
      <c r="BE504" s="5"/>
      <c r="BF504" s="5"/>
      <c r="BG504" s="3"/>
      <c r="BH504" s="5"/>
      <c r="BI504" s="5"/>
      <c r="BJ504" s="5"/>
      <c r="BK504" s="5"/>
      <c r="BL504" s="5">
        <v>1</v>
      </c>
      <c r="BM504" s="5"/>
      <c r="BN504" s="5"/>
      <c r="BO504" s="5"/>
      <c r="BP504" s="5"/>
      <c r="BQ504" s="5"/>
      <c r="BR504" s="5"/>
      <c r="BS504" s="5"/>
      <c r="BT504" s="5"/>
      <c r="BU504" s="5"/>
      <c r="BV504" s="5"/>
      <c r="BW504" s="5"/>
      <c r="BX504" s="5"/>
      <c r="BY504" s="5"/>
      <c r="BZ504" s="5"/>
      <c r="CA504" s="5"/>
      <c r="CB504" s="5"/>
      <c r="CC504" s="5"/>
      <c r="CD504" s="5"/>
      <c r="CE504" s="5"/>
      <c r="CF504" s="5"/>
      <c r="CG504" s="5"/>
      <c r="CH504" s="5"/>
      <c r="CI504" s="5"/>
      <c r="CJ504" s="5"/>
      <c r="CK504" s="5"/>
      <c r="CL504" s="5"/>
      <c r="CM504" s="5"/>
      <c r="CN504" s="5"/>
      <c r="CO504" s="5"/>
      <c r="CP504" s="5"/>
      <c r="CQ504" s="5"/>
      <c r="CR504" s="5"/>
      <c r="CS504" s="5"/>
      <c r="CT504" s="5"/>
      <c r="CU504" s="5"/>
      <c r="CV504" s="5"/>
      <c r="CW504" s="5"/>
      <c r="CX504" s="5"/>
      <c r="CY504" s="5"/>
      <c r="CZ504" s="5"/>
      <c r="DA504" s="5"/>
      <c r="DB504" s="5"/>
      <c r="DC504" s="5"/>
      <c r="DD504" s="5"/>
      <c r="DE504" s="5"/>
      <c r="DF504" s="5"/>
      <c r="DG504" s="5"/>
      <c r="DH504" s="5"/>
      <c r="DI504" s="5"/>
      <c r="DJ504" s="5"/>
      <c r="DK504" s="5"/>
      <c r="DL504" s="5"/>
      <c r="DM504" s="5"/>
      <c r="DN504" s="5"/>
      <c r="DO504" s="5"/>
      <c r="DP504" s="5"/>
      <c r="DQ504" s="5"/>
      <c r="DR504" s="5"/>
      <c r="DS504" s="5"/>
      <c r="DT504" s="5"/>
      <c r="DU504" s="5"/>
      <c r="DV504" s="5"/>
      <c r="DW504" s="5"/>
      <c r="DX504" s="5"/>
      <c r="DY504" s="5"/>
      <c r="DZ504" s="5"/>
      <c r="EA504" s="5"/>
      <c r="EB504" s="5"/>
      <c r="EC504" s="5"/>
      <c r="ED504" s="5"/>
      <c r="EE504" s="5"/>
      <c r="EF504" s="5"/>
      <c r="EG504" s="5"/>
      <c r="EH504" s="5"/>
      <c r="EI504" s="5"/>
      <c r="EJ504" s="5"/>
      <c r="EK504" s="5"/>
      <c r="EL504" s="5"/>
      <c r="EM504" s="5"/>
      <c r="EN504" s="5"/>
      <c r="EO504" s="5"/>
      <c r="EP504" s="5"/>
      <c r="EQ504" s="5"/>
      <c r="ER504" s="20">
        <f t="shared" si="102"/>
        <v>1</v>
      </c>
      <c r="ES504" s="5">
        <f t="shared" si="103"/>
        <v>1</v>
      </c>
      <c r="ET504" s="5" t="s">
        <v>578</v>
      </c>
      <c r="EU504" s="15" t="e">
        <v>#N/A</v>
      </c>
      <c r="EV504" s="15" t="e">
        <v>#N/A</v>
      </c>
      <c r="EW504" s="15" t="e">
        <v>#N/A</v>
      </c>
      <c r="EX504" s="3" t="e">
        <v>#N/A</v>
      </c>
      <c r="EY504" s="22" t="e">
        <v>#N/A</v>
      </c>
      <c r="EZ504" s="21"/>
      <c r="FA504" s="3"/>
      <c r="FB504" s="22"/>
      <c r="FC504" s="15"/>
      <c r="FD504" s="15"/>
      <c r="FE504" s="15">
        <f t="shared" si="104"/>
        <v>3942</v>
      </c>
      <c r="FF504" s="4">
        <f t="shared" si="105"/>
        <v>12612</v>
      </c>
      <c r="FG504" t="s">
        <v>586</v>
      </c>
      <c r="FH504" s="4">
        <v>226</v>
      </c>
      <c r="FI504" t="s">
        <v>1478</v>
      </c>
    </row>
    <row r="505" spans="1:165" ht="17.25" x14ac:dyDescent="0.25">
      <c r="A505" s="5">
        <v>459445373</v>
      </c>
      <c r="B505" s="12" t="s">
        <v>968</v>
      </c>
      <c r="C505" s="5"/>
      <c r="D505" s="5"/>
      <c r="E505" s="5"/>
      <c r="F505" s="5"/>
      <c r="G505" s="6"/>
      <c r="H505" s="6"/>
      <c r="I505" s="5">
        <v>4550</v>
      </c>
      <c r="J505" s="5">
        <v>3280</v>
      </c>
      <c r="K505" s="295">
        <f t="shared" si="108"/>
        <v>3361</v>
      </c>
      <c r="L505" s="295">
        <f t="shared" si="109"/>
        <v>7830</v>
      </c>
      <c r="M505" s="334">
        <v>1</v>
      </c>
      <c r="N505" s="5" t="s">
        <v>688</v>
      </c>
      <c r="O505" s="5" t="s">
        <v>689</v>
      </c>
      <c r="P505" s="5" t="s">
        <v>44</v>
      </c>
      <c r="Q505" s="8">
        <v>16508.55</v>
      </c>
      <c r="R505" s="9">
        <v>81</v>
      </c>
      <c r="S505" s="9">
        <f t="shared" si="107"/>
        <v>0</v>
      </c>
      <c r="T505" s="9">
        <v>6300</v>
      </c>
      <c r="U505" s="10" t="s">
        <v>586</v>
      </c>
      <c r="V505" s="319">
        <f t="shared" si="100"/>
        <v>1.6804550734086432E-2</v>
      </c>
      <c r="W505" s="319">
        <f t="shared" si="101"/>
        <v>9.2581810839921562E-4</v>
      </c>
      <c r="X505" s="11" t="str">
        <f t="shared" si="110"/>
        <v>FLOW</v>
      </c>
      <c r="Y505" s="5" t="str">
        <f t="shared" si="111"/>
        <v>-</v>
      </c>
      <c r="Z505" s="5" t="s">
        <v>586</v>
      </c>
      <c r="AA505" s="5" t="s">
        <v>586</v>
      </c>
      <c r="AB505" s="12"/>
      <c r="AC505" s="5"/>
      <c r="AD505" s="5"/>
      <c r="AE505" s="13"/>
      <c r="AF505" s="14" t="s">
        <v>586</v>
      </c>
      <c r="AG505" s="15" t="s">
        <v>586</v>
      </c>
      <c r="AH505" s="5" t="s">
        <v>331</v>
      </c>
      <c r="AI505" s="15" t="s">
        <v>586</v>
      </c>
      <c r="AJ505" s="16" t="s">
        <v>586</v>
      </c>
      <c r="AK505" s="15" t="s">
        <v>586</v>
      </c>
      <c r="AL505" s="17">
        <v>9661</v>
      </c>
      <c r="AM505" s="8">
        <v>16508.55</v>
      </c>
      <c r="AN505" s="18">
        <v>27</v>
      </c>
      <c r="AO505" s="6">
        <v>37</v>
      </c>
      <c r="AP505" s="6" t="str">
        <f t="shared" si="112"/>
        <v>FLOW</v>
      </c>
      <c r="AQ505" s="6"/>
      <c r="AR505" s="6"/>
      <c r="AS505" s="6"/>
      <c r="AT505" s="6"/>
      <c r="AU505" s="5" t="s">
        <v>1060</v>
      </c>
      <c r="AV505" s="332"/>
      <c r="AW505" s="12"/>
      <c r="AX505" s="19"/>
      <c r="AY505" s="5"/>
      <c r="AZ505" s="5" t="s">
        <v>1011</v>
      </c>
      <c r="BA505" s="15" t="s">
        <v>586</v>
      </c>
      <c r="BB505" s="15"/>
      <c r="BC505" s="15"/>
      <c r="BD505" s="5"/>
      <c r="BE505" s="5"/>
      <c r="BF505" s="5"/>
      <c r="BG505" s="3"/>
      <c r="BH505" s="5"/>
      <c r="BI505" s="5"/>
      <c r="BJ505" s="5"/>
      <c r="BK505" s="5"/>
      <c r="BL505" s="5">
        <v>1</v>
      </c>
      <c r="BM505" s="5"/>
      <c r="BN505" s="5"/>
      <c r="BO505" s="5"/>
      <c r="BP505" s="5"/>
      <c r="BQ505" s="5"/>
      <c r="BR505" s="5"/>
      <c r="BS505" s="5"/>
      <c r="BT505" s="5"/>
      <c r="BU505" s="5"/>
      <c r="BV505" s="5"/>
      <c r="BW505" s="5"/>
      <c r="BX505" s="5"/>
      <c r="BY505" s="5"/>
      <c r="BZ505" s="5"/>
      <c r="CA505" s="5"/>
      <c r="CB505" s="5"/>
      <c r="CC505" s="5"/>
      <c r="CD505" s="5">
        <v>1</v>
      </c>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c r="EM505" s="5"/>
      <c r="EN505" s="5"/>
      <c r="EO505" s="5"/>
      <c r="EP505" s="5"/>
      <c r="EQ505" s="5"/>
      <c r="ER505" s="20">
        <f t="shared" si="102"/>
        <v>2</v>
      </c>
      <c r="ES505" s="5">
        <f t="shared" si="103"/>
        <v>1</v>
      </c>
      <c r="ET505" s="5" t="s">
        <v>576</v>
      </c>
      <c r="EU505" s="15" t="s">
        <v>1959</v>
      </c>
      <c r="EV505" s="15" t="s">
        <v>567</v>
      </c>
      <c r="EW505" s="15" t="s">
        <v>1068</v>
      </c>
      <c r="EX505" s="3" t="s">
        <v>1267</v>
      </c>
      <c r="EY505" s="22">
        <v>46177</v>
      </c>
      <c r="EZ505" s="21"/>
      <c r="FA505" s="3"/>
      <c r="FB505" s="22"/>
      <c r="FC505" s="15"/>
      <c r="FD505" s="15"/>
      <c r="FE505" s="15">
        <f t="shared" si="104"/>
        <v>3361</v>
      </c>
      <c r="FF505" s="4">
        <f t="shared" si="105"/>
        <v>7830</v>
      </c>
      <c r="FG505" t="s">
        <v>586</v>
      </c>
      <c r="FH505" s="4">
        <v>81</v>
      </c>
      <c r="FI505" t="s">
        <v>688</v>
      </c>
    </row>
    <row r="506" spans="1:165" ht="17.25" x14ac:dyDescent="0.25">
      <c r="A506" s="5">
        <v>463650409</v>
      </c>
      <c r="B506" s="12" t="s">
        <v>1357</v>
      </c>
      <c r="C506" s="5" t="s">
        <v>1043</v>
      </c>
      <c r="D506" s="5" t="s">
        <v>1474</v>
      </c>
      <c r="E506" s="5">
        <v>4303</v>
      </c>
      <c r="F506" s="5"/>
      <c r="G506" s="6"/>
      <c r="H506" s="6"/>
      <c r="I506" s="5">
        <v>4409</v>
      </c>
      <c r="J506" s="5">
        <v>3755</v>
      </c>
      <c r="K506" s="295">
        <f t="shared" si="108"/>
        <v>3796</v>
      </c>
      <c r="L506" s="295">
        <f t="shared" si="109"/>
        <v>3861</v>
      </c>
      <c r="M506" s="334">
        <v>1</v>
      </c>
      <c r="N506" s="5" t="s">
        <v>737</v>
      </c>
      <c r="O506" s="5" t="s">
        <v>738</v>
      </c>
      <c r="P506" s="5" t="s">
        <v>17</v>
      </c>
      <c r="Q506" s="8">
        <v>16469</v>
      </c>
      <c r="R506" s="9">
        <v>41</v>
      </c>
      <c r="S506" s="9">
        <f t="shared" si="107"/>
        <v>0</v>
      </c>
      <c r="T506" s="9">
        <v>5345</v>
      </c>
      <c r="U506" s="10" t="s">
        <v>586</v>
      </c>
      <c r="V506" s="319">
        <f t="shared" si="100"/>
        <v>6.6828915917914516E-3</v>
      </c>
      <c r="W506" s="319">
        <f t="shared" si="101"/>
        <v>9.2360009978021589E-4</v>
      </c>
      <c r="X506" s="11" t="str">
        <f t="shared" si="110"/>
        <v>STABLE</v>
      </c>
      <c r="Y506" s="5" t="str">
        <f t="shared" si="111"/>
        <v>PAID</v>
      </c>
      <c r="Z506" s="5" t="s">
        <v>586</v>
      </c>
      <c r="AA506" s="5" t="s">
        <v>586</v>
      </c>
      <c r="AB506" s="12"/>
      <c r="AC506" s="5"/>
      <c r="AD506" s="5"/>
      <c r="AE506" s="13"/>
      <c r="AF506" s="14"/>
      <c r="AG506" s="15"/>
      <c r="AH506" s="5" t="s">
        <v>121</v>
      </c>
      <c r="AI506" s="15"/>
      <c r="AK506" s="15"/>
      <c r="AL506" s="17">
        <v>9141</v>
      </c>
      <c r="AM506" s="8">
        <v>16469</v>
      </c>
      <c r="AN506" s="18">
        <v>27</v>
      </c>
      <c r="AO506" s="6">
        <v>6</v>
      </c>
      <c r="AP506" s="6" t="str">
        <f t="shared" si="112"/>
        <v>STABLE</v>
      </c>
      <c r="AQ506" s="6"/>
      <c r="AR506" s="6"/>
      <c r="AS506" s="6"/>
      <c r="AT506" s="6"/>
      <c r="AU506" s="5" t="s">
        <v>586</v>
      </c>
      <c r="AV506" s="332"/>
      <c r="AW506" s="12"/>
      <c r="AX506" s="19"/>
      <c r="AY506" s="5"/>
      <c r="AZ506" s="5" t="s">
        <v>1325</v>
      </c>
      <c r="BA506" s="15" t="s">
        <v>586</v>
      </c>
      <c r="BB506" s="15"/>
      <c r="BC506" s="15"/>
      <c r="BD506" s="5"/>
      <c r="BE506" s="5"/>
      <c r="BF506" s="5"/>
      <c r="BG506" s="3"/>
      <c r="BH506" s="5"/>
      <c r="BI506" s="5"/>
      <c r="BJ506" s="5"/>
      <c r="BK506" s="5"/>
      <c r="BL506" s="5"/>
      <c r="BM506" s="5"/>
      <c r="BN506" s="5"/>
      <c r="BO506" s="5"/>
      <c r="BP506" s="5"/>
      <c r="BQ506" s="5"/>
      <c r="BR506" s="5"/>
      <c r="BS506" s="5"/>
      <c r="BT506" s="5"/>
      <c r="BU506" s="5"/>
      <c r="BV506" s="5"/>
      <c r="BW506" s="5"/>
      <c r="BX506" s="5"/>
      <c r="BY506" s="5"/>
      <c r="BZ506" s="5"/>
      <c r="CA506" s="5"/>
      <c r="CB506" s="5"/>
      <c r="CC506" s="5"/>
      <c r="CD506" s="5"/>
      <c r="CE506" s="5"/>
      <c r="CF506" s="5"/>
      <c r="CG506" s="5"/>
      <c r="CH506" s="5"/>
      <c r="CI506" s="5"/>
      <c r="CJ506" s="5">
        <v>1</v>
      </c>
      <c r="CK506" s="5"/>
      <c r="CL506" s="5"/>
      <c r="CM506" s="5"/>
      <c r="CN506" s="5"/>
      <c r="CO506" s="5"/>
      <c r="CP506" s="5"/>
      <c r="CQ506" s="5"/>
      <c r="CR506" s="5"/>
      <c r="CS506" s="5"/>
      <c r="CT506" s="5"/>
      <c r="CU506" s="5"/>
      <c r="CV506" s="5"/>
      <c r="CW506" s="5"/>
      <c r="CX506" s="5"/>
      <c r="CY506" s="5"/>
      <c r="CZ506" s="5"/>
      <c r="DA506" s="5"/>
      <c r="DB506" s="5"/>
      <c r="DC506" s="5"/>
      <c r="DD506" s="5"/>
      <c r="DE506" s="5"/>
      <c r="DF506" s="5"/>
      <c r="DG506" s="5"/>
      <c r="DH506" s="5"/>
      <c r="DI506" s="5"/>
      <c r="DJ506" s="5"/>
      <c r="DK506" s="5"/>
      <c r="DL506" s="5"/>
      <c r="DM506" s="5"/>
      <c r="DN506" s="5"/>
      <c r="DO506" s="5"/>
      <c r="DP506" s="5"/>
      <c r="DQ506" s="5"/>
      <c r="DR506" s="5"/>
      <c r="DS506" s="5"/>
      <c r="DT506" s="5"/>
      <c r="DU506" s="5"/>
      <c r="DV506" s="5"/>
      <c r="DW506" s="5"/>
      <c r="DX506" s="5"/>
      <c r="DY506" s="5"/>
      <c r="DZ506" s="5"/>
      <c r="EA506" s="5"/>
      <c r="EB506" s="5"/>
      <c r="EC506" s="5"/>
      <c r="ED506" s="5"/>
      <c r="EE506" s="5"/>
      <c r="EF506" s="5"/>
      <c r="EG506" s="5"/>
      <c r="EH506" s="5"/>
      <c r="EI506" s="5"/>
      <c r="EJ506" s="5"/>
      <c r="EK506" s="5"/>
      <c r="EL506" s="5"/>
      <c r="EM506" s="5"/>
      <c r="EN506" s="5"/>
      <c r="EO506" s="5"/>
      <c r="EP506" s="5"/>
      <c r="EQ506" s="5"/>
      <c r="ER506" s="20">
        <f t="shared" si="102"/>
        <v>1</v>
      </c>
      <c r="ES506" s="5">
        <f t="shared" si="103"/>
        <v>1</v>
      </c>
      <c r="ET506" s="5" t="s">
        <v>570</v>
      </c>
      <c r="EU506" s="15" t="s">
        <v>1960</v>
      </c>
      <c r="EV506" s="15" t="s">
        <v>567</v>
      </c>
      <c r="EW506" s="15"/>
      <c r="EX506" s="3"/>
      <c r="EY506" s="22"/>
      <c r="EZ506" s="21"/>
      <c r="FA506" s="3"/>
      <c r="FB506" s="22"/>
      <c r="FC506" s="15"/>
      <c r="FD506" s="15"/>
      <c r="FE506" s="15">
        <f t="shared" si="104"/>
        <v>3796</v>
      </c>
      <c r="FF506" s="4">
        <f t="shared" si="105"/>
        <v>8164</v>
      </c>
      <c r="FH506" s="4">
        <v>41</v>
      </c>
      <c r="FI506" t="s">
        <v>1477</v>
      </c>
    </row>
    <row r="507" spans="1:165" ht="17.25" x14ac:dyDescent="0.25">
      <c r="A507" s="5">
        <v>460109573</v>
      </c>
      <c r="B507" s="12" t="s">
        <v>969</v>
      </c>
      <c r="C507" s="5"/>
      <c r="D507" s="5"/>
      <c r="E507" s="5"/>
      <c r="F507" s="5"/>
      <c r="G507" s="6"/>
      <c r="H507" s="6"/>
      <c r="I507" s="5">
        <v>2845</v>
      </c>
      <c r="J507" s="5">
        <v>3152.65</v>
      </c>
      <c r="K507" s="295">
        <f t="shared" si="108"/>
        <v>322.64999999999964</v>
      </c>
      <c r="L507" s="295">
        <f t="shared" si="109"/>
        <v>5997.65</v>
      </c>
      <c r="M507" s="7">
        <v>2</v>
      </c>
      <c r="N507" s="5" t="s">
        <v>688</v>
      </c>
      <c r="O507" s="5" t="s">
        <v>689</v>
      </c>
      <c r="P507" s="5" t="s">
        <v>30</v>
      </c>
      <c r="Q507" s="8">
        <v>16448.14</v>
      </c>
      <c r="R507" s="9">
        <v>15</v>
      </c>
      <c r="S507" s="9">
        <f t="shared" si="107"/>
        <v>0</v>
      </c>
      <c r="T507" s="9">
        <v>1800</v>
      </c>
      <c r="U507" s="10" t="s">
        <v>586</v>
      </c>
      <c r="V507" s="319">
        <f t="shared" si="100"/>
        <v>1.8397741490644406E-2</v>
      </c>
      <c r="W507" s="319">
        <f t="shared" si="101"/>
        <v>3.6418054209180605E-3</v>
      </c>
      <c r="X507" s="11" t="str">
        <f t="shared" si="110"/>
        <v>FLOW</v>
      </c>
      <c r="Y507" s="5" t="str">
        <f t="shared" si="111"/>
        <v>-</v>
      </c>
      <c r="Z507" s="5" t="s">
        <v>586</v>
      </c>
      <c r="AA507" s="5" t="s">
        <v>586</v>
      </c>
      <c r="AB507" s="12"/>
      <c r="AC507" s="5"/>
      <c r="AD507" s="5"/>
      <c r="AE507" s="13"/>
      <c r="AF507" s="14" t="s">
        <v>586</v>
      </c>
      <c r="AG507" s="15" t="s">
        <v>586</v>
      </c>
      <c r="AH507" s="5" t="s">
        <v>391</v>
      </c>
      <c r="AI507" s="15" t="s">
        <v>586</v>
      </c>
      <c r="AJ507" s="16" t="s">
        <v>586</v>
      </c>
      <c r="AK507" s="15" t="s">
        <v>586</v>
      </c>
      <c r="AL507" s="17">
        <v>4967.6499999999996</v>
      </c>
      <c r="AM507" s="8">
        <v>16448.14</v>
      </c>
      <c r="AN507" s="18">
        <v>57</v>
      </c>
      <c r="AO507" s="6">
        <v>67</v>
      </c>
      <c r="AP507" s="6" t="str">
        <f t="shared" si="112"/>
        <v>FLOW</v>
      </c>
      <c r="AQ507" s="6"/>
      <c r="AR507" s="6"/>
      <c r="AS507" s="6"/>
      <c r="AT507" s="6"/>
      <c r="AU507" s="5" t="s">
        <v>1060</v>
      </c>
      <c r="AV507" s="332"/>
      <c r="AW507" s="12"/>
      <c r="AX507" s="19"/>
      <c r="AY507" s="5"/>
      <c r="AZ507" s="5" t="s">
        <v>1011</v>
      </c>
      <c r="BA507" s="15" t="s">
        <v>586</v>
      </c>
      <c r="BB507" s="15"/>
      <c r="BC507" s="15"/>
      <c r="BD507" s="5"/>
      <c r="BE507" s="5"/>
      <c r="BF507" s="5"/>
      <c r="BG507" s="3"/>
      <c r="BH507" s="5"/>
      <c r="BI507" s="5"/>
      <c r="BJ507" s="5"/>
      <c r="BK507" s="5"/>
      <c r="BL507" s="5"/>
      <c r="BM507" s="5"/>
      <c r="BN507" s="5"/>
      <c r="BO507" s="5">
        <v>1</v>
      </c>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c r="DP507" s="5"/>
      <c r="DQ507" s="5"/>
      <c r="DR507" s="5"/>
      <c r="DS507" s="5"/>
      <c r="DT507" s="5"/>
      <c r="DU507" s="5"/>
      <c r="DV507" s="5"/>
      <c r="DW507" s="5"/>
      <c r="DX507" s="5"/>
      <c r="DY507" s="5"/>
      <c r="DZ507" s="5"/>
      <c r="EA507" s="5"/>
      <c r="EB507" s="5"/>
      <c r="EC507" s="5"/>
      <c r="ED507" s="5"/>
      <c r="EE507" s="5"/>
      <c r="EF507" s="5"/>
      <c r="EG507" s="5"/>
      <c r="EH507" s="5"/>
      <c r="EI507" s="5"/>
      <c r="EJ507" s="5"/>
      <c r="EK507" s="5"/>
      <c r="EL507" s="5"/>
      <c r="EM507" s="5"/>
      <c r="EN507" s="5"/>
      <c r="EO507" s="5"/>
      <c r="EP507" s="5"/>
      <c r="EQ507" s="5"/>
      <c r="ER507" s="20">
        <f t="shared" si="102"/>
        <v>1</v>
      </c>
      <c r="ES507" s="5">
        <f t="shared" si="103"/>
        <v>1</v>
      </c>
      <c r="ET507" s="5" t="s">
        <v>573</v>
      </c>
      <c r="EU507" s="15" t="s">
        <v>1961</v>
      </c>
      <c r="EV507" s="15" t="s">
        <v>567</v>
      </c>
      <c r="EW507" s="15" t="s">
        <v>1068</v>
      </c>
      <c r="EX507" s="3" t="s">
        <v>1108</v>
      </c>
      <c r="EY507" s="22">
        <v>46178</v>
      </c>
      <c r="EZ507" s="21"/>
      <c r="FA507" s="3"/>
      <c r="FB507" s="22"/>
      <c r="FC507" s="15"/>
      <c r="FD507" s="15"/>
      <c r="FE507" s="15">
        <f t="shared" si="104"/>
        <v>322.64999999999964</v>
      </c>
      <c r="FF507" s="4">
        <f t="shared" si="105"/>
        <v>5997.65</v>
      </c>
      <c r="FG507" t="s">
        <v>586</v>
      </c>
      <c r="FH507" s="4">
        <v>15</v>
      </c>
      <c r="FI507" t="s">
        <v>688</v>
      </c>
    </row>
    <row r="508" spans="1:165" ht="17.25" x14ac:dyDescent="0.25">
      <c r="A508" s="5">
        <v>465971898</v>
      </c>
      <c r="B508" s="12" t="s">
        <v>842</v>
      </c>
      <c r="C508" s="5" t="s">
        <v>1043</v>
      </c>
      <c r="D508" s="5" t="s">
        <v>1067</v>
      </c>
      <c r="E508" s="5">
        <v>6720</v>
      </c>
      <c r="F508" s="5"/>
      <c r="G508" s="6"/>
      <c r="H508" s="6"/>
      <c r="I508" s="5">
        <v>2240</v>
      </c>
      <c r="J508" s="5">
        <v>4480</v>
      </c>
      <c r="K508" s="295">
        <f t="shared" si="108"/>
        <v>2284</v>
      </c>
      <c r="L508" s="295">
        <f t="shared" si="109"/>
        <v>0</v>
      </c>
      <c r="M508" s="7">
        <v>2</v>
      </c>
      <c r="N508" s="5" t="s">
        <v>739</v>
      </c>
      <c r="O508" s="5" t="s">
        <v>738</v>
      </c>
      <c r="P508" s="5" t="s">
        <v>41</v>
      </c>
      <c r="Q508" s="8">
        <v>16438</v>
      </c>
      <c r="R508" s="9">
        <v>44</v>
      </c>
      <c r="S508" s="9">
        <f t="shared" si="107"/>
        <v>0</v>
      </c>
      <c r="T508" s="9">
        <v>900</v>
      </c>
      <c r="U508" s="10" t="s">
        <v>688</v>
      </c>
      <c r="V508" s="319">
        <f t="shared" si="100"/>
        <v>5.6842114508678279E-2</v>
      </c>
      <c r="W508" s="319">
        <f t="shared" si="101"/>
        <v>3.6395603094970664E-3</v>
      </c>
      <c r="X508" s="11" t="str">
        <f t="shared" si="110"/>
        <v>RB</v>
      </c>
      <c r="Y508" s="5" t="str">
        <f t="shared" si="111"/>
        <v>PAID</v>
      </c>
      <c r="Z508" s="5" t="s">
        <v>787</v>
      </c>
      <c r="AA508" s="5" t="s">
        <v>586</v>
      </c>
      <c r="AB508" s="12"/>
      <c r="AC508" s="5"/>
      <c r="AD508" s="5"/>
      <c r="AE508" s="13"/>
      <c r="AF508" s="14" t="s">
        <v>586</v>
      </c>
      <c r="AG508" s="15" t="s">
        <v>586</v>
      </c>
      <c r="AH508" s="5" t="s">
        <v>358</v>
      </c>
      <c r="AI508" s="15" t="s">
        <v>586</v>
      </c>
      <c r="AJ508" s="16" t="s">
        <v>586</v>
      </c>
      <c r="AK508" s="15" t="s">
        <v>586</v>
      </c>
      <c r="AL508" s="17">
        <v>5424</v>
      </c>
      <c r="AM508" s="8">
        <v>16438</v>
      </c>
      <c r="AN508" s="18">
        <v>56</v>
      </c>
      <c r="AO508" s="6">
        <v>5</v>
      </c>
      <c r="AP508" s="6" t="str">
        <f t="shared" si="112"/>
        <v>STABLE</v>
      </c>
      <c r="AQ508" s="6"/>
      <c r="AR508" s="6"/>
      <c r="AS508" s="6"/>
      <c r="AT508" s="6"/>
      <c r="AU508" s="5" t="s">
        <v>1060</v>
      </c>
      <c r="AV508" s="332"/>
      <c r="AW508" s="12"/>
      <c r="AX508" s="19"/>
      <c r="AY508" s="5"/>
      <c r="AZ508" s="5" t="s">
        <v>1011</v>
      </c>
      <c r="BA508" s="15" t="s">
        <v>586</v>
      </c>
      <c r="BB508" s="15"/>
      <c r="BC508" s="15"/>
      <c r="BD508" s="5"/>
      <c r="BE508" s="5"/>
      <c r="BF508" s="5"/>
      <c r="BG508" s="3"/>
      <c r="BH508" s="5"/>
      <c r="BI508" s="5"/>
      <c r="BJ508" s="5"/>
      <c r="BK508" s="5"/>
      <c r="BL508" s="5"/>
      <c r="BM508" s="5"/>
      <c r="BN508" s="5"/>
      <c r="BO508" s="5"/>
      <c r="BP508" s="5"/>
      <c r="BQ508" s="5"/>
      <c r="BR508" s="5"/>
      <c r="BS508" s="5"/>
      <c r="BT508" s="5"/>
      <c r="BU508" s="5"/>
      <c r="BV508" s="5"/>
      <c r="BW508" s="5"/>
      <c r="BX508" s="5"/>
      <c r="BY508" s="5"/>
      <c r="BZ508" s="5"/>
      <c r="CA508" s="5">
        <v>1</v>
      </c>
      <c r="CB508" s="5"/>
      <c r="CC508" s="5"/>
      <c r="CD508" s="5"/>
      <c r="CE508" s="5"/>
      <c r="CF508" s="5"/>
      <c r="CG508" s="5"/>
      <c r="CH508" s="5"/>
      <c r="CI508" s="5"/>
      <c r="CJ508" s="5"/>
      <c r="CK508" s="5"/>
      <c r="CL508" s="5"/>
      <c r="CM508" s="5"/>
      <c r="CN508" s="5"/>
      <c r="CO508" s="5"/>
      <c r="CP508" s="5"/>
      <c r="CQ508" s="5"/>
      <c r="CR508" s="5"/>
      <c r="CS508" s="5"/>
      <c r="CT508" s="5"/>
      <c r="CU508" s="5"/>
      <c r="CV508" s="5"/>
      <c r="CW508" s="5"/>
      <c r="CX508" s="5"/>
      <c r="CY508" s="5"/>
      <c r="CZ508" s="5"/>
      <c r="DA508" s="5"/>
      <c r="DB508" s="5"/>
      <c r="DC508" s="5"/>
      <c r="DD508" s="5"/>
      <c r="DE508" s="5"/>
      <c r="DF508" s="5"/>
      <c r="DG508" s="5"/>
      <c r="DH508" s="5"/>
      <c r="DI508" s="5"/>
      <c r="DJ508" s="5"/>
      <c r="DK508" s="5"/>
      <c r="DL508" s="5"/>
      <c r="DM508" s="5"/>
      <c r="DN508" s="5"/>
      <c r="DO508" s="5"/>
      <c r="DP508" s="5"/>
      <c r="DQ508" s="5"/>
      <c r="DR508" s="5"/>
      <c r="DS508" s="5"/>
      <c r="DT508" s="5"/>
      <c r="DU508" s="5"/>
      <c r="DV508" s="5"/>
      <c r="DW508" s="5"/>
      <c r="DX508" s="5"/>
      <c r="DY508" s="5"/>
      <c r="DZ508" s="5"/>
      <c r="EA508" s="5"/>
      <c r="EB508" s="5"/>
      <c r="EC508" s="5"/>
      <c r="ED508" s="5"/>
      <c r="EE508" s="5"/>
      <c r="EF508" s="5"/>
      <c r="EG508" s="5"/>
      <c r="EH508" s="5"/>
      <c r="EI508" s="5"/>
      <c r="EJ508" s="5"/>
      <c r="EK508" s="5"/>
      <c r="EL508" s="5"/>
      <c r="EM508" s="5"/>
      <c r="EN508" s="5"/>
      <c r="EO508" s="5"/>
      <c r="EP508" s="5"/>
      <c r="EQ508" s="5"/>
      <c r="ER508" s="20">
        <f t="shared" si="102"/>
        <v>1</v>
      </c>
      <c r="ES508" s="5">
        <f t="shared" si="103"/>
        <v>1</v>
      </c>
      <c r="ET508" s="5" t="s">
        <v>575</v>
      </c>
      <c r="EU508" s="15" t="s">
        <v>1962</v>
      </c>
      <c r="EV508" s="15" t="s">
        <v>567</v>
      </c>
      <c r="EW508" s="15" t="s">
        <v>1073</v>
      </c>
      <c r="EX508" s="3" t="s">
        <v>1085</v>
      </c>
      <c r="EY508" s="22">
        <v>46182</v>
      </c>
      <c r="EZ508" s="21"/>
      <c r="FA508" s="3"/>
      <c r="FB508" s="22"/>
      <c r="FC508" s="15"/>
      <c r="FD508" s="15"/>
      <c r="FE508" s="15">
        <f t="shared" si="104"/>
        <v>2284</v>
      </c>
      <c r="FF508" s="4">
        <f t="shared" si="105"/>
        <v>6720</v>
      </c>
      <c r="FG508" t="s">
        <v>586</v>
      </c>
      <c r="FH508" s="4">
        <v>44</v>
      </c>
      <c r="FI508" t="s">
        <v>1478</v>
      </c>
    </row>
    <row r="509" spans="1:165" ht="17.25" x14ac:dyDescent="0.25">
      <c r="A509" s="5">
        <v>464487568</v>
      </c>
      <c r="B509" s="12" t="s">
        <v>204</v>
      </c>
      <c r="C509" s="5"/>
      <c r="D509" s="5"/>
      <c r="E509" s="5"/>
      <c r="F509" s="5"/>
      <c r="G509" s="6"/>
      <c r="H509" s="6"/>
      <c r="I509" s="5">
        <v>2496</v>
      </c>
      <c r="J509" s="5">
        <v>2240</v>
      </c>
      <c r="K509" s="295">
        <f t="shared" si="108"/>
        <v>2303</v>
      </c>
      <c r="L509" s="295">
        <f t="shared" si="109"/>
        <v>4736</v>
      </c>
      <c r="M509" s="334">
        <v>1</v>
      </c>
      <c r="N509" s="5" t="s">
        <v>688</v>
      </c>
      <c r="O509" s="5" t="s">
        <v>689</v>
      </c>
      <c r="P509" s="5" t="s">
        <v>26</v>
      </c>
      <c r="Q509" s="8">
        <v>16402</v>
      </c>
      <c r="R509" s="9">
        <v>63</v>
      </c>
      <c r="S509" s="9">
        <f t="shared" si="107"/>
        <v>0</v>
      </c>
      <c r="T509" s="9">
        <v>2700</v>
      </c>
      <c r="U509" s="10" t="s">
        <v>872</v>
      </c>
      <c r="V509" s="319">
        <f t="shared" si="100"/>
        <v>7.073498121947866E-3</v>
      </c>
      <c r="W509" s="319">
        <f t="shared" si="101"/>
        <v>9.1984266419303546E-4</v>
      </c>
      <c r="X509" s="11" t="str">
        <f t="shared" si="110"/>
        <v>FLOW</v>
      </c>
      <c r="Y509" s="5" t="str">
        <f t="shared" si="111"/>
        <v>-</v>
      </c>
      <c r="Z509" s="5" t="s">
        <v>785</v>
      </c>
      <c r="AA509" s="5" t="s">
        <v>586</v>
      </c>
      <c r="AB509" s="12"/>
      <c r="AC509" s="5"/>
      <c r="AD509" s="5"/>
      <c r="AE509" s="13"/>
      <c r="AF509" s="14" t="s">
        <v>586</v>
      </c>
      <c r="AG509" s="15" t="s">
        <v>586</v>
      </c>
      <c r="AH509" s="5" t="s">
        <v>185</v>
      </c>
      <c r="AI509" s="15" t="s">
        <v>586</v>
      </c>
      <c r="AJ509" s="16" t="s">
        <v>586</v>
      </c>
      <c r="AK509" s="15" t="s">
        <v>586</v>
      </c>
      <c r="AL509" s="17">
        <v>5003</v>
      </c>
      <c r="AM509" s="8">
        <v>16402</v>
      </c>
      <c r="AN509" s="18">
        <v>27</v>
      </c>
      <c r="AO509" s="6">
        <v>37</v>
      </c>
      <c r="AP509" s="6" t="str">
        <f t="shared" si="112"/>
        <v>FLOW</v>
      </c>
      <c r="AQ509" s="6"/>
      <c r="AR509" s="6"/>
      <c r="AS509" s="6"/>
      <c r="AT509" s="6"/>
      <c r="AU509" s="5" t="s">
        <v>1060</v>
      </c>
      <c r="AV509" s="332"/>
      <c r="AW509" s="12"/>
      <c r="AX509" s="19"/>
      <c r="AY509" s="5"/>
      <c r="AZ509" s="5" t="s">
        <v>1011</v>
      </c>
      <c r="BA509" s="15" t="s">
        <v>586</v>
      </c>
      <c r="BB509" s="15"/>
      <c r="BC509" s="15"/>
      <c r="BD509" s="5"/>
      <c r="BE509" s="5"/>
      <c r="BF509" s="5"/>
      <c r="BG509" s="3"/>
      <c r="BH509" s="5"/>
      <c r="BI509" s="5">
        <v>1</v>
      </c>
      <c r="BJ509" s="5"/>
      <c r="BK509" s="5"/>
      <c r="BL509" s="5"/>
      <c r="BM509" s="5"/>
      <c r="BN509" s="5"/>
      <c r="BO509" s="5"/>
      <c r="BP509" s="5"/>
      <c r="BQ509" s="5"/>
      <c r="BR509" s="5"/>
      <c r="BS509" s="5"/>
      <c r="BT509" s="5"/>
      <c r="BU509" s="5"/>
      <c r="BV509" s="5"/>
      <c r="BW509" s="5"/>
      <c r="BX509" s="5"/>
      <c r="BY509" s="5"/>
      <c r="BZ509" s="5"/>
      <c r="CA509" s="5"/>
      <c r="CB509" s="5"/>
      <c r="CC509" s="5"/>
      <c r="CD509" s="5"/>
      <c r="CE509" s="5"/>
      <c r="CF509" s="5"/>
      <c r="CG509" s="5"/>
      <c r="CH509" s="5"/>
      <c r="CI509" s="5"/>
      <c r="CJ509" s="5"/>
      <c r="CK509" s="5"/>
      <c r="CL509" s="5"/>
      <c r="CM509" s="5"/>
      <c r="CN509" s="5"/>
      <c r="CO509" s="5"/>
      <c r="CP509" s="5"/>
      <c r="CQ509" s="5"/>
      <c r="CR509" s="5"/>
      <c r="CS509" s="5"/>
      <c r="CT509" s="5"/>
      <c r="CU509" s="5"/>
      <c r="CV509" s="5"/>
      <c r="CW509" s="5"/>
      <c r="CX509" s="5"/>
      <c r="CY509" s="5"/>
      <c r="CZ509" s="5"/>
      <c r="DA509" s="5"/>
      <c r="DB509" s="5"/>
      <c r="DC509" s="5"/>
      <c r="DD509" s="5"/>
      <c r="DE509" s="5"/>
      <c r="DF509" s="5"/>
      <c r="DG509" s="5"/>
      <c r="DH509" s="5"/>
      <c r="DI509" s="5"/>
      <c r="DJ509" s="5"/>
      <c r="DK509" s="5"/>
      <c r="DL509" s="5"/>
      <c r="DM509" s="5"/>
      <c r="DN509" s="5"/>
      <c r="DO509" s="5"/>
      <c r="DP509" s="5"/>
      <c r="DQ509" s="5"/>
      <c r="DR509" s="5"/>
      <c r="DS509" s="5"/>
      <c r="DT509" s="5"/>
      <c r="DU509" s="5"/>
      <c r="DV509" s="5"/>
      <c r="DW509" s="5"/>
      <c r="DX509" s="5"/>
      <c r="DY509" s="5"/>
      <c r="DZ509" s="5"/>
      <c r="EA509" s="5"/>
      <c r="EB509" s="5"/>
      <c r="EC509" s="5"/>
      <c r="ED509" s="5"/>
      <c r="EE509" s="5"/>
      <c r="EF509" s="5"/>
      <c r="EG509" s="5"/>
      <c r="EH509" s="5"/>
      <c r="EI509" s="5"/>
      <c r="EJ509" s="5"/>
      <c r="EK509" s="5"/>
      <c r="EL509" s="5"/>
      <c r="EM509" s="5"/>
      <c r="EN509" s="5"/>
      <c r="EO509" s="5"/>
      <c r="EP509" s="5"/>
      <c r="EQ509" s="5"/>
      <c r="ER509" s="20">
        <f t="shared" si="102"/>
        <v>1</v>
      </c>
      <c r="ES509" s="5">
        <f t="shared" si="103"/>
        <v>1</v>
      </c>
      <c r="ET509" s="5" t="s">
        <v>572</v>
      </c>
      <c r="EU509" s="15" t="s">
        <v>1963</v>
      </c>
      <c r="EV509" s="15" t="s">
        <v>567</v>
      </c>
      <c r="EW509" s="15" t="s">
        <v>1073</v>
      </c>
      <c r="EX509" s="3" t="s">
        <v>1082</v>
      </c>
      <c r="EY509" s="22">
        <v>46201</v>
      </c>
      <c r="EZ509" s="21"/>
      <c r="FA509" s="3"/>
      <c r="FB509" s="22"/>
      <c r="FC509" s="15"/>
      <c r="FD509" s="15"/>
      <c r="FE509" s="15">
        <f t="shared" si="104"/>
        <v>2303</v>
      </c>
      <c r="FF509" s="4">
        <f t="shared" si="105"/>
        <v>4736</v>
      </c>
      <c r="FG509" t="s">
        <v>586</v>
      </c>
      <c r="FH509" s="4">
        <v>63</v>
      </c>
      <c r="FI509" t="s">
        <v>688</v>
      </c>
    </row>
    <row r="510" spans="1:165" ht="17.25" x14ac:dyDescent="0.25">
      <c r="A510" s="5">
        <v>135586566</v>
      </c>
      <c r="B510" s="12" t="s">
        <v>430</v>
      </c>
      <c r="C510" s="5"/>
      <c r="D510" s="5"/>
      <c r="E510" s="5"/>
      <c r="F510" s="5"/>
      <c r="G510" s="6"/>
      <c r="H510" s="6"/>
      <c r="I510" s="5">
        <v>2466</v>
      </c>
      <c r="J510" s="5">
        <v>2259</v>
      </c>
      <c r="K510" s="295">
        <f t="shared" si="108"/>
        <v>2307</v>
      </c>
      <c r="L510" s="295">
        <f t="shared" si="109"/>
        <v>4725</v>
      </c>
      <c r="M510" s="334">
        <v>1</v>
      </c>
      <c r="N510" s="5" t="s">
        <v>688</v>
      </c>
      <c r="O510" s="5" t="s">
        <v>689</v>
      </c>
      <c r="P510" s="5" t="s">
        <v>156</v>
      </c>
      <c r="Q510" s="8">
        <v>16376.58</v>
      </c>
      <c r="R510" s="9">
        <v>48</v>
      </c>
      <c r="S510" s="9">
        <f t="shared" si="107"/>
        <v>0</v>
      </c>
      <c r="T510" s="9">
        <v>3150</v>
      </c>
      <c r="U510" s="10" t="s">
        <v>880</v>
      </c>
      <c r="V510" s="319">
        <f t="shared" si="100"/>
        <v>9.4793168354298848E-3</v>
      </c>
      <c r="W510" s="319">
        <f t="shared" si="101"/>
        <v>9.1841708191503361E-4</v>
      </c>
      <c r="X510" s="11" t="str">
        <f t="shared" si="110"/>
        <v>FLOW</v>
      </c>
      <c r="Y510" s="5" t="str">
        <f t="shared" si="111"/>
        <v>-</v>
      </c>
      <c r="Z510" s="5" t="s">
        <v>787</v>
      </c>
      <c r="AA510" s="5" t="s">
        <v>586</v>
      </c>
      <c r="AB510" s="12"/>
      <c r="AC510" s="5"/>
      <c r="AD510" s="5"/>
      <c r="AE510" s="13"/>
      <c r="AF510" s="14" t="s">
        <v>586</v>
      </c>
      <c r="AG510" s="15" t="s">
        <v>586</v>
      </c>
      <c r="AH510" s="5" t="s">
        <v>431</v>
      </c>
      <c r="AI510" s="15" t="s">
        <v>586</v>
      </c>
      <c r="AJ510" s="16" t="s">
        <v>586</v>
      </c>
      <c r="AK510" s="15" t="s">
        <v>586</v>
      </c>
      <c r="AL510" s="17">
        <v>5457</v>
      </c>
      <c r="AM510" s="8">
        <v>16376.58</v>
      </c>
      <c r="AN510" s="18">
        <v>26</v>
      </c>
      <c r="AO510" s="6">
        <v>36</v>
      </c>
      <c r="AP510" s="6" t="str">
        <f t="shared" si="112"/>
        <v>FLOW</v>
      </c>
      <c r="AQ510" s="6"/>
      <c r="AR510" s="6"/>
      <c r="AS510" s="6"/>
      <c r="AT510" s="6"/>
      <c r="AU510" s="5" t="s">
        <v>483</v>
      </c>
      <c r="AV510" s="332"/>
      <c r="AW510" s="12"/>
      <c r="AX510" s="19"/>
      <c r="AY510" s="5"/>
      <c r="AZ510" s="5" t="s">
        <v>1011</v>
      </c>
      <c r="BA510" s="15" t="s">
        <v>586</v>
      </c>
      <c r="BB510" s="15"/>
      <c r="BC510" s="15"/>
      <c r="BD510" s="5"/>
      <c r="BE510" s="5"/>
      <c r="BF510" s="5"/>
      <c r="BG510" s="3"/>
      <c r="BH510" s="5"/>
      <c r="BI510" s="5"/>
      <c r="BJ510" s="5"/>
      <c r="BK510" s="5"/>
      <c r="BL510" s="5"/>
      <c r="BM510" s="5"/>
      <c r="BN510" s="5"/>
      <c r="BO510" s="5">
        <v>1</v>
      </c>
      <c r="BP510" s="5"/>
      <c r="BQ510" s="5"/>
      <c r="BR510" s="5"/>
      <c r="BS510" s="5"/>
      <c r="BT510" s="5"/>
      <c r="BU510" s="5"/>
      <c r="BV510" s="5"/>
      <c r="BW510" s="5"/>
      <c r="BX510" s="5"/>
      <c r="BY510" s="5"/>
      <c r="BZ510" s="5"/>
      <c r="CA510" s="5"/>
      <c r="CB510" s="5"/>
      <c r="CC510" s="5"/>
      <c r="CD510" s="5"/>
      <c r="CE510" s="5"/>
      <c r="CF510" s="5"/>
      <c r="CG510" s="5"/>
      <c r="CH510" s="5"/>
      <c r="CI510" s="5"/>
      <c r="CJ510" s="5"/>
      <c r="CK510" s="5"/>
      <c r="CL510" s="5"/>
      <c r="CM510" s="5"/>
      <c r="CN510" s="5"/>
      <c r="CO510" s="5"/>
      <c r="CP510" s="5"/>
      <c r="CQ510" s="5"/>
      <c r="CR510" s="5"/>
      <c r="CS510" s="5"/>
      <c r="CT510" s="5"/>
      <c r="CU510" s="5"/>
      <c r="CV510" s="5"/>
      <c r="CW510" s="5"/>
      <c r="CX510" s="5"/>
      <c r="CY510" s="5"/>
      <c r="CZ510" s="5"/>
      <c r="DA510" s="5"/>
      <c r="DB510" s="5"/>
      <c r="DC510" s="5"/>
      <c r="DD510" s="5"/>
      <c r="DE510" s="5"/>
      <c r="DF510" s="5"/>
      <c r="DG510" s="5"/>
      <c r="DH510" s="5"/>
      <c r="DI510" s="5"/>
      <c r="DJ510" s="5"/>
      <c r="DK510" s="5"/>
      <c r="DL510" s="5"/>
      <c r="DM510" s="5"/>
      <c r="DN510" s="5"/>
      <c r="DO510" s="5"/>
      <c r="DP510" s="5"/>
      <c r="DQ510" s="5"/>
      <c r="DR510" s="5"/>
      <c r="DS510" s="5"/>
      <c r="DT510" s="5"/>
      <c r="DU510" s="5"/>
      <c r="DV510" s="5"/>
      <c r="DW510" s="5"/>
      <c r="DX510" s="5"/>
      <c r="DY510" s="5"/>
      <c r="DZ510" s="5"/>
      <c r="EA510" s="5"/>
      <c r="EB510" s="5"/>
      <c r="EC510" s="5"/>
      <c r="ED510" s="5"/>
      <c r="EE510" s="5"/>
      <c r="EF510" s="5"/>
      <c r="EG510" s="5"/>
      <c r="EH510" s="5"/>
      <c r="EI510" s="5"/>
      <c r="EJ510" s="5"/>
      <c r="EK510" s="5"/>
      <c r="EL510" s="5"/>
      <c r="EM510" s="5"/>
      <c r="EN510" s="5"/>
      <c r="EO510" s="5"/>
      <c r="EP510" s="5"/>
      <c r="EQ510" s="5"/>
      <c r="ER510" s="20">
        <f t="shared" si="102"/>
        <v>1</v>
      </c>
      <c r="ES510" s="5">
        <f t="shared" si="103"/>
        <v>1</v>
      </c>
      <c r="ET510" s="5" t="s">
        <v>582</v>
      </c>
      <c r="EU510" s="15" t="s">
        <v>1964</v>
      </c>
      <c r="EV510" s="15" t="s">
        <v>567</v>
      </c>
      <c r="EW510" s="15" t="s">
        <v>1070</v>
      </c>
      <c r="EX510" s="3" t="s">
        <v>1076</v>
      </c>
      <c r="EY510" s="22">
        <v>46178</v>
      </c>
      <c r="EZ510" s="21"/>
      <c r="FA510" s="3"/>
      <c r="FB510" s="22"/>
      <c r="FC510" s="15"/>
      <c r="FD510" s="15"/>
      <c r="FE510" s="15">
        <f t="shared" si="104"/>
        <v>2307</v>
      </c>
      <c r="FF510" s="4">
        <f t="shared" si="105"/>
        <v>4725</v>
      </c>
      <c r="FG510" t="s">
        <v>586</v>
      </c>
      <c r="FH510" s="4">
        <v>48</v>
      </c>
      <c r="FI510" t="s">
        <v>688</v>
      </c>
    </row>
    <row r="511" spans="1:165" ht="17.25" x14ac:dyDescent="0.25">
      <c r="A511" s="5">
        <v>463022170</v>
      </c>
      <c r="B511" s="12" t="s">
        <v>1442</v>
      </c>
      <c r="C511" s="5"/>
      <c r="D511" s="5"/>
      <c r="E511" s="5"/>
      <c r="F511" s="5"/>
      <c r="G511" s="6"/>
      <c r="H511" s="6"/>
      <c r="I511" s="5">
        <v>5571</v>
      </c>
      <c r="J511" s="5">
        <v>11142</v>
      </c>
      <c r="K511" s="295">
        <f t="shared" si="108"/>
        <v>5887</v>
      </c>
      <c r="L511" s="295">
        <f t="shared" si="109"/>
        <v>16713</v>
      </c>
      <c r="M511" s="7">
        <v>2</v>
      </c>
      <c r="N511" s="5" t="s">
        <v>688</v>
      </c>
      <c r="O511" s="5" t="s">
        <v>689</v>
      </c>
      <c r="P511" s="5" t="s">
        <v>168</v>
      </c>
      <c r="Q511" s="8">
        <v>16172</v>
      </c>
      <c r="R511" s="9">
        <v>316</v>
      </c>
      <c r="S511" s="9">
        <f t="shared" si="107"/>
        <v>0</v>
      </c>
      <c r="T511" s="9">
        <v>4950</v>
      </c>
      <c r="U511" s="10" t="s">
        <v>586</v>
      </c>
      <c r="V511" s="319">
        <f t="shared" si="100"/>
        <v>4.1633521008554795E-2</v>
      </c>
      <c r="W511" s="319">
        <f t="shared" si="101"/>
        <v>3.5806648816879526E-3</v>
      </c>
      <c r="X511" s="11" t="str">
        <f t="shared" si="110"/>
        <v>FLOW</v>
      </c>
      <c r="Y511" s="5" t="str">
        <f t="shared" si="111"/>
        <v>-</v>
      </c>
      <c r="Z511" s="5" t="s">
        <v>586</v>
      </c>
      <c r="AA511" s="5" t="s">
        <v>586</v>
      </c>
      <c r="AB511" s="12"/>
      <c r="AC511" s="5"/>
      <c r="AD511" s="5"/>
      <c r="AE511" s="13"/>
      <c r="AF511" s="14"/>
      <c r="AG511" s="15"/>
      <c r="AH511" s="5" t="s">
        <v>455</v>
      </c>
      <c r="AI511" s="15"/>
      <c r="AK511" s="15"/>
      <c r="AL511" s="17">
        <v>16408</v>
      </c>
      <c r="AM511" s="8">
        <v>16172</v>
      </c>
      <c r="AN511" s="18">
        <v>57</v>
      </c>
      <c r="AO511" s="6">
        <v>67</v>
      </c>
      <c r="AP511" s="6" t="str">
        <f t="shared" si="112"/>
        <v>FLOW</v>
      </c>
      <c r="AQ511" s="6"/>
      <c r="AR511" s="6"/>
      <c r="AS511" s="6"/>
      <c r="AT511" s="6"/>
      <c r="AU511" s="5" t="s">
        <v>586</v>
      </c>
      <c r="AV511" s="332"/>
      <c r="AW511" s="12"/>
      <c r="AX511" s="19"/>
      <c r="AY511" s="5"/>
      <c r="AZ511" s="5" t="s">
        <v>1325</v>
      </c>
      <c r="BA511" s="15" t="s">
        <v>586</v>
      </c>
      <c r="BB511" s="15"/>
      <c r="BC511" s="15"/>
      <c r="BD511" s="5"/>
      <c r="BE511" s="5"/>
      <c r="BF511" s="5"/>
      <c r="BG511" s="3"/>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v>1</v>
      </c>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c r="EM511" s="5"/>
      <c r="EN511" s="5"/>
      <c r="EO511" s="5"/>
      <c r="EP511" s="5"/>
      <c r="EQ511" s="5"/>
      <c r="ER511" s="20">
        <f t="shared" si="102"/>
        <v>1</v>
      </c>
      <c r="ES511" s="5">
        <f t="shared" si="103"/>
        <v>1</v>
      </c>
      <c r="ET511" s="5" t="s">
        <v>583</v>
      </c>
      <c r="EU511" s="15" t="s">
        <v>1965</v>
      </c>
      <c r="EV511" s="15" t="s">
        <v>567</v>
      </c>
      <c r="EW511" s="15"/>
      <c r="EX511" s="3"/>
      <c r="EY511" s="22"/>
      <c r="EZ511" s="21"/>
      <c r="FA511" s="3"/>
      <c r="FB511" s="22"/>
      <c r="FC511" s="15"/>
      <c r="FD511" s="15"/>
      <c r="FE511" s="15">
        <f t="shared" si="104"/>
        <v>5887</v>
      </c>
      <c r="FF511" s="4">
        <f t="shared" si="105"/>
        <v>16713</v>
      </c>
      <c r="FH511" s="4">
        <v>316</v>
      </c>
      <c r="FI511" t="s">
        <v>688</v>
      </c>
    </row>
    <row r="512" spans="1:165" ht="17.25" x14ac:dyDescent="0.25">
      <c r="A512" s="5">
        <v>460138753</v>
      </c>
      <c r="B512" s="12" t="s">
        <v>1327</v>
      </c>
      <c r="C512" s="5" t="s">
        <v>1043</v>
      </c>
      <c r="D512" s="5" t="s">
        <v>1474</v>
      </c>
      <c r="E512" s="5">
        <f>5754+46</f>
        <v>5800</v>
      </c>
      <c r="F512" s="5"/>
      <c r="G512" s="6"/>
      <c r="H512" s="6"/>
      <c r="I512" s="5">
        <v>2845</v>
      </c>
      <c r="J512" s="5">
        <v>2845</v>
      </c>
      <c r="K512" s="295">
        <f t="shared" si="108"/>
        <v>2845</v>
      </c>
      <c r="L512" s="295">
        <f t="shared" si="109"/>
        <v>-110</v>
      </c>
      <c r="M512" s="334">
        <v>1</v>
      </c>
      <c r="N512" s="5" t="s">
        <v>739</v>
      </c>
      <c r="O512" s="5" t="s">
        <v>738</v>
      </c>
      <c r="P512" s="5" t="s">
        <v>20</v>
      </c>
      <c r="Q512" s="8">
        <v>16140.49</v>
      </c>
      <c r="R512" s="9">
        <v>0</v>
      </c>
      <c r="S512" s="9">
        <f t="shared" si="107"/>
        <v>0</v>
      </c>
      <c r="T512" s="9">
        <v>2693</v>
      </c>
      <c r="U512" s="10" t="s">
        <v>586</v>
      </c>
      <c r="V512" s="319">
        <f t="shared" si="100"/>
        <v>6.6109661211788531E-2</v>
      </c>
      <c r="W512" s="319">
        <f t="shared" si="101"/>
        <v>9.0517688836611672E-4</v>
      </c>
      <c r="X512" s="11" t="str">
        <f t="shared" si="110"/>
        <v>RB</v>
      </c>
      <c r="Y512" s="5" t="str">
        <f t="shared" si="111"/>
        <v>PAID</v>
      </c>
      <c r="Z512" s="5" t="s">
        <v>586</v>
      </c>
      <c r="AA512" s="5" t="s">
        <v>586</v>
      </c>
      <c r="AB512" s="12"/>
      <c r="AC512" s="5"/>
      <c r="AD512" s="5"/>
      <c r="AE512" s="13"/>
      <c r="AF512" s="14"/>
      <c r="AG512" s="15"/>
      <c r="AH512" s="5" t="s">
        <v>1447</v>
      </c>
      <c r="AI512" s="15"/>
      <c r="AK512" s="15"/>
      <c r="AL512" s="17">
        <v>5538</v>
      </c>
      <c r="AM512" s="8">
        <v>16140.49</v>
      </c>
      <c r="AN512" s="18">
        <v>27</v>
      </c>
      <c r="AO512" s="6">
        <v>37</v>
      </c>
      <c r="AP512" s="6" t="str">
        <f t="shared" si="112"/>
        <v>FLOW</v>
      </c>
      <c r="AQ512" s="6"/>
      <c r="AR512" s="6"/>
      <c r="AS512" s="6"/>
      <c r="AT512" s="6"/>
      <c r="AU512" s="5" t="s">
        <v>586</v>
      </c>
      <c r="AV512" s="332"/>
      <c r="AW512" s="12"/>
      <c r="AX512" s="19"/>
      <c r="AY512" s="5"/>
      <c r="AZ512" s="5" t="s">
        <v>1325</v>
      </c>
      <c r="BA512" s="15" t="s">
        <v>586</v>
      </c>
      <c r="BB512" s="15"/>
      <c r="BC512" s="15"/>
      <c r="BD512" s="5"/>
      <c r="BE512" s="5"/>
      <c r="BF512" s="5"/>
      <c r="BG512" s="3"/>
      <c r="BH512" s="5"/>
      <c r="BI512" s="5"/>
      <c r="BJ512" s="5"/>
      <c r="BK512" s="5"/>
      <c r="BL512" s="5"/>
      <c r="BM512" s="5"/>
      <c r="BN512" s="5"/>
      <c r="BO512" s="5"/>
      <c r="BP512" s="5"/>
      <c r="BQ512" s="5"/>
      <c r="BR512" s="5"/>
      <c r="BS512" s="5"/>
      <c r="BT512" s="5"/>
      <c r="BU512" s="5"/>
      <c r="BV512" s="5"/>
      <c r="BW512" s="5"/>
      <c r="BX512" s="5"/>
      <c r="BY512" s="5"/>
      <c r="BZ512" s="5"/>
      <c r="CA512" s="5"/>
      <c r="CB512" s="5"/>
      <c r="CC512" s="5"/>
      <c r="CD512" s="5"/>
      <c r="CE512" s="5"/>
      <c r="CF512" s="5"/>
      <c r="CG512" s="5">
        <v>2</v>
      </c>
      <c r="CH512" s="5"/>
      <c r="CI512" s="5"/>
      <c r="CJ512" s="5"/>
      <c r="CK512" s="5"/>
      <c r="CL512" s="5"/>
      <c r="CM512" s="5"/>
      <c r="CN512" s="5"/>
      <c r="CO512" s="5"/>
      <c r="CP512" s="5"/>
      <c r="CQ512" s="5"/>
      <c r="CR512" s="5"/>
      <c r="CS512" s="5"/>
      <c r="CT512" s="5"/>
      <c r="CU512" s="5"/>
      <c r="CV512" s="5"/>
      <c r="CW512" s="5"/>
      <c r="CX512" s="5"/>
      <c r="CY512" s="5"/>
      <c r="CZ512" s="5"/>
      <c r="DA512" s="5"/>
      <c r="DB512" s="5"/>
      <c r="DC512" s="5"/>
      <c r="DD512" s="5"/>
      <c r="DE512" s="5"/>
      <c r="DF512" s="5"/>
      <c r="DG512" s="5"/>
      <c r="DH512" s="5"/>
      <c r="DI512" s="5"/>
      <c r="DJ512" s="5"/>
      <c r="DK512" s="5"/>
      <c r="DL512" s="5"/>
      <c r="DM512" s="5"/>
      <c r="DN512" s="5"/>
      <c r="DO512" s="5"/>
      <c r="DP512" s="5"/>
      <c r="DQ512" s="5"/>
      <c r="DR512" s="5"/>
      <c r="DS512" s="5"/>
      <c r="DT512" s="5"/>
      <c r="DU512" s="5"/>
      <c r="DV512" s="5"/>
      <c r="DW512" s="5"/>
      <c r="DX512" s="5"/>
      <c r="DY512" s="5"/>
      <c r="DZ512" s="5"/>
      <c r="EA512" s="5"/>
      <c r="EB512" s="5"/>
      <c r="EC512" s="5"/>
      <c r="ED512" s="5"/>
      <c r="EE512" s="5"/>
      <c r="EF512" s="5"/>
      <c r="EG512" s="5"/>
      <c r="EH512" s="5"/>
      <c r="EI512" s="5"/>
      <c r="EJ512" s="5"/>
      <c r="EK512" s="5"/>
      <c r="EL512" s="5"/>
      <c r="EM512" s="5"/>
      <c r="EN512" s="5"/>
      <c r="EO512" s="5"/>
      <c r="EP512" s="5"/>
      <c r="EQ512" s="5"/>
      <c r="ER512" s="20">
        <f t="shared" si="102"/>
        <v>2</v>
      </c>
      <c r="ES512" s="5">
        <f t="shared" si="103"/>
        <v>1</v>
      </c>
      <c r="ET512" s="5" t="s">
        <v>571</v>
      </c>
      <c r="EU512" s="15" t="s">
        <v>1966</v>
      </c>
      <c r="EV512" s="15" t="s">
        <v>567</v>
      </c>
      <c r="EW512" s="15"/>
      <c r="EX512" s="3"/>
      <c r="EY512" s="22"/>
      <c r="EZ512" s="21"/>
      <c r="FA512" s="3"/>
      <c r="FB512" s="22"/>
      <c r="FC512" s="15"/>
      <c r="FD512" s="15"/>
      <c r="FE512" s="15">
        <f t="shared" si="104"/>
        <v>2845</v>
      </c>
      <c r="FF512" s="4">
        <f t="shared" si="105"/>
        <v>5690</v>
      </c>
      <c r="FH512" s="4">
        <v>0</v>
      </c>
      <c r="FI512" t="s">
        <v>688</v>
      </c>
    </row>
    <row r="513" spans="1:165" ht="17.25" x14ac:dyDescent="0.25">
      <c r="A513" s="5">
        <v>466394730</v>
      </c>
      <c r="B513" s="12" t="s">
        <v>1421</v>
      </c>
      <c r="C513" s="5"/>
      <c r="D513" s="5"/>
      <c r="E513" s="5"/>
      <c r="F513" s="5"/>
      <c r="G513" s="6"/>
      <c r="H513" s="6"/>
      <c r="I513" s="5">
        <v>5558</v>
      </c>
      <c r="J513" s="5">
        <v>5558</v>
      </c>
      <c r="K513" s="295">
        <f t="shared" si="108"/>
        <v>5561</v>
      </c>
      <c r="L513" s="295">
        <f t="shared" si="109"/>
        <v>11116</v>
      </c>
      <c r="M513" s="334">
        <v>1</v>
      </c>
      <c r="N513" s="5" t="s">
        <v>688</v>
      </c>
      <c r="O513" s="5" t="s">
        <v>689</v>
      </c>
      <c r="P513" s="5" t="s">
        <v>30</v>
      </c>
      <c r="Q513" s="8">
        <v>16134</v>
      </c>
      <c r="R513" s="9">
        <v>3</v>
      </c>
      <c r="S513" s="9">
        <f t="shared" si="107"/>
        <v>0</v>
      </c>
      <c r="T513" s="9">
        <v>523</v>
      </c>
      <c r="U513" s="10" t="s">
        <v>586</v>
      </c>
      <c r="V513" s="319">
        <f t="shared" si="100"/>
        <v>1.0045046123378927E-2</v>
      </c>
      <c r="W513" s="319">
        <f t="shared" si="101"/>
        <v>9.0481292184431373E-4</v>
      </c>
      <c r="X513" s="11" t="str">
        <f t="shared" si="110"/>
        <v>FLOW</v>
      </c>
      <c r="Y513" s="5" t="str">
        <f t="shared" si="111"/>
        <v>-</v>
      </c>
      <c r="Z513" s="5" t="s">
        <v>586</v>
      </c>
      <c r="AA513" s="5" t="s">
        <v>586</v>
      </c>
      <c r="AB513" s="12"/>
      <c r="AC513" s="5"/>
      <c r="AD513" s="5"/>
      <c r="AE513" s="13"/>
      <c r="AF513" s="14"/>
      <c r="AG513" s="15"/>
      <c r="AH513" s="5" t="s">
        <v>391</v>
      </c>
      <c r="AI513" s="15"/>
      <c r="AK513" s="15"/>
      <c r="AL513" s="17">
        <v>6084</v>
      </c>
      <c r="AM513" s="8">
        <v>16134</v>
      </c>
      <c r="AN513" s="18">
        <v>26</v>
      </c>
      <c r="AO513" s="6">
        <v>36</v>
      </c>
      <c r="AP513" s="6" t="str">
        <f t="shared" si="112"/>
        <v>FLOW</v>
      </c>
      <c r="AQ513" s="6"/>
      <c r="AR513" s="6"/>
      <c r="AS513" s="6"/>
      <c r="AT513" s="6"/>
      <c r="AU513" s="5" t="s">
        <v>586</v>
      </c>
      <c r="AV513" s="332"/>
      <c r="AW513" s="12"/>
      <c r="AX513" s="19"/>
      <c r="AY513" s="5"/>
      <c r="AZ513" s="5" t="s">
        <v>1325</v>
      </c>
      <c r="BA513" s="15" t="s">
        <v>586</v>
      </c>
      <c r="BB513" s="15"/>
      <c r="BC513" s="15"/>
      <c r="BD513" s="5"/>
      <c r="BE513" s="5"/>
      <c r="BF513" s="5"/>
      <c r="BG513" s="3"/>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v>1</v>
      </c>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c r="DP513" s="5"/>
      <c r="DQ513" s="5"/>
      <c r="DR513" s="5"/>
      <c r="DS513" s="5"/>
      <c r="DT513" s="5"/>
      <c r="DU513" s="5"/>
      <c r="DV513" s="5"/>
      <c r="DW513" s="5"/>
      <c r="DX513" s="5"/>
      <c r="DY513" s="5"/>
      <c r="DZ513" s="5"/>
      <c r="EA513" s="5"/>
      <c r="EB513" s="5"/>
      <c r="EC513" s="5"/>
      <c r="ED513" s="5"/>
      <c r="EE513" s="5"/>
      <c r="EF513" s="5"/>
      <c r="EG513" s="5"/>
      <c r="EH513" s="5"/>
      <c r="EI513" s="5"/>
      <c r="EJ513" s="5"/>
      <c r="EK513" s="5"/>
      <c r="EL513" s="5"/>
      <c r="EM513" s="5"/>
      <c r="EN513" s="5"/>
      <c r="EO513" s="5"/>
      <c r="EP513" s="5"/>
      <c r="EQ513" s="5"/>
      <c r="ER513" s="20">
        <f t="shared" si="102"/>
        <v>1</v>
      </c>
      <c r="ES513" s="5">
        <f t="shared" si="103"/>
        <v>1</v>
      </c>
      <c r="ET513" s="5" t="s">
        <v>573</v>
      </c>
      <c r="EU513" s="15" t="s">
        <v>1967</v>
      </c>
      <c r="EV513" s="15" t="s">
        <v>567</v>
      </c>
      <c r="EW513" s="15"/>
      <c r="EX513" s="3"/>
      <c r="EY513" s="22"/>
      <c r="EZ513" s="21"/>
      <c r="FA513" s="3"/>
      <c r="FB513" s="22"/>
      <c r="FC513" s="15"/>
      <c r="FD513" s="15"/>
      <c r="FE513" s="15">
        <f t="shared" si="104"/>
        <v>5561</v>
      </c>
      <c r="FF513" s="4">
        <f t="shared" si="105"/>
        <v>11116</v>
      </c>
      <c r="FH513" s="4">
        <v>3</v>
      </c>
      <c r="FI513" t="s">
        <v>688</v>
      </c>
    </row>
    <row r="514" spans="1:165" ht="17.25" x14ac:dyDescent="0.25">
      <c r="A514" s="5">
        <v>459750261</v>
      </c>
      <c r="B514" s="12" t="s">
        <v>1359</v>
      </c>
      <c r="C514" s="5" t="s">
        <v>1043</v>
      </c>
      <c r="D514" s="5" t="s">
        <v>1474</v>
      </c>
      <c r="E514" s="5">
        <f>3000+410</f>
        <v>3410</v>
      </c>
      <c r="F514" s="5"/>
      <c r="G514" s="6"/>
      <c r="H514" s="6"/>
      <c r="I514" s="5">
        <v>3370</v>
      </c>
      <c r="J514" s="5">
        <v>3341</v>
      </c>
      <c r="K514" s="295">
        <f t="shared" si="108"/>
        <v>3406</v>
      </c>
      <c r="L514" s="295">
        <f t="shared" si="109"/>
        <v>3301</v>
      </c>
      <c r="M514" s="334">
        <v>1</v>
      </c>
      <c r="N514" s="5" t="s">
        <v>737</v>
      </c>
      <c r="O514" s="5" t="s">
        <v>738</v>
      </c>
      <c r="P514" s="5" t="s">
        <v>20</v>
      </c>
      <c r="Q514" s="8">
        <v>16059.4</v>
      </c>
      <c r="R514" s="9">
        <v>65</v>
      </c>
      <c r="S514" s="9">
        <f t="shared" si="107"/>
        <v>0</v>
      </c>
      <c r="T514" s="9">
        <v>6300</v>
      </c>
      <c r="U514" s="10" t="s">
        <v>586</v>
      </c>
      <c r="V514" s="319">
        <f t="shared" ref="V514:V577" si="113">Q514/SUMIFS($Q:$Q,$M:$M,M514,$P:$P,P514)</f>
        <v>6.5777525543809182E-2</v>
      </c>
      <c r="W514" s="319">
        <f t="shared" ref="W514:W577" si="114">Q514/SUMIFS($Q:$Q,$M:$M,M514)</f>
        <v>9.0062926968306506E-4</v>
      </c>
      <c r="X514" s="11" t="str">
        <f t="shared" si="110"/>
        <v>STABLE</v>
      </c>
      <c r="Y514" s="5" t="str">
        <f t="shared" si="111"/>
        <v>PAID</v>
      </c>
      <c r="Z514" s="5" t="s">
        <v>586</v>
      </c>
      <c r="AA514" s="5" t="s">
        <v>586</v>
      </c>
      <c r="AB514" s="12"/>
      <c r="AC514" s="5"/>
      <c r="AD514" s="5"/>
      <c r="AE514" s="13"/>
      <c r="AF514" s="14"/>
      <c r="AG514" s="15"/>
      <c r="AH514" s="5" t="s">
        <v>130</v>
      </c>
      <c r="AI514" s="15"/>
      <c r="AK514" s="15"/>
      <c r="AL514" s="17">
        <v>9706</v>
      </c>
      <c r="AM514" s="8">
        <v>16059.4</v>
      </c>
      <c r="AN514" s="18">
        <v>27</v>
      </c>
      <c r="AO514" s="6">
        <v>37</v>
      </c>
      <c r="AP514" s="6" t="str">
        <f t="shared" si="112"/>
        <v>FLOW</v>
      </c>
      <c r="AQ514" s="6"/>
      <c r="AR514" s="6"/>
      <c r="AS514" s="6"/>
      <c r="AT514" s="6"/>
      <c r="AU514" s="5" t="s">
        <v>586</v>
      </c>
      <c r="AV514" s="332"/>
      <c r="AW514" s="12"/>
      <c r="AX514" s="19"/>
      <c r="AY514" s="5"/>
      <c r="AZ514" s="5" t="s">
        <v>1325</v>
      </c>
      <c r="BA514" s="15" t="s">
        <v>586</v>
      </c>
      <c r="BB514" s="15"/>
      <c r="BC514" s="15"/>
      <c r="BD514" s="5"/>
      <c r="BE514" s="5"/>
      <c r="BF514" s="5"/>
      <c r="BG514" s="3"/>
      <c r="BH514" s="5"/>
      <c r="BI514" s="5"/>
      <c r="BJ514" s="5"/>
      <c r="BK514" s="5"/>
      <c r="BL514" s="5"/>
      <c r="BM514" s="5"/>
      <c r="BN514" s="5"/>
      <c r="BO514" s="5"/>
      <c r="BP514" s="5"/>
      <c r="BQ514" s="5"/>
      <c r="BR514" s="5"/>
      <c r="BS514" s="5"/>
      <c r="BT514" s="5"/>
      <c r="BU514" s="5"/>
      <c r="BV514" s="5"/>
      <c r="BW514" s="5"/>
      <c r="BX514" s="5"/>
      <c r="BY514" s="5"/>
      <c r="BZ514" s="5"/>
      <c r="CA514" s="5"/>
      <c r="CB514" s="5"/>
      <c r="CC514" s="5"/>
      <c r="CD514" s="5"/>
      <c r="CE514" s="5"/>
      <c r="CF514" s="5"/>
      <c r="CG514" s="5">
        <v>1</v>
      </c>
      <c r="CH514" s="5"/>
      <c r="CI514" s="5"/>
      <c r="CJ514" s="5"/>
      <c r="CK514" s="5"/>
      <c r="CL514" s="5"/>
      <c r="CM514" s="5"/>
      <c r="CN514" s="5"/>
      <c r="CO514" s="5"/>
      <c r="CP514" s="5"/>
      <c r="CQ514" s="5"/>
      <c r="CR514" s="5"/>
      <c r="CS514" s="5"/>
      <c r="CT514" s="5"/>
      <c r="CU514" s="5"/>
      <c r="CV514" s="5"/>
      <c r="CW514" s="5"/>
      <c r="CX514" s="5"/>
      <c r="CY514" s="5"/>
      <c r="CZ514" s="5"/>
      <c r="DA514" s="5"/>
      <c r="DB514" s="5"/>
      <c r="DC514" s="5"/>
      <c r="DD514" s="5"/>
      <c r="DE514" s="5"/>
      <c r="DF514" s="5"/>
      <c r="DG514" s="5"/>
      <c r="DH514" s="5"/>
      <c r="DI514" s="5"/>
      <c r="DJ514" s="5"/>
      <c r="DK514" s="5"/>
      <c r="DL514" s="5"/>
      <c r="DM514" s="5"/>
      <c r="DN514" s="5"/>
      <c r="DO514" s="5"/>
      <c r="DP514" s="5"/>
      <c r="DQ514" s="5"/>
      <c r="DR514" s="5"/>
      <c r="DS514" s="5"/>
      <c r="DT514" s="5"/>
      <c r="DU514" s="5"/>
      <c r="DV514" s="5"/>
      <c r="DW514" s="5"/>
      <c r="DX514" s="5"/>
      <c r="DY514" s="5"/>
      <c r="DZ514" s="5"/>
      <c r="EA514" s="5"/>
      <c r="EB514" s="5"/>
      <c r="EC514" s="5"/>
      <c r="ED514" s="5"/>
      <c r="EE514" s="5"/>
      <c r="EF514" s="5"/>
      <c r="EG514" s="5"/>
      <c r="EH514" s="5"/>
      <c r="EI514" s="5"/>
      <c r="EJ514" s="5"/>
      <c r="EK514" s="5"/>
      <c r="EL514" s="5"/>
      <c r="EM514" s="5"/>
      <c r="EN514" s="5"/>
      <c r="EO514" s="5"/>
      <c r="EP514" s="5"/>
      <c r="EQ514" s="5"/>
      <c r="ER514" s="20">
        <f t="shared" si="102"/>
        <v>1</v>
      </c>
      <c r="ES514" s="5">
        <f t="shared" si="103"/>
        <v>1</v>
      </c>
      <c r="ET514" s="5" t="s">
        <v>571</v>
      </c>
      <c r="EU514" s="15" t="s">
        <v>1968</v>
      </c>
      <c r="EV514" s="15" t="s">
        <v>567</v>
      </c>
      <c r="EW514" s="15"/>
      <c r="EX514" s="3"/>
      <c r="EY514" s="22"/>
      <c r="EZ514" s="21"/>
      <c r="FA514" s="3"/>
      <c r="FB514" s="22"/>
      <c r="FC514" s="15"/>
      <c r="FD514" s="15"/>
      <c r="FE514" s="15">
        <f t="shared" si="104"/>
        <v>3406</v>
      </c>
      <c r="FF514" s="4">
        <f t="shared" si="105"/>
        <v>6711</v>
      </c>
      <c r="FH514" s="4">
        <v>65</v>
      </c>
      <c r="FI514" t="s">
        <v>688</v>
      </c>
    </row>
    <row r="515" spans="1:165" ht="17.25" x14ac:dyDescent="0.25">
      <c r="A515" s="5">
        <v>462901902</v>
      </c>
      <c r="B515" s="12" t="s">
        <v>305</v>
      </c>
      <c r="C515" s="5"/>
      <c r="D515" s="5"/>
      <c r="E515" s="5"/>
      <c r="F515" s="5"/>
      <c r="G515" s="6"/>
      <c r="H515" s="6"/>
      <c r="I515" s="5">
        <v>4441</v>
      </c>
      <c r="J515" s="5">
        <v>16360</v>
      </c>
      <c r="K515" s="295">
        <f t="shared" si="108"/>
        <v>3712</v>
      </c>
      <c r="L515" s="295">
        <f t="shared" si="109"/>
        <v>20801</v>
      </c>
      <c r="M515" s="7">
        <v>4</v>
      </c>
      <c r="N515" s="5" t="s">
        <v>688</v>
      </c>
      <c r="O515" s="5" t="s">
        <v>689</v>
      </c>
      <c r="P515" s="5" t="s">
        <v>26</v>
      </c>
      <c r="Q515" s="8">
        <v>15860</v>
      </c>
      <c r="R515" s="9">
        <v>675</v>
      </c>
      <c r="S515" s="9">
        <f t="shared" si="107"/>
        <v>0</v>
      </c>
      <c r="T515" s="9">
        <v>2929</v>
      </c>
      <c r="U515" s="10" t="s">
        <v>688</v>
      </c>
      <c r="V515" s="319">
        <f t="shared" si="113"/>
        <v>5.4425886681254587E-2</v>
      </c>
      <c r="W515" s="319">
        <f t="shared" si="114"/>
        <v>5.2071379959826415E-3</v>
      </c>
      <c r="X515" s="11" t="str">
        <f t="shared" si="110"/>
        <v>FLOW</v>
      </c>
      <c r="Y515" s="5" t="str">
        <f t="shared" si="111"/>
        <v>-</v>
      </c>
      <c r="Z515" s="5" t="s">
        <v>788</v>
      </c>
      <c r="AA515" s="5" t="s">
        <v>586</v>
      </c>
      <c r="AB515" s="12"/>
      <c r="AC515" s="5"/>
      <c r="AD515" s="5"/>
      <c r="AE515" s="13"/>
      <c r="AF515" s="14" t="s">
        <v>1064</v>
      </c>
      <c r="AG515" s="15" t="s">
        <v>586</v>
      </c>
      <c r="AH515" s="5" t="s">
        <v>306</v>
      </c>
      <c r="AI515" s="15" t="s">
        <v>586</v>
      </c>
      <c r="AJ515" s="16" t="s">
        <v>586</v>
      </c>
      <c r="AK515" s="15" t="s">
        <v>586</v>
      </c>
      <c r="AL515" s="17">
        <v>19964</v>
      </c>
      <c r="AM515" s="8">
        <v>15860</v>
      </c>
      <c r="AN515" s="18">
        <v>116</v>
      </c>
      <c r="AO515" s="6">
        <v>126</v>
      </c>
      <c r="AP515" s="6" t="str">
        <f t="shared" si="112"/>
        <v>FLOW</v>
      </c>
      <c r="AQ515" s="6"/>
      <c r="AR515" s="6"/>
      <c r="AS515" s="6"/>
      <c r="AT515" s="6"/>
      <c r="AU515" s="5" t="s">
        <v>483</v>
      </c>
      <c r="AV515" s="332"/>
      <c r="AW515" s="12"/>
      <c r="AX515" s="19"/>
      <c r="AY515" s="5"/>
      <c r="AZ515" s="5" t="s">
        <v>1011</v>
      </c>
      <c r="BA515" s="15" t="s">
        <v>586</v>
      </c>
      <c r="BB515" s="15"/>
      <c r="BC515" s="15"/>
      <c r="BD515" s="5"/>
      <c r="BE515" s="5"/>
      <c r="BF515" s="5"/>
      <c r="BG515" s="3"/>
      <c r="BH515" s="5"/>
      <c r="BI515" s="5"/>
      <c r="BJ515" s="5"/>
      <c r="BK515" s="5"/>
      <c r="BL515" s="5"/>
      <c r="BM515" s="5"/>
      <c r="BN515" s="5"/>
      <c r="BO515" s="5"/>
      <c r="BP515" s="5"/>
      <c r="BQ515" s="5"/>
      <c r="BR515" s="5"/>
      <c r="BS515" s="5"/>
      <c r="BT515" s="5"/>
      <c r="BU515" s="5"/>
      <c r="BV515" s="5"/>
      <c r="BW515" s="5"/>
      <c r="BX515" s="5"/>
      <c r="BY515" s="5"/>
      <c r="BZ515" s="5"/>
      <c r="CA515" s="5">
        <v>1</v>
      </c>
      <c r="CB515" s="5"/>
      <c r="CC515" s="5"/>
      <c r="CD515" s="5"/>
      <c r="CE515" s="5"/>
      <c r="CF515" s="5"/>
      <c r="CG515" s="5"/>
      <c r="CH515" s="5"/>
      <c r="CI515" s="5"/>
      <c r="CJ515" s="5"/>
      <c r="CK515" s="5"/>
      <c r="CL515" s="5"/>
      <c r="CM515" s="5"/>
      <c r="CN515" s="5"/>
      <c r="CO515" s="5"/>
      <c r="CP515" s="5"/>
      <c r="CQ515" s="5"/>
      <c r="CR515" s="5"/>
      <c r="CS515" s="5"/>
      <c r="CT515" s="5"/>
      <c r="CU515" s="5"/>
      <c r="CV515" s="5"/>
      <c r="CW515" s="5"/>
      <c r="CX515" s="5"/>
      <c r="CY515" s="5"/>
      <c r="CZ515" s="5"/>
      <c r="DA515" s="5"/>
      <c r="DB515" s="5"/>
      <c r="DC515" s="5"/>
      <c r="DD515" s="5"/>
      <c r="DE515" s="5"/>
      <c r="DF515" s="5"/>
      <c r="DG515" s="5"/>
      <c r="DH515" s="5"/>
      <c r="DI515" s="5"/>
      <c r="DJ515" s="5"/>
      <c r="DK515" s="5"/>
      <c r="DL515" s="5"/>
      <c r="DM515" s="5"/>
      <c r="DN515" s="5"/>
      <c r="DO515" s="5"/>
      <c r="DP515" s="5"/>
      <c r="DQ515" s="5"/>
      <c r="DR515" s="5"/>
      <c r="DS515" s="5"/>
      <c r="DT515" s="5"/>
      <c r="DU515" s="5"/>
      <c r="DV515" s="5"/>
      <c r="DW515" s="5"/>
      <c r="DX515" s="5"/>
      <c r="DY515" s="5"/>
      <c r="DZ515" s="5"/>
      <c r="EA515" s="5"/>
      <c r="EB515" s="5"/>
      <c r="EC515" s="5"/>
      <c r="ED515" s="5"/>
      <c r="EE515" s="5"/>
      <c r="EF515" s="5"/>
      <c r="EG515" s="5"/>
      <c r="EH515" s="5"/>
      <c r="EI515" s="5"/>
      <c r="EJ515" s="5"/>
      <c r="EK515" s="5"/>
      <c r="EL515" s="5"/>
      <c r="EM515" s="5"/>
      <c r="EN515" s="5"/>
      <c r="EO515" s="5"/>
      <c r="EP515" s="5"/>
      <c r="EQ515" s="5"/>
      <c r="ER515" s="20">
        <f t="shared" ref="ER515:ER578" si="115">BC515+BF515+BI515+BL515+BO515+BR515+BU515+BX515+CA515+CD515+CG515+CJ515+CM515+CP515+CS515+CV515+CY515+DB515+DE515+DH515+DK515+DN515+DQ515+DT515+DW515+DZ515+EC515+EF515+EI515+EL515+EO515</f>
        <v>1</v>
      </c>
      <c r="ES515" s="5">
        <f t="shared" ref="ES515:ES578" si="116">IF(ER515&gt;0,1,"")</f>
        <v>1</v>
      </c>
      <c r="ET515" s="5" t="s">
        <v>572</v>
      </c>
      <c r="EU515" s="15" t="s">
        <v>1969</v>
      </c>
      <c r="EV515" s="15" t="s">
        <v>567</v>
      </c>
      <c r="EW515" s="15" t="s">
        <v>1068</v>
      </c>
      <c r="EX515" s="3" t="s">
        <v>1268</v>
      </c>
      <c r="EY515" s="22">
        <v>46182</v>
      </c>
      <c r="EZ515" s="21"/>
      <c r="FA515" s="3"/>
      <c r="FB515" s="22"/>
      <c r="FC515" s="15"/>
      <c r="FD515" s="15"/>
      <c r="FE515" s="15">
        <f t="shared" ref="FE515:FE578" si="117">IF((J515+R515)&lt;=I515+R515,(J515+R515),((I515-(I515*(M515+1)-(I515+J515)))+R515))</f>
        <v>3712</v>
      </c>
      <c r="FF515" s="4">
        <f t="shared" ref="FF515:FF578" si="118">I515+J515+FD515</f>
        <v>20801</v>
      </c>
      <c r="FG515" t="s">
        <v>586</v>
      </c>
      <c r="FH515" s="4">
        <v>675</v>
      </c>
      <c r="FI515" t="s">
        <v>688</v>
      </c>
    </row>
    <row r="516" spans="1:165" ht="17.25" x14ac:dyDescent="0.25">
      <c r="A516" s="328">
        <v>459836925</v>
      </c>
      <c r="B516" s="12" t="s">
        <v>328</v>
      </c>
      <c r="C516" s="5" t="s">
        <v>1043</v>
      </c>
      <c r="D516" s="5" t="s">
        <v>2150</v>
      </c>
      <c r="E516" s="5">
        <v>3453</v>
      </c>
      <c r="F516" s="5"/>
      <c r="G516" s="6"/>
      <c r="H516" s="6"/>
      <c r="I516" s="5">
        <v>3191</v>
      </c>
      <c r="J516" s="5">
        <v>593</v>
      </c>
      <c r="K516" s="295">
        <f t="shared" si="108"/>
        <v>621</v>
      </c>
      <c r="L516" s="295">
        <f t="shared" si="109"/>
        <v>331</v>
      </c>
      <c r="M516" s="334">
        <v>1</v>
      </c>
      <c r="N516" s="5" t="s">
        <v>737</v>
      </c>
      <c r="O516" s="5" t="s">
        <v>738</v>
      </c>
      <c r="P516" s="5" t="s">
        <v>26</v>
      </c>
      <c r="Q516" s="8">
        <v>15837</v>
      </c>
      <c r="R516" s="9">
        <v>28</v>
      </c>
      <c r="S516" s="9">
        <f t="shared" si="107"/>
        <v>0</v>
      </c>
      <c r="T516" s="9">
        <v>6300</v>
      </c>
      <c r="U516" s="10" t="s">
        <v>868</v>
      </c>
      <c r="V516" s="319">
        <f t="shared" si="113"/>
        <v>6.829837200176098E-3</v>
      </c>
      <c r="W516" s="319">
        <f t="shared" si="114"/>
        <v>8.8815682677875275E-4</v>
      </c>
      <c r="X516" s="11" t="str">
        <f t="shared" si="110"/>
        <v>STABLE</v>
      </c>
      <c r="Y516" s="5" t="str">
        <f t="shared" si="111"/>
        <v>PAID</v>
      </c>
      <c r="Z516" s="5" t="s">
        <v>785</v>
      </c>
      <c r="AA516" s="5" t="s">
        <v>586</v>
      </c>
      <c r="AB516" s="12"/>
      <c r="AC516" s="5"/>
      <c r="AD516" s="5"/>
      <c r="AE516" s="13"/>
      <c r="AF516" s="14" t="s">
        <v>586</v>
      </c>
      <c r="AG516" s="15" t="s">
        <v>586</v>
      </c>
      <c r="AH516" s="5" t="s">
        <v>329</v>
      </c>
      <c r="AI516" s="15" t="s">
        <v>586</v>
      </c>
      <c r="AJ516" s="16" t="s">
        <v>586</v>
      </c>
      <c r="AK516" s="15" t="s">
        <v>586</v>
      </c>
      <c r="AL516" s="17">
        <v>6921</v>
      </c>
      <c r="AM516" s="8">
        <v>15837</v>
      </c>
      <c r="AN516" s="18">
        <v>27</v>
      </c>
      <c r="AO516" s="6">
        <v>37</v>
      </c>
      <c r="AP516" s="6" t="str">
        <f t="shared" si="112"/>
        <v>FLOW</v>
      </c>
      <c r="AQ516" s="6"/>
      <c r="AR516" s="6"/>
      <c r="AS516" s="6"/>
      <c r="AT516" s="6"/>
      <c r="AU516" s="5" t="s">
        <v>1060</v>
      </c>
      <c r="AV516" s="332"/>
      <c r="AW516" s="12"/>
      <c r="AX516" s="19"/>
      <c r="AY516" s="5"/>
      <c r="AZ516" s="5" t="s">
        <v>1011</v>
      </c>
      <c r="BA516" s="15" t="s">
        <v>586</v>
      </c>
      <c r="BB516" s="15"/>
      <c r="BC516" s="15"/>
      <c r="BD516" s="5"/>
      <c r="BE516" s="5"/>
      <c r="BF516" s="5"/>
      <c r="BG516" s="3"/>
      <c r="BH516" s="5"/>
      <c r="BI516" s="5"/>
      <c r="BJ516" s="5"/>
      <c r="BK516" s="5"/>
      <c r="BL516" s="5">
        <v>1</v>
      </c>
      <c r="BM516" s="5"/>
      <c r="BN516" s="5"/>
      <c r="BO516" s="5"/>
      <c r="BP516" s="5"/>
      <c r="BQ516" s="5"/>
      <c r="BR516" s="5"/>
      <c r="BS516" s="5"/>
      <c r="BT516" s="5"/>
      <c r="BU516" s="5"/>
      <c r="BV516" s="5"/>
      <c r="BW516" s="5"/>
      <c r="BX516" s="5"/>
      <c r="BY516" s="5"/>
      <c r="BZ516" s="5"/>
      <c r="CA516" s="5"/>
      <c r="CB516" s="5"/>
      <c r="CC516" s="5"/>
      <c r="CD516" s="5"/>
      <c r="CE516" s="5"/>
      <c r="CF516" s="5"/>
      <c r="CG516" s="5"/>
      <c r="CH516" s="5"/>
      <c r="CI516" s="5"/>
      <c r="CJ516" s="5"/>
      <c r="CK516" s="5"/>
      <c r="CL516" s="5"/>
      <c r="CM516" s="5"/>
      <c r="CN516" s="5"/>
      <c r="CO516" s="5"/>
      <c r="CP516" s="5"/>
      <c r="CQ516" s="5"/>
      <c r="CR516" s="5"/>
      <c r="CS516" s="5"/>
      <c r="CT516" s="5"/>
      <c r="CU516" s="5"/>
      <c r="CV516" s="5"/>
      <c r="CW516" s="5"/>
      <c r="CX516" s="5"/>
      <c r="CY516" s="5"/>
      <c r="CZ516" s="5"/>
      <c r="DA516" s="5"/>
      <c r="DB516" s="5"/>
      <c r="DC516" s="5"/>
      <c r="DD516" s="5"/>
      <c r="DE516" s="5"/>
      <c r="DF516" s="5"/>
      <c r="DG516" s="5"/>
      <c r="DH516" s="5"/>
      <c r="DI516" s="5"/>
      <c r="DJ516" s="5"/>
      <c r="DK516" s="5"/>
      <c r="DL516" s="5"/>
      <c r="DM516" s="5"/>
      <c r="DN516" s="5"/>
      <c r="DO516" s="5"/>
      <c r="DP516" s="5"/>
      <c r="DQ516" s="5"/>
      <c r="DR516" s="5"/>
      <c r="DS516" s="5"/>
      <c r="DT516" s="5"/>
      <c r="DU516" s="5"/>
      <c r="DV516" s="5"/>
      <c r="DW516" s="5"/>
      <c r="DX516" s="5"/>
      <c r="DY516" s="5"/>
      <c r="DZ516" s="5"/>
      <c r="EA516" s="5"/>
      <c r="EB516" s="5"/>
      <c r="EC516" s="5"/>
      <c r="ED516" s="5"/>
      <c r="EE516" s="5"/>
      <c r="EF516" s="5"/>
      <c r="EG516" s="5"/>
      <c r="EH516" s="5"/>
      <c r="EI516" s="5"/>
      <c r="EJ516" s="5"/>
      <c r="EK516" s="5"/>
      <c r="EL516" s="5"/>
      <c r="EM516" s="5"/>
      <c r="EN516" s="5"/>
      <c r="EO516" s="5"/>
      <c r="EP516" s="5"/>
      <c r="EQ516" s="5"/>
      <c r="ER516" s="20">
        <f t="shared" si="115"/>
        <v>1</v>
      </c>
      <c r="ES516" s="5">
        <f t="shared" si="116"/>
        <v>1</v>
      </c>
      <c r="ET516" s="5" t="s">
        <v>572</v>
      </c>
      <c r="EU516" s="15" t="e">
        <v>#N/A</v>
      </c>
      <c r="EV516" s="15" t="e">
        <v>#N/A</v>
      </c>
      <c r="EW516" s="15" t="e">
        <v>#N/A</v>
      </c>
      <c r="EX516" s="3" t="e">
        <v>#N/A</v>
      </c>
      <c r="EY516" s="22" t="e">
        <v>#N/A</v>
      </c>
      <c r="EZ516" s="21"/>
      <c r="FA516" s="3"/>
      <c r="FB516" s="22"/>
      <c r="FC516" s="15"/>
      <c r="FD516" s="15"/>
      <c r="FE516" s="15">
        <f t="shared" si="117"/>
        <v>621</v>
      </c>
      <c r="FF516" s="4">
        <f t="shared" si="118"/>
        <v>3784</v>
      </c>
      <c r="FG516" t="s">
        <v>586</v>
      </c>
      <c r="FH516" s="4">
        <v>28</v>
      </c>
      <c r="FI516" t="s">
        <v>688</v>
      </c>
    </row>
    <row r="517" spans="1:165" ht="17.25" x14ac:dyDescent="0.25">
      <c r="A517" s="5">
        <v>126147108</v>
      </c>
      <c r="B517" s="12" t="s">
        <v>298</v>
      </c>
      <c r="C517" s="5"/>
      <c r="D517" s="5"/>
      <c r="E517" s="5"/>
      <c r="F517" s="5"/>
      <c r="G517" s="6"/>
      <c r="H517" s="6"/>
      <c r="I517" s="5">
        <v>9255</v>
      </c>
      <c r="J517" s="5">
        <v>15877.19</v>
      </c>
      <c r="K517" s="295">
        <f t="shared" si="108"/>
        <v>-29384.809999999998</v>
      </c>
      <c r="L517" s="295">
        <f t="shared" si="109"/>
        <v>25132.190000000002</v>
      </c>
      <c r="M517" s="7">
        <v>6</v>
      </c>
      <c r="N517" s="5" t="s">
        <v>688</v>
      </c>
      <c r="O517" s="5" t="s">
        <v>689</v>
      </c>
      <c r="P517" s="5" t="s">
        <v>168</v>
      </c>
      <c r="Q517" s="8">
        <v>15777.82</v>
      </c>
      <c r="R517" s="9">
        <v>1013</v>
      </c>
      <c r="S517" s="9">
        <f t="shared" si="107"/>
        <v>0</v>
      </c>
      <c r="T517" s="9">
        <v>1800</v>
      </c>
      <c r="U517" s="10" t="s">
        <v>688</v>
      </c>
      <c r="V517" s="319">
        <f t="shared" si="113"/>
        <v>9.3415549585791624E-2</v>
      </c>
      <c r="W517" s="319">
        <f t="shared" si="114"/>
        <v>6.6278151065827457E-3</v>
      </c>
      <c r="X517" s="11" t="str">
        <f t="shared" si="110"/>
        <v>FLOW</v>
      </c>
      <c r="Y517" s="5" t="str">
        <f t="shared" si="111"/>
        <v>-</v>
      </c>
      <c r="Z517" s="5" t="s">
        <v>784</v>
      </c>
      <c r="AA517" s="5" t="s">
        <v>586</v>
      </c>
      <c r="AB517" s="12"/>
      <c r="AC517" s="5"/>
      <c r="AD517" s="5"/>
      <c r="AE517" s="13"/>
      <c r="AF517" s="14" t="s">
        <v>1064</v>
      </c>
      <c r="AG517" s="15" t="s">
        <v>586</v>
      </c>
      <c r="AH517" s="5" t="s">
        <v>299</v>
      </c>
      <c r="AI517" s="15" t="s">
        <v>586</v>
      </c>
      <c r="AJ517" s="16" t="s">
        <v>586</v>
      </c>
      <c r="AK517" s="15" t="s">
        <v>586</v>
      </c>
      <c r="AL517" s="17">
        <v>18690.189999999999</v>
      </c>
      <c r="AM517" s="8">
        <v>15777.82</v>
      </c>
      <c r="AN517" s="18">
        <v>178</v>
      </c>
      <c r="AO517" s="6">
        <v>188</v>
      </c>
      <c r="AP517" s="6" t="str">
        <f t="shared" si="112"/>
        <v>FLOW</v>
      </c>
      <c r="AQ517" s="6"/>
      <c r="AR517" s="6"/>
      <c r="AS517" s="6"/>
      <c r="AT517" s="6"/>
      <c r="AU517" s="5" t="s">
        <v>483</v>
      </c>
      <c r="AV517" s="332"/>
      <c r="AW517" s="12"/>
      <c r="AX517" s="19"/>
      <c r="AY517" s="5"/>
      <c r="AZ517" s="5" t="s">
        <v>1011</v>
      </c>
      <c r="BA517" s="15" t="s">
        <v>586</v>
      </c>
      <c r="BB517" s="15"/>
      <c r="BC517" s="15"/>
      <c r="BD517" s="5"/>
      <c r="BE517" s="5"/>
      <c r="BF517" s="5"/>
      <c r="BG517" s="3"/>
      <c r="BH517" s="5"/>
      <c r="BI517" s="5"/>
      <c r="BJ517" s="5"/>
      <c r="BK517" s="5"/>
      <c r="BL517" s="5">
        <v>1</v>
      </c>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c r="EM517" s="5"/>
      <c r="EN517" s="5"/>
      <c r="EO517" s="5"/>
      <c r="EP517" s="5"/>
      <c r="EQ517" s="5"/>
      <c r="ER517" s="20">
        <f t="shared" si="115"/>
        <v>1</v>
      </c>
      <c r="ES517" s="5">
        <f t="shared" si="116"/>
        <v>1</v>
      </c>
      <c r="ET517" s="5" t="s">
        <v>583</v>
      </c>
      <c r="EU517" s="15" t="s">
        <v>1970</v>
      </c>
      <c r="EV517" s="15" t="s">
        <v>567</v>
      </c>
      <c r="EW517" s="15" t="s">
        <v>1068</v>
      </c>
      <c r="EX517" s="3" t="s">
        <v>1089</v>
      </c>
      <c r="EY517" s="22">
        <v>46177</v>
      </c>
      <c r="EZ517" s="21"/>
      <c r="FA517" s="3"/>
      <c r="FB517" s="22"/>
      <c r="FC517" s="15"/>
      <c r="FD517" s="15"/>
      <c r="FE517" s="15">
        <f t="shared" si="117"/>
        <v>-29384.809999999998</v>
      </c>
      <c r="FF517" s="4">
        <f t="shared" si="118"/>
        <v>25132.190000000002</v>
      </c>
      <c r="FG517" t="s">
        <v>586</v>
      </c>
      <c r="FH517" s="4">
        <v>1013</v>
      </c>
      <c r="FI517" t="s">
        <v>688</v>
      </c>
    </row>
    <row r="518" spans="1:165" ht="17.25" x14ac:dyDescent="0.25">
      <c r="A518" s="5">
        <v>459748188</v>
      </c>
      <c r="B518" s="12" t="s">
        <v>1390</v>
      </c>
      <c r="C518" s="5"/>
      <c r="D518" s="5"/>
      <c r="E518" s="5"/>
      <c r="F518" s="5"/>
      <c r="G518" s="6"/>
      <c r="H518" s="6" t="s">
        <v>1480</v>
      </c>
      <c r="I518" s="5">
        <v>3283</v>
      </c>
      <c r="J518" s="5">
        <v>3288</v>
      </c>
      <c r="K518" s="295">
        <f t="shared" si="108"/>
        <v>152</v>
      </c>
      <c r="L518" s="295">
        <f t="shared" si="109"/>
        <v>6571</v>
      </c>
      <c r="M518" s="7">
        <v>2</v>
      </c>
      <c r="N518" s="5" t="s">
        <v>737</v>
      </c>
      <c r="O518" s="5" t="s">
        <v>689</v>
      </c>
      <c r="P518" s="5" t="s">
        <v>106</v>
      </c>
      <c r="Q518" s="8">
        <v>15648.83</v>
      </c>
      <c r="R518" s="9">
        <v>147</v>
      </c>
      <c r="S518" s="9">
        <f t="shared" si="107"/>
        <v>0</v>
      </c>
      <c r="T518" s="9">
        <v>1350</v>
      </c>
      <c r="U518" s="10" t="s">
        <v>586</v>
      </c>
      <c r="V518" s="319">
        <f t="shared" si="113"/>
        <v>4.259401774144897E-2</v>
      </c>
      <c r="W518" s="319">
        <f t="shared" si="114"/>
        <v>3.464829088579327E-3</v>
      </c>
      <c r="X518" s="11" t="str">
        <f t="shared" si="110"/>
        <v>STABLE</v>
      </c>
      <c r="Y518" s="5" t="str">
        <f t="shared" si="111"/>
        <v>PAID</v>
      </c>
      <c r="Z518" s="5" t="s">
        <v>586</v>
      </c>
      <c r="AA518" s="5" t="s">
        <v>586</v>
      </c>
      <c r="AB518" s="12"/>
      <c r="AC518" s="5"/>
      <c r="AD518" s="5"/>
      <c r="AE518" s="13"/>
      <c r="AF518" s="14"/>
      <c r="AG518" s="15"/>
      <c r="AH518" s="5" t="s">
        <v>284</v>
      </c>
      <c r="AI518" s="15"/>
      <c r="AK518" s="15"/>
      <c r="AL518" s="17">
        <v>4785</v>
      </c>
      <c r="AM518" s="8">
        <v>15648.83</v>
      </c>
      <c r="AN518" s="18">
        <v>57</v>
      </c>
      <c r="AO518" s="6">
        <v>37</v>
      </c>
      <c r="AP518" s="6" t="str">
        <f t="shared" si="112"/>
        <v>STABLE</v>
      </c>
      <c r="AQ518" s="6"/>
      <c r="AR518" s="6"/>
      <c r="AS518" s="6"/>
      <c r="AT518" s="6"/>
      <c r="AU518" s="5" t="s">
        <v>586</v>
      </c>
      <c r="AV518" s="332"/>
      <c r="AW518" s="12"/>
      <c r="AX518" s="19"/>
      <c r="AY518" s="5"/>
      <c r="AZ518" s="5" t="s">
        <v>1325</v>
      </c>
      <c r="BA518" s="15" t="s">
        <v>586</v>
      </c>
      <c r="BB518" s="15"/>
      <c r="BC518" s="15"/>
      <c r="BD518" s="5"/>
      <c r="BE518" s="5"/>
      <c r="BF518" s="5"/>
      <c r="BG518" s="3"/>
      <c r="BH518" s="5"/>
      <c r="BI518" s="5"/>
      <c r="BJ518" s="5"/>
      <c r="BK518" s="5"/>
      <c r="BL518" s="5"/>
      <c r="BM518" s="5"/>
      <c r="BN518" s="5"/>
      <c r="BO518" s="5"/>
      <c r="BP518" s="5"/>
      <c r="BQ518" s="5"/>
      <c r="BR518" s="5"/>
      <c r="BS518" s="5"/>
      <c r="BT518" s="5"/>
      <c r="BU518" s="5"/>
      <c r="BV518" s="5"/>
      <c r="BW518" s="5"/>
      <c r="BX518" s="5"/>
      <c r="BY518" s="5"/>
      <c r="BZ518" s="5"/>
      <c r="CA518" s="5"/>
      <c r="CB518" s="5"/>
      <c r="CC518" s="5"/>
      <c r="CD518" s="5"/>
      <c r="CE518" s="5"/>
      <c r="CF518" s="5"/>
      <c r="CG518" s="5"/>
      <c r="CH518" s="5"/>
      <c r="CI518" s="5"/>
      <c r="CJ518" s="5"/>
      <c r="CK518" s="5"/>
      <c r="CL518" s="5"/>
      <c r="CM518" s="5"/>
      <c r="CN518" s="5"/>
      <c r="CO518" s="5"/>
      <c r="CP518" s="5"/>
      <c r="CQ518" s="5"/>
      <c r="CR518" s="5"/>
      <c r="CS518" s="5"/>
      <c r="CT518" s="5"/>
      <c r="CU518" s="5"/>
      <c r="CV518" s="5"/>
      <c r="CW518" s="5"/>
      <c r="CX518" s="5"/>
      <c r="CY518" s="5"/>
      <c r="CZ518" s="5"/>
      <c r="DA518" s="5"/>
      <c r="DB518" s="5"/>
      <c r="DC518" s="5"/>
      <c r="DD518" s="5"/>
      <c r="DE518" s="5"/>
      <c r="DF518" s="5"/>
      <c r="DG518" s="5"/>
      <c r="DH518" s="5"/>
      <c r="DI518" s="5"/>
      <c r="DJ518" s="5"/>
      <c r="DK518" s="5"/>
      <c r="DL518" s="5"/>
      <c r="DM518" s="5"/>
      <c r="DN518" s="5"/>
      <c r="DO518" s="5"/>
      <c r="DP518" s="5"/>
      <c r="DQ518" s="5"/>
      <c r="DR518" s="5"/>
      <c r="DS518" s="5"/>
      <c r="DT518" s="5"/>
      <c r="DU518" s="5"/>
      <c r="DV518" s="5"/>
      <c r="DW518" s="5"/>
      <c r="DX518" s="5"/>
      <c r="DY518" s="5"/>
      <c r="DZ518" s="5"/>
      <c r="EA518" s="5"/>
      <c r="EB518" s="5"/>
      <c r="EC518" s="5"/>
      <c r="ED518" s="5"/>
      <c r="EE518" s="5"/>
      <c r="EF518" s="5"/>
      <c r="EG518" s="5"/>
      <c r="EH518" s="5"/>
      <c r="EI518" s="5"/>
      <c r="EJ518" s="5"/>
      <c r="EK518" s="5"/>
      <c r="EL518" s="5"/>
      <c r="EM518" s="5"/>
      <c r="EN518" s="5"/>
      <c r="EO518" s="5"/>
      <c r="EP518" s="5"/>
      <c r="EQ518" s="5"/>
      <c r="ER518" s="20">
        <f t="shared" si="115"/>
        <v>0</v>
      </c>
      <c r="ES518" s="5" t="str">
        <f t="shared" si="116"/>
        <v/>
      </c>
      <c r="ET518" s="5" t="s">
        <v>568</v>
      </c>
      <c r="EU518" s="15" t="s">
        <v>1971</v>
      </c>
      <c r="EV518" s="15" t="s">
        <v>567</v>
      </c>
      <c r="EW518" s="15"/>
      <c r="EX518" s="3"/>
      <c r="EY518" s="22"/>
      <c r="EZ518" s="21"/>
      <c r="FA518" s="3"/>
      <c r="FB518" s="22"/>
      <c r="FC518" s="15"/>
      <c r="FD518" s="15"/>
      <c r="FE518" s="15">
        <f t="shared" si="117"/>
        <v>152</v>
      </c>
      <c r="FF518" s="4">
        <f t="shared" si="118"/>
        <v>6571</v>
      </c>
      <c r="FH518" s="4">
        <v>147</v>
      </c>
      <c r="FI518" t="s">
        <v>1477</v>
      </c>
    </row>
    <row r="519" spans="1:165" ht="17.25" x14ac:dyDescent="0.25">
      <c r="A519" s="5">
        <v>457900568</v>
      </c>
      <c r="B519" s="12" t="s">
        <v>382</v>
      </c>
      <c r="C519" s="5"/>
      <c r="D519" s="5"/>
      <c r="E519" s="5"/>
      <c r="F519" s="5"/>
      <c r="G519" s="6"/>
      <c r="H519" s="6"/>
      <c r="I519" s="5">
        <v>4053</v>
      </c>
      <c r="J519" s="5">
        <v>16188</v>
      </c>
      <c r="K519" s="295">
        <f t="shared" si="108"/>
        <v>4574</v>
      </c>
      <c r="L519" s="295">
        <f t="shared" si="109"/>
        <v>20241</v>
      </c>
      <c r="M519" s="7">
        <v>4</v>
      </c>
      <c r="N519" s="5" t="s">
        <v>688</v>
      </c>
      <c r="O519" s="5" t="s">
        <v>689</v>
      </c>
      <c r="P519" s="5" t="s">
        <v>53</v>
      </c>
      <c r="Q519" s="8">
        <v>15411</v>
      </c>
      <c r="R519" s="9">
        <v>545</v>
      </c>
      <c r="S519" s="9">
        <f t="shared" si="107"/>
        <v>0</v>
      </c>
      <c r="T519" s="9">
        <v>1800</v>
      </c>
      <c r="U519" s="10" t="s">
        <v>688</v>
      </c>
      <c r="V519" s="319">
        <f t="shared" si="113"/>
        <v>1</v>
      </c>
      <c r="W519" s="319">
        <f t="shared" si="114"/>
        <v>5.059722803032061E-3</v>
      </c>
      <c r="X519" s="11" t="str">
        <f t="shared" si="110"/>
        <v>FLOW</v>
      </c>
      <c r="Y519" s="5" t="str">
        <f t="shared" si="111"/>
        <v>-</v>
      </c>
      <c r="Z519" s="5" t="s">
        <v>1323</v>
      </c>
      <c r="AA519" s="5" t="s">
        <v>586</v>
      </c>
      <c r="AB519" s="12"/>
      <c r="AC519" s="5"/>
      <c r="AD519" s="5"/>
      <c r="AE519" s="13"/>
      <c r="AF519" s="14" t="s">
        <v>1064</v>
      </c>
      <c r="AG519" s="15" t="s">
        <v>586</v>
      </c>
      <c r="AH519" s="5" t="s">
        <v>378</v>
      </c>
      <c r="AI519" s="15" t="s">
        <v>586</v>
      </c>
      <c r="AJ519" s="16" t="s">
        <v>586</v>
      </c>
      <c r="AK519" s="15" t="s">
        <v>586</v>
      </c>
      <c r="AL519" s="17">
        <v>18533</v>
      </c>
      <c r="AM519" s="8">
        <v>15411</v>
      </c>
      <c r="AN519" s="18">
        <v>116</v>
      </c>
      <c r="AO519" s="6">
        <v>126</v>
      </c>
      <c r="AP519" s="6" t="str">
        <f t="shared" si="112"/>
        <v>FLOW</v>
      </c>
      <c r="AQ519" s="6"/>
      <c r="AR519" s="6"/>
      <c r="AS519" s="6"/>
      <c r="AT519" s="6"/>
      <c r="AU519" s="5" t="s">
        <v>483</v>
      </c>
      <c r="AV519" s="332"/>
      <c r="AW519" s="12"/>
      <c r="AX519" s="19"/>
      <c r="AY519" s="5"/>
      <c r="AZ519" s="5" t="s">
        <v>1011</v>
      </c>
      <c r="BA519" s="15" t="s">
        <v>586</v>
      </c>
      <c r="BB519" s="15"/>
      <c r="BC519" s="15"/>
      <c r="BD519" s="5"/>
      <c r="BE519" s="5"/>
      <c r="BF519" s="5"/>
      <c r="BG519" s="3"/>
      <c r="BH519" s="5"/>
      <c r="BI519" s="5"/>
      <c r="BJ519" s="5"/>
      <c r="BK519" s="5"/>
      <c r="BL519" s="5">
        <v>1</v>
      </c>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c r="DP519" s="5"/>
      <c r="DQ519" s="5"/>
      <c r="DR519" s="5"/>
      <c r="DS519" s="5"/>
      <c r="DT519" s="5"/>
      <c r="DU519" s="5"/>
      <c r="DV519" s="5"/>
      <c r="DW519" s="5"/>
      <c r="DX519" s="5"/>
      <c r="DY519" s="5"/>
      <c r="DZ519" s="5"/>
      <c r="EA519" s="5"/>
      <c r="EB519" s="5"/>
      <c r="EC519" s="5"/>
      <c r="ED519" s="5"/>
      <c r="EE519" s="5"/>
      <c r="EF519" s="5"/>
      <c r="EG519" s="5"/>
      <c r="EH519" s="5"/>
      <c r="EI519" s="5"/>
      <c r="EJ519" s="5"/>
      <c r="EK519" s="5"/>
      <c r="EL519" s="5"/>
      <c r="EM519" s="5"/>
      <c r="EN519" s="5"/>
      <c r="EO519" s="5"/>
      <c r="EP519" s="5"/>
      <c r="EQ519" s="5"/>
      <c r="ER519" s="20">
        <f t="shared" si="115"/>
        <v>1</v>
      </c>
      <c r="ES519" s="5">
        <f t="shared" si="116"/>
        <v>1</v>
      </c>
      <c r="ET519" s="5" t="s">
        <v>577</v>
      </c>
      <c r="EU519" s="15" t="s">
        <v>1972</v>
      </c>
      <c r="EV519" s="15" t="s">
        <v>567</v>
      </c>
      <c r="EW519" s="15" t="s">
        <v>1068</v>
      </c>
      <c r="EX519" s="3" t="s">
        <v>1128</v>
      </c>
      <c r="EY519" s="22">
        <v>46177</v>
      </c>
      <c r="EZ519" s="21"/>
      <c r="FA519" s="3"/>
      <c r="FB519" s="22"/>
      <c r="FC519" s="15"/>
      <c r="FD519" s="15"/>
      <c r="FE519" s="15">
        <f t="shared" si="117"/>
        <v>4574</v>
      </c>
      <c r="FF519" s="4">
        <f t="shared" si="118"/>
        <v>20241</v>
      </c>
      <c r="FG519" t="s">
        <v>586</v>
      </c>
      <c r="FH519" s="4">
        <v>545</v>
      </c>
      <c r="FI519" t="s">
        <v>688</v>
      </c>
    </row>
    <row r="520" spans="1:165" ht="17.25" x14ac:dyDescent="0.25">
      <c r="A520" s="5">
        <v>461914236</v>
      </c>
      <c r="B520" s="12" t="s">
        <v>1376</v>
      </c>
      <c r="C520" s="5"/>
      <c r="D520" s="5"/>
      <c r="E520" s="5"/>
      <c r="F520" s="5"/>
      <c r="G520" s="6"/>
      <c r="H520" s="6"/>
      <c r="I520" s="5">
        <v>3993</v>
      </c>
      <c r="J520" s="5">
        <v>3988</v>
      </c>
      <c r="K520" s="295">
        <f t="shared" si="108"/>
        <v>4054</v>
      </c>
      <c r="L520" s="295">
        <f t="shared" si="109"/>
        <v>7981</v>
      </c>
      <c r="M520" s="334">
        <v>1</v>
      </c>
      <c r="N520" s="5" t="s">
        <v>688</v>
      </c>
      <c r="O520" s="5" t="s">
        <v>689</v>
      </c>
      <c r="P520" s="5" t="s">
        <v>150</v>
      </c>
      <c r="Q520" s="8">
        <v>15338</v>
      </c>
      <c r="R520" s="9">
        <v>66</v>
      </c>
      <c r="S520" s="9">
        <f t="shared" si="107"/>
        <v>0</v>
      </c>
      <c r="T520" s="9">
        <v>1405.9</v>
      </c>
      <c r="U520" s="10" t="s">
        <v>586</v>
      </c>
      <c r="V520" s="319">
        <f t="shared" si="113"/>
        <v>2.5746392328320388E-2</v>
      </c>
      <c r="W520" s="319">
        <f t="shared" si="114"/>
        <v>8.6017234382348366E-4</v>
      </c>
      <c r="X520" s="11" t="str">
        <f t="shared" si="110"/>
        <v>FLOW</v>
      </c>
      <c r="Y520" s="5" t="str">
        <f t="shared" si="111"/>
        <v>-</v>
      </c>
      <c r="Z520" s="5" t="s">
        <v>586</v>
      </c>
      <c r="AA520" s="5" t="s">
        <v>586</v>
      </c>
      <c r="AB520" s="12"/>
      <c r="AC520" s="5"/>
      <c r="AD520" s="5"/>
      <c r="AE520" s="13"/>
      <c r="AF520" s="14"/>
      <c r="AG520" s="15"/>
      <c r="AH520" s="5" t="s">
        <v>205</v>
      </c>
      <c r="AI520" s="15"/>
      <c r="AK520" s="15"/>
      <c r="AL520" s="17">
        <v>5459.9</v>
      </c>
      <c r="AM520" s="8">
        <v>15338</v>
      </c>
      <c r="AN520" s="18">
        <v>27</v>
      </c>
      <c r="AO520" s="6">
        <v>37</v>
      </c>
      <c r="AP520" s="6" t="str">
        <f t="shared" si="112"/>
        <v>FLOW</v>
      </c>
      <c r="AQ520" s="6"/>
      <c r="AR520" s="6"/>
      <c r="AS520" s="6"/>
      <c r="AT520" s="6"/>
      <c r="AU520" s="5" t="s">
        <v>586</v>
      </c>
      <c r="AV520" s="332"/>
      <c r="AW520" s="12"/>
      <c r="AX520" s="19"/>
      <c r="AY520" s="5"/>
      <c r="AZ520" s="5" t="s">
        <v>1325</v>
      </c>
      <c r="BA520" s="15" t="s">
        <v>586</v>
      </c>
      <c r="BB520" s="15"/>
      <c r="BC520" s="15"/>
      <c r="BD520" s="5"/>
      <c r="BE520" s="5"/>
      <c r="BF520" s="5"/>
      <c r="BG520" s="3"/>
      <c r="BH520" s="5"/>
      <c r="BI520" s="5"/>
      <c r="BJ520" s="5"/>
      <c r="BK520" s="5"/>
      <c r="BL520" s="5"/>
      <c r="BM520" s="5"/>
      <c r="BN520" s="5"/>
      <c r="BO520" s="5"/>
      <c r="BP520" s="5"/>
      <c r="BQ520" s="5"/>
      <c r="BR520" s="5"/>
      <c r="BS520" s="5"/>
      <c r="BT520" s="5"/>
      <c r="BU520" s="5"/>
      <c r="BV520" s="5"/>
      <c r="BW520" s="5"/>
      <c r="BX520" s="5"/>
      <c r="BY520" s="5"/>
      <c r="BZ520" s="5"/>
      <c r="CA520" s="5"/>
      <c r="CB520" s="5"/>
      <c r="CC520" s="5"/>
      <c r="CD520" s="5"/>
      <c r="CE520" s="5"/>
      <c r="CF520" s="5"/>
      <c r="CG520" s="5"/>
      <c r="CH520" s="5"/>
      <c r="CI520" s="5"/>
      <c r="CJ520" s="5">
        <v>1</v>
      </c>
      <c r="CK520" s="5"/>
      <c r="CL520" s="5"/>
      <c r="CM520" s="5"/>
      <c r="CN520" s="5"/>
      <c r="CO520" s="5"/>
      <c r="CP520" s="5"/>
      <c r="CQ520" s="5"/>
      <c r="CR520" s="5"/>
      <c r="CS520" s="5"/>
      <c r="CT520" s="5"/>
      <c r="CU520" s="5"/>
      <c r="CV520" s="5"/>
      <c r="CW520" s="5"/>
      <c r="CX520" s="5"/>
      <c r="CY520" s="5"/>
      <c r="CZ520" s="5"/>
      <c r="DA520" s="5"/>
      <c r="DB520" s="5"/>
      <c r="DC520" s="5"/>
      <c r="DD520" s="5"/>
      <c r="DE520" s="5"/>
      <c r="DF520" s="5"/>
      <c r="DG520" s="5"/>
      <c r="DH520" s="5"/>
      <c r="DI520" s="5"/>
      <c r="DJ520" s="5"/>
      <c r="DK520" s="5"/>
      <c r="DL520" s="5"/>
      <c r="DM520" s="5"/>
      <c r="DN520" s="5"/>
      <c r="DO520" s="5"/>
      <c r="DP520" s="5"/>
      <c r="DQ520" s="5"/>
      <c r="DR520" s="5"/>
      <c r="DS520" s="5"/>
      <c r="DT520" s="5"/>
      <c r="DU520" s="5"/>
      <c r="DV520" s="5"/>
      <c r="DW520" s="5"/>
      <c r="DX520" s="5"/>
      <c r="DY520" s="5"/>
      <c r="DZ520" s="5"/>
      <c r="EA520" s="5"/>
      <c r="EB520" s="5"/>
      <c r="EC520" s="5"/>
      <c r="ED520" s="5"/>
      <c r="EE520" s="5"/>
      <c r="EF520" s="5"/>
      <c r="EG520" s="5"/>
      <c r="EH520" s="5"/>
      <c r="EI520" s="5"/>
      <c r="EJ520" s="5"/>
      <c r="EK520" s="5"/>
      <c r="EL520" s="5"/>
      <c r="EM520" s="5"/>
      <c r="EN520" s="5"/>
      <c r="EO520" s="5"/>
      <c r="EP520" s="5"/>
      <c r="EQ520" s="5"/>
      <c r="ER520" s="20">
        <f t="shared" si="115"/>
        <v>1</v>
      </c>
      <c r="ES520" s="5">
        <f t="shared" si="116"/>
        <v>1</v>
      </c>
      <c r="ET520" s="5" t="s">
        <v>584</v>
      </c>
      <c r="EU520" s="15" t="s">
        <v>1973</v>
      </c>
      <c r="EV520" s="15" t="s">
        <v>567</v>
      </c>
      <c r="EW520" s="15"/>
      <c r="EX520" s="3"/>
      <c r="EY520" s="22"/>
      <c r="EZ520" s="21"/>
      <c r="FA520" s="3"/>
      <c r="FB520" s="22"/>
      <c r="FC520" s="15"/>
      <c r="FD520" s="15"/>
      <c r="FE520" s="15">
        <f t="shared" si="117"/>
        <v>4054</v>
      </c>
      <c r="FF520" s="4">
        <f t="shared" si="118"/>
        <v>7981</v>
      </c>
      <c r="FH520" s="4">
        <v>66</v>
      </c>
      <c r="FI520" t="s">
        <v>688</v>
      </c>
    </row>
    <row r="521" spans="1:165" ht="17.25" x14ac:dyDescent="0.25">
      <c r="A521" s="5">
        <v>467004508</v>
      </c>
      <c r="B521" s="12" t="s">
        <v>1445</v>
      </c>
      <c r="C521" s="5"/>
      <c r="D521" s="5"/>
      <c r="E521" s="5"/>
      <c r="F521" s="5"/>
      <c r="G521" s="6"/>
      <c r="H521" s="6"/>
      <c r="I521" s="5">
        <v>1000</v>
      </c>
      <c r="J521" s="5">
        <v>1000</v>
      </c>
      <c r="K521" s="295">
        <f t="shared" si="108"/>
        <v>1000</v>
      </c>
      <c r="L521" s="295">
        <f t="shared" si="109"/>
        <v>2000</v>
      </c>
      <c r="M521" s="334">
        <v>1</v>
      </c>
      <c r="N521" s="5" t="s">
        <v>688</v>
      </c>
      <c r="O521" s="5" t="s">
        <v>689</v>
      </c>
      <c r="P521" s="5" t="s">
        <v>156</v>
      </c>
      <c r="Q521" s="8">
        <v>15045</v>
      </c>
      <c r="R521" s="9">
        <v>0</v>
      </c>
      <c r="S521" s="9">
        <f t="shared" si="107"/>
        <v>0</v>
      </c>
      <c r="T521" s="9">
        <v>450</v>
      </c>
      <c r="U521" s="10" t="s">
        <v>586</v>
      </c>
      <c r="V521" s="319">
        <f t="shared" si="113"/>
        <v>8.7085534213518709E-3</v>
      </c>
      <c r="W521" s="319">
        <f t="shared" si="114"/>
        <v>8.4374057327059012E-4</v>
      </c>
      <c r="X521" s="11" t="str">
        <f t="shared" si="110"/>
        <v>FLOW</v>
      </c>
      <c r="Y521" s="5" t="str">
        <f t="shared" si="111"/>
        <v>-</v>
      </c>
      <c r="Z521" s="5" t="s">
        <v>586</v>
      </c>
      <c r="AA521" s="5" t="s">
        <v>586</v>
      </c>
      <c r="AB521" s="12"/>
      <c r="AC521" s="5"/>
      <c r="AD521" s="5"/>
      <c r="AE521" s="13"/>
      <c r="AF521" s="14"/>
      <c r="AG521" s="15"/>
      <c r="AH521" s="5" t="s">
        <v>465</v>
      </c>
      <c r="AI521" s="15"/>
      <c r="AK521" s="15"/>
      <c r="AL521" s="17">
        <v>1450</v>
      </c>
      <c r="AM521" s="8">
        <v>15045</v>
      </c>
      <c r="AN521" s="18">
        <v>26</v>
      </c>
      <c r="AO521" s="6">
        <v>36</v>
      </c>
      <c r="AP521" s="6" t="str">
        <f t="shared" si="112"/>
        <v>FLOW</v>
      </c>
      <c r="AQ521" s="6"/>
      <c r="AR521" s="6"/>
      <c r="AS521" s="6"/>
      <c r="AT521" s="6"/>
      <c r="AU521" s="5" t="s">
        <v>586</v>
      </c>
      <c r="AV521" s="332"/>
      <c r="AW521" s="12"/>
      <c r="AX521" s="19"/>
      <c r="AY521" s="5"/>
      <c r="AZ521" s="5" t="s">
        <v>1325</v>
      </c>
      <c r="BA521" s="15" t="s">
        <v>586</v>
      </c>
      <c r="BB521" s="15"/>
      <c r="BC521" s="15"/>
      <c r="BD521" s="5"/>
      <c r="BE521" s="5"/>
      <c r="BF521" s="5"/>
      <c r="BG521" s="3"/>
      <c r="BH521" s="5"/>
      <c r="BI521" s="5"/>
      <c r="BJ521" s="5"/>
      <c r="BK521" s="5"/>
      <c r="BL521" s="5"/>
      <c r="BM521" s="5"/>
      <c r="BN521" s="5"/>
      <c r="BO521" s="5"/>
      <c r="BP521" s="5"/>
      <c r="BQ521" s="5"/>
      <c r="BR521" s="5"/>
      <c r="BS521" s="5"/>
      <c r="BT521" s="5"/>
      <c r="BU521" s="5"/>
      <c r="BV521" s="5"/>
      <c r="BW521" s="5"/>
      <c r="BX521" s="5"/>
      <c r="BY521" s="5"/>
      <c r="BZ521" s="5"/>
      <c r="CA521" s="5"/>
      <c r="CB521" s="5"/>
      <c r="CC521" s="5"/>
      <c r="CD521" s="5"/>
      <c r="CE521" s="5"/>
      <c r="CF521" s="5"/>
      <c r="CG521" s="5"/>
      <c r="CH521" s="5"/>
      <c r="CI521" s="5"/>
      <c r="CJ521" s="5"/>
      <c r="CK521" s="5"/>
      <c r="CL521" s="5"/>
      <c r="CM521" s="5"/>
      <c r="CN521" s="5"/>
      <c r="CO521" s="5"/>
      <c r="CP521" s="5"/>
      <c r="CQ521" s="5"/>
      <c r="CR521" s="5"/>
      <c r="CS521" s="5"/>
      <c r="CT521" s="5"/>
      <c r="CU521" s="5"/>
      <c r="CV521" s="5"/>
      <c r="CW521" s="5"/>
      <c r="CX521" s="5"/>
      <c r="CY521" s="5"/>
      <c r="CZ521" s="5"/>
      <c r="DA521" s="5"/>
      <c r="DB521" s="5"/>
      <c r="DC521" s="5"/>
      <c r="DD521" s="5"/>
      <c r="DE521" s="5"/>
      <c r="DF521" s="5"/>
      <c r="DG521" s="5"/>
      <c r="DH521" s="5"/>
      <c r="DI521" s="5"/>
      <c r="DJ521" s="5"/>
      <c r="DK521" s="5"/>
      <c r="DL521" s="5"/>
      <c r="DM521" s="5"/>
      <c r="DN521" s="5"/>
      <c r="DO521" s="5"/>
      <c r="DP521" s="5"/>
      <c r="DQ521" s="5"/>
      <c r="DR521" s="5"/>
      <c r="DS521" s="5"/>
      <c r="DT521" s="5"/>
      <c r="DU521" s="5"/>
      <c r="DV521" s="5"/>
      <c r="DW521" s="5"/>
      <c r="DX521" s="5"/>
      <c r="DY521" s="5"/>
      <c r="DZ521" s="5"/>
      <c r="EA521" s="5"/>
      <c r="EB521" s="5"/>
      <c r="EC521" s="5"/>
      <c r="ED521" s="5"/>
      <c r="EE521" s="5"/>
      <c r="EF521" s="5"/>
      <c r="EG521" s="5"/>
      <c r="EH521" s="5"/>
      <c r="EI521" s="5"/>
      <c r="EJ521" s="5"/>
      <c r="EK521" s="5"/>
      <c r="EL521" s="5"/>
      <c r="EM521" s="5"/>
      <c r="EN521" s="5"/>
      <c r="EO521" s="5"/>
      <c r="EP521" s="5"/>
      <c r="EQ521" s="5"/>
      <c r="ER521" s="20">
        <f t="shared" si="115"/>
        <v>0</v>
      </c>
      <c r="ES521" s="5" t="str">
        <f t="shared" si="116"/>
        <v/>
      </c>
      <c r="ET521" s="5" t="s">
        <v>582</v>
      </c>
      <c r="EU521" s="15" t="e">
        <v>#N/A</v>
      </c>
      <c r="EV521" s="15" t="e">
        <v>#N/A</v>
      </c>
      <c r="EW521" s="15"/>
      <c r="EX521" s="3"/>
      <c r="EY521" s="22"/>
      <c r="EZ521" s="21"/>
      <c r="FA521" s="3"/>
      <c r="FB521" s="22"/>
      <c r="FC521" s="15"/>
      <c r="FD521" s="15"/>
      <c r="FE521" s="15">
        <f t="shared" si="117"/>
        <v>1000</v>
      </c>
      <c r="FF521" s="4">
        <f t="shared" si="118"/>
        <v>2000</v>
      </c>
      <c r="FH521" s="4">
        <v>0</v>
      </c>
      <c r="FI521" t="s">
        <v>688</v>
      </c>
    </row>
    <row r="522" spans="1:165" ht="17.25" x14ac:dyDescent="0.25">
      <c r="A522" s="5">
        <v>459565125</v>
      </c>
      <c r="B522" s="12" t="s">
        <v>1396</v>
      </c>
      <c r="C522" s="5"/>
      <c r="D522" s="5"/>
      <c r="E522" s="5"/>
      <c r="F522" s="5"/>
      <c r="G522" s="6"/>
      <c r="H522" s="6"/>
      <c r="I522" s="5">
        <v>3152</v>
      </c>
      <c r="J522" s="5">
        <v>3152</v>
      </c>
      <c r="K522" s="295">
        <f t="shared" si="108"/>
        <v>3212</v>
      </c>
      <c r="L522" s="295">
        <f t="shared" si="109"/>
        <v>6304</v>
      </c>
      <c r="M522" s="334">
        <v>1</v>
      </c>
      <c r="N522" s="5" t="s">
        <v>688</v>
      </c>
      <c r="O522" s="5" t="s">
        <v>689</v>
      </c>
      <c r="P522" s="5" t="s">
        <v>30</v>
      </c>
      <c r="Q522" s="8">
        <v>14946</v>
      </c>
      <c r="R522" s="9">
        <v>60</v>
      </c>
      <c r="S522" s="9">
        <f t="shared" si="107"/>
        <v>0</v>
      </c>
      <c r="T522" s="9">
        <v>5873</v>
      </c>
      <c r="U522" s="10" t="s">
        <v>586</v>
      </c>
      <c r="V522" s="319">
        <f t="shared" si="113"/>
        <v>9.3053960183476798E-3</v>
      </c>
      <c r="W522" s="319">
        <f t="shared" si="114"/>
        <v>8.3818854158206979E-4</v>
      </c>
      <c r="X522" s="11" t="str">
        <f t="shared" si="110"/>
        <v>FLOW</v>
      </c>
      <c r="Y522" s="5" t="str">
        <f t="shared" si="111"/>
        <v>-</v>
      </c>
      <c r="Z522" s="5" t="s">
        <v>586</v>
      </c>
      <c r="AA522" s="5" t="s">
        <v>586</v>
      </c>
      <c r="AB522" s="12"/>
      <c r="AC522" s="5"/>
      <c r="AD522" s="5"/>
      <c r="AE522" s="13"/>
      <c r="AF522" s="14"/>
      <c r="AG522" s="15"/>
      <c r="AH522" s="5" t="s">
        <v>1463</v>
      </c>
      <c r="AI522" s="15"/>
      <c r="AK522" s="15"/>
      <c r="AL522" s="17">
        <v>9085</v>
      </c>
      <c r="AM522" s="8">
        <v>14946</v>
      </c>
      <c r="AN522" s="18">
        <v>27</v>
      </c>
      <c r="AO522" s="6">
        <v>37</v>
      </c>
      <c r="AP522" s="6" t="str">
        <f t="shared" si="112"/>
        <v>FLOW</v>
      </c>
      <c r="AQ522" s="6"/>
      <c r="AR522" s="6"/>
      <c r="AS522" s="6"/>
      <c r="AT522" s="6"/>
      <c r="AU522" s="5" t="s">
        <v>586</v>
      </c>
      <c r="AV522" s="332"/>
      <c r="AW522" s="12"/>
      <c r="AX522" s="19"/>
      <c r="AY522" s="5"/>
      <c r="AZ522" s="5" t="s">
        <v>1325</v>
      </c>
      <c r="BA522" s="15" t="s">
        <v>586</v>
      </c>
      <c r="BB522" s="15"/>
      <c r="BC522" s="15"/>
      <c r="BD522" s="5"/>
      <c r="BE522" s="5"/>
      <c r="BF522" s="5"/>
      <c r="BG522" s="3"/>
      <c r="BH522" s="5"/>
      <c r="BI522" s="5"/>
      <c r="BJ522" s="5"/>
      <c r="BK522" s="5"/>
      <c r="BL522" s="5"/>
      <c r="BM522" s="5"/>
      <c r="BN522" s="5"/>
      <c r="BO522" s="5"/>
      <c r="BP522" s="5"/>
      <c r="BQ522" s="5"/>
      <c r="BR522" s="5"/>
      <c r="BS522" s="5"/>
      <c r="BT522" s="5"/>
      <c r="BU522" s="5"/>
      <c r="BV522" s="5"/>
      <c r="BW522" s="5"/>
      <c r="BX522" s="5"/>
      <c r="BY522" s="5"/>
      <c r="BZ522" s="5"/>
      <c r="CA522" s="5"/>
      <c r="CB522" s="5"/>
      <c r="CC522" s="5"/>
      <c r="CD522" s="5"/>
      <c r="CE522" s="5"/>
      <c r="CF522" s="5"/>
      <c r="CG522" s="5"/>
      <c r="CH522" s="5"/>
      <c r="CI522" s="5"/>
      <c r="CJ522" s="5">
        <v>1</v>
      </c>
      <c r="CK522" s="5"/>
      <c r="CL522" s="5"/>
      <c r="CM522" s="5"/>
      <c r="CN522" s="5"/>
      <c r="CO522" s="5"/>
      <c r="CP522" s="5"/>
      <c r="CQ522" s="5"/>
      <c r="CR522" s="5"/>
      <c r="CS522" s="5"/>
      <c r="CT522" s="5"/>
      <c r="CU522" s="5"/>
      <c r="CV522" s="5"/>
      <c r="CW522" s="5"/>
      <c r="CX522" s="5"/>
      <c r="CY522" s="5"/>
      <c r="CZ522" s="5"/>
      <c r="DA522" s="5"/>
      <c r="DB522" s="5"/>
      <c r="DC522" s="5"/>
      <c r="DD522" s="5"/>
      <c r="DE522" s="5"/>
      <c r="DF522" s="5"/>
      <c r="DG522" s="5"/>
      <c r="DH522" s="5"/>
      <c r="DI522" s="5"/>
      <c r="DJ522" s="5"/>
      <c r="DK522" s="5"/>
      <c r="DL522" s="5"/>
      <c r="DM522" s="5"/>
      <c r="DN522" s="5"/>
      <c r="DO522" s="5"/>
      <c r="DP522" s="5"/>
      <c r="DQ522" s="5"/>
      <c r="DR522" s="5"/>
      <c r="DS522" s="5"/>
      <c r="DT522" s="5"/>
      <c r="DU522" s="5"/>
      <c r="DV522" s="5"/>
      <c r="DW522" s="5"/>
      <c r="DX522" s="5"/>
      <c r="DY522" s="5"/>
      <c r="DZ522" s="5"/>
      <c r="EA522" s="5"/>
      <c r="EB522" s="5"/>
      <c r="EC522" s="5"/>
      <c r="ED522" s="5"/>
      <c r="EE522" s="5"/>
      <c r="EF522" s="5"/>
      <c r="EG522" s="5"/>
      <c r="EH522" s="5"/>
      <c r="EI522" s="5"/>
      <c r="EJ522" s="5"/>
      <c r="EK522" s="5"/>
      <c r="EL522" s="5"/>
      <c r="EM522" s="5"/>
      <c r="EN522" s="5"/>
      <c r="EO522" s="5"/>
      <c r="EP522" s="5"/>
      <c r="EQ522" s="5"/>
      <c r="ER522" s="20">
        <f t="shared" si="115"/>
        <v>1</v>
      </c>
      <c r="ES522" s="5">
        <f t="shared" si="116"/>
        <v>1</v>
      </c>
      <c r="ET522" s="5" t="s">
        <v>573</v>
      </c>
      <c r="EU522" s="15" t="s">
        <v>1974</v>
      </c>
      <c r="EV522" s="15" t="s">
        <v>567</v>
      </c>
      <c r="EW522" s="15"/>
      <c r="EX522" s="3"/>
      <c r="EY522" s="22"/>
      <c r="EZ522" s="21"/>
      <c r="FA522" s="3"/>
      <c r="FB522" s="22"/>
      <c r="FC522" s="15"/>
      <c r="FD522" s="15"/>
      <c r="FE522" s="15">
        <f t="shared" si="117"/>
        <v>3212</v>
      </c>
      <c r="FF522" s="4">
        <f t="shared" si="118"/>
        <v>6304</v>
      </c>
      <c r="FH522" s="4">
        <v>60</v>
      </c>
      <c r="FI522" t="s">
        <v>688</v>
      </c>
    </row>
    <row r="523" spans="1:165" ht="17.25" x14ac:dyDescent="0.25">
      <c r="A523" s="5">
        <v>463286136</v>
      </c>
      <c r="B523" s="12" t="s">
        <v>425</v>
      </c>
      <c r="C523" s="5"/>
      <c r="D523" s="5"/>
      <c r="E523" s="5"/>
      <c r="F523" s="5"/>
      <c r="G523" s="6"/>
      <c r="H523" s="6"/>
      <c r="I523" s="5">
        <v>5122</v>
      </c>
      <c r="J523" s="5">
        <v>5116</v>
      </c>
      <c r="K523" s="295">
        <f t="shared" si="108"/>
        <v>5267</v>
      </c>
      <c r="L523" s="295">
        <f t="shared" si="109"/>
        <v>10238</v>
      </c>
      <c r="M523" s="334">
        <v>1</v>
      </c>
      <c r="N523" s="5" t="s">
        <v>688</v>
      </c>
      <c r="O523" s="5" t="s">
        <v>689</v>
      </c>
      <c r="P523" s="5" t="s">
        <v>17</v>
      </c>
      <c r="Q523" s="8">
        <v>14868</v>
      </c>
      <c r="R523" s="9">
        <v>151</v>
      </c>
      <c r="S523" s="9">
        <f t="shared" si="107"/>
        <v>0</v>
      </c>
      <c r="T523" s="9">
        <v>6286</v>
      </c>
      <c r="U523" s="10" t="s">
        <v>873</v>
      </c>
      <c r="V523" s="319">
        <f t="shared" si="113"/>
        <v>6.0332280154687772E-3</v>
      </c>
      <c r="W523" s="319">
        <f t="shared" si="114"/>
        <v>8.3381421358505372E-4</v>
      </c>
      <c r="X523" s="11" t="str">
        <f t="shared" si="110"/>
        <v>FLOW</v>
      </c>
      <c r="Y523" s="5" t="str">
        <f t="shared" si="111"/>
        <v>-</v>
      </c>
      <c r="Z523" s="5" t="s">
        <v>738</v>
      </c>
      <c r="AA523" s="5" t="s">
        <v>586</v>
      </c>
      <c r="AB523" s="12"/>
      <c r="AC523" s="5"/>
      <c r="AD523" s="5"/>
      <c r="AE523" s="13"/>
      <c r="AF523" s="14" t="s">
        <v>586</v>
      </c>
      <c r="AG523" s="15" t="s">
        <v>586</v>
      </c>
      <c r="AH523" s="5" t="s">
        <v>422</v>
      </c>
      <c r="AI523" s="15" t="s">
        <v>586</v>
      </c>
      <c r="AJ523" s="16" t="s">
        <v>586</v>
      </c>
      <c r="AK523" s="15" t="s">
        <v>586</v>
      </c>
      <c r="AL523" s="17">
        <v>11553</v>
      </c>
      <c r="AM523" s="8">
        <v>14868</v>
      </c>
      <c r="AN523" s="18">
        <v>27</v>
      </c>
      <c r="AO523" s="6">
        <v>37</v>
      </c>
      <c r="AP523" s="6" t="str">
        <f t="shared" si="112"/>
        <v>FLOW</v>
      </c>
      <c r="AQ523" s="6"/>
      <c r="AR523" s="6"/>
      <c r="AS523" s="6"/>
      <c r="AT523" s="6"/>
      <c r="AU523" s="5" t="s">
        <v>1060</v>
      </c>
      <c r="AV523" s="332"/>
      <c r="AW523" s="12"/>
      <c r="AX523" s="19"/>
      <c r="AY523" s="5"/>
      <c r="AZ523" s="5" t="s">
        <v>1011</v>
      </c>
      <c r="BA523" s="15" t="s">
        <v>586</v>
      </c>
      <c r="BB523" s="15"/>
      <c r="BC523" s="15"/>
      <c r="BD523" s="5"/>
      <c r="BE523" s="5"/>
      <c r="BF523" s="5"/>
      <c r="BG523" s="3"/>
      <c r="BH523" s="5"/>
      <c r="BI523" s="5">
        <v>1</v>
      </c>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v>1</v>
      </c>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c r="EM523" s="5"/>
      <c r="EN523" s="5"/>
      <c r="EO523" s="5"/>
      <c r="EP523" s="5"/>
      <c r="EQ523" s="5"/>
      <c r="ER523" s="20">
        <f t="shared" si="115"/>
        <v>2</v>
      </c>
      <c r="ES523" s="5">
        <f t="shared" si="116"/>
        <v>1</v>
      </c>
      <c r="ET523" s="5" t="s">
        <v>570</v>
      </c>
      <c r="EU523" s="15" t="s">
        <v>1975</v>
      </c>
      <c r="EV523" s="15" t="s">
        <v>567</v>
      </c>
      <c r="EW523" s="15" t="s">
        <v>1115</v>
      </c>
      <c r="EX523" s="3" t="s">
        <v>1269</v>
      </c>
      <c r="EY523" s="22">
        <v>46176</v>
      </c>
      <c r="EZ523" s="21"/>
      <c r="FA523" s="3"/>
      <c r="FB523" s="22"/>
      <c r="FC523" s="15"/>
      <c r="FD523" s="15"/>
      <c r="FE523" s="15">
        <f t="shared" si="117"/>
        <v>5267</v>
      </c>
      <c r="FF523" s="4">
        <f t="shared" si="118"/>
        <v>10238</v>
      </c>
      <c r="FG523" t="s">
        <v>586</v>
      </c>
      <c r="FH523" s="4">
        <v>151</v>
      </c>
      <c r="FI523" t="s">
        <v>688</v>
      </c>
    </row>
    <row r="524" spans="1:165" ht="17.25" x14ac:dyDescent="0.25">
      <c r="A524" s="5">
        <v>460859858</v>
      </c>
      <c r="B524" s="12" t="s">
        <v>337</v>
      </c>
      <c r="C524" s="5"/>
      <c r="D524" s="5"/>
      <c r="E524" s="5"/>
      <c r="F524" s="5"/>
      <c r="G524" s="6"/>
      <c r="H524" s="6">
        <f>2850+2750+1000</f>
        <v>6600</v>
      </c>
      <c r="I524" s="5">
        <v>3900</v>
      </c>
      <c r="J524" s="5">
        <v>11194</v>
      </c>
      <c r="K524" s="295">
        <f t="shared" si="108"/>
        <v>3896</v>
      </c>
      <c r="L524" s="295">
        <f t="shared" si="109"/>
        <v>15094</v>
      </c>
      <c r="M524" s="7">
        <v>3</v>
      </c>
      <c r="N524" s="5" t="s">
        <v>688</v>
      </c>
      <c r="O524" s="5" t="s">
        <v>689</v>
      </c>
      <c r="P524" s="5" t="s">
        <v>26</v>
      </c>
      <c r="Q524" s="8">
        <v>14743</v>
      </c>
      <c r="R524" s="9">
        <v>502</v>
      </c>
      <c r="S524" s="9">
        <f t="shared" si="107"/>
        <v>0</v>
      </c>
      <c r="T524" s="9">
        <v>3150</v>
      </c>
      <c r="U524" s="10" t="s">
        <v>874</v>
      </c>
      <c r="V524" s="319">
        <f t="shared" si="113"/>
        <v>0.32214574456462364</v>
      </c>
      <c r="W524" s="319">
        <f t="shared" si="114"/>
        <v>3.9032279263406262E-3</v>
      </c>
      <c r="X524" s="11" t="str">
        <f t="shared" si="110"/>
        <v>FLOW</v>
      </c>
      <c r="Y524" s="5" t="str">
        <f t="shared" si="111"/>
        <v>-</v>
      </c>
      <c r="Z524" s="5" t="s">
        <v>783</v>
      </c>
      <c r="AA524" s="5" t="s">
        <v>586</v>
      </c>
      <c r="AB524" s="12"/>
      <c r="AC524" s="5"/>
      <c r="AD524" s="5"/>
      <c r="AE524" s="13"/>
      <c r="AF524" s="14" t="s">
        <v>1064</v>
      </c>
      <c r="AG524" s="15" t="s">
        <v>586</v>
      </c>
      <c r="AH524" s="5" t="s">
        <v>338</v>
      </c>
      <c r="AI524" s="15" t="s">
        <v>586</v>
      </c>
      <c r="AJ524" s="16" t="s">
        <v>586</v>
      </c>
      <c r="AK524" s="15" t="s">
        <v>586</v>
      </c>
      <c r="AL524" s="17">
        <v>14846</v>
      </c>
      <c r="AM524" s="8">
        <v>14743</v>
      </c>
      <c r="AN524" s="18">
        <v>88</v>
      </c>
      <c r="AO524" s="6">
        <v>98</v>
      </c>
      <c r="AP524" s="6" t="str">
        <f t="shared" si="112"/>
        <v>FLOW</v>
      </c>
      <c r="AQ524" s="6"/>
      <c r="AR524" s="6"/>
      <c r="AS524" s="6"/>
      <c r="AT524" s="6"/>
      <c r="AU524" s="5" t="s">
        <v>483</v>
      </c>
      <c r="AV524" s="332"/>
      <c r="AW524" s="12"/>
      <c r="AX524" s="19"/>
      <c r="AY524" s="5"/>
      <c r="AZ524" s="5" t="s">
        <v>1011</v>
      </c>
      <c r="BA524" s="15" t="s">
        <v>586</v>
      </c>
      <c r="BB524" s="15"/>
      <c r="BC524" s="15"/>
      <c r="BD524" s="5"/>
      <c r="BE524" s="5"/>
      <c r="BF524" s="5"/>
      <c r="BG524" s="3"/>
      <c r="BH524" s="5"/>
      <c r="BI524" s="5"/>
      <c r="BJ524" s="5"/>
      <c r="BK524" s="5"/>
      <c r="BL524" s="5"/>
      <c r="BM524" s="5"/>
      <c r="BN524" s="5"/>
      <c r="BO524" s="5"/>
      <c r="BP524" s="5"/>
      <c r="BQ524" s="5"/>
      <c r="BR524" s="5"/>
      <c r="BS524" s="5"/>
      <c r="BT524" s="5"/>
      <c r="BU524" s="5"/>
      <c r="BV524" s="5"/>
      <c r="BW524" s="5"/>
      <c r="BX524" s="5"/>
      <c r="BY524" s="5"/>
      <c r="BZ524" s="5"/>
      <c r="CA524" s="5"/>
      <c r="CB524" s="5"/>
      <c r="CC524" s="5"/>
      <c r="CD524" s="5"/>
      <c r="CE524" s="5"/>
      <c r="CF524" s="5"/>
      <c r="CG524" s="5"/>
      <c r="CH524" s="5"/>
      <c r="CI524" s="5"/>
      <c r="CJ524" s="5"/>
      <c r="CK524" s="5"/>
      <c r="CL524" s="5"/>
      <c r="CM524" s="5"/>
      <c r="CN524" s="5"/>
      <c r="CO524" s="5"/>
      <c r="CP524" s="5"/>
      <c r="CQ524" s="5"/>
      <c r="CR524" s="5"/>
      <c r="CS524" s="5"/>
      <c r="CT524" s="5"/>
      <c r="CU524" s="5"/>
      <c r="CV524" s="5"/>
      <c r="CW524" s="5"/>
      <c r="CX524" s="5"/>
      <c r="CY524" s="5"/>
      <c r="CZ524" s="5"/>
      <c r="DA524" s="5"/>
      <c r="DB524" s="5"/>
      <c r="DC524" s="5"/>
      <c r="DD524" s="5"/>
      <c r="DE524" s="5"/>
      <c r="DF524" s="5"/>
      <c r="DG524" s="5"/>
      <c r="DH524" s="5"/>
      <c r="DI524" s="5"/>
      <c r="DJ524" s="5"/>
      <c r="DK524" s="5"/>
      <c r="DL524" s="5"/>
      <c r="DM524" s="5"/>
      <c r="DN524" s="5"/>
      <c r="DO524" s="5"/>
      <c r="DP524" s="5"/>
      <c r="DQ524" s="5"/>
      <c r="DR524" s="5"/>
      <c r="DS524" s="5"/>
      <c r="DT524" s="5"/>
      <c r="DU524" s="5"/>
      <c r="DV524" s="5"/>
      <c r="DW524" s="5"/>
      <c r="DX524" s="5"/>
      <c r="DY524" s="5"/>
      <c r="DZ524" s="5"/>
      <c r="EA524" s="5"/>
      <c r="EB524" s="5"/>
      <c r="EC524" s="5"/>
      <c r="ED524" s="5"/>
      <c r="EE524" s="5"/>
      <c r="EF524" s="5"/>
      <c r="EG524" s="5"/>
      <c r="EH524" s="5"/>
      <c r="EI524" s="5"/>
      <c r="EJ524" s="5"/>
      <c r="EK524" s="5"/>
      <c r="EL524" s="5"/>
      <c r="EM524" s="5"/>
      <c r="EN524" s="5"/>
      <c r="EO524" s="5"/>
      <c r="EP524" s="5"/>
      <c r="EQ524" s="5"/>
      <c r="ER524" s="20">
        <f t="shared" si="115"/>
        <v>0</v>
      </c>
      <c r="ES524" s="5" t="str">
        <f t="shared" si="116"/>
        <v/>
      </c>
      <c r="ET524" s="5" t="s">
        <v>572</v>
      </c>
      <c r="EU524" s="15" t="e">
        <v>#N/A</v>
      </c>
      <c r="EV524" s="15" t="e">
        <v>#N/A</v>
      </c>
      <c r="EW524" s="15" t="e">
        <v>#N/A</v>
      </c>
      <c r="EX524" s="3" t="e">
        <v>#N/A</v>
      </c>
      <c r="EY524" s="22" t="e">
        <v>#N/A</v>
      </c>
      <c r="EZ524" s="21"/>
      <c r="FA524" s="3"/>
      <c r="FB524" s="22"/>
      <c r="FC524" s="15"/>
      <c r="FD524" s="15"/>
      <c r="FE524" s="15">
        <f t="shared" si="117"/>
        <v>3896</v>
      </c>
      <c r="FF524" s="4">
        <f t="shared" si="118"/>
        <v>15094</v>
      </c>
      <c r="FG524" t="s">
        <v>586</v>
      </c>
      <c r="FH524" s="4">
        <v>502</v>
      </c>
      <c r="FI524" t="s">
        <v>688</v>
      </c>
    </row>
    <row r="525" spans="1:165" ht="17.25" x14ac:dyDescent="0.25">
      <c r="A525" s="5">
        <v>94397306</v>
      </c>
      <c r="B525" s="12" t="s">
        <v>826</v>
      </c>
      <c r="C525" s="5" t="s">
        <v>1043</v>
      </c>
      <c r="D525" s="5" t="s">
        <v>1055</v>
      </c>
      <c r="E525" s="5">
        <v>5133</v>
      </c>
      <c r="F525" s="5"/>
      <c r="G525" s="6"/>
      <c r="H525" s="6"/>
      <c r="I525" s="5">
        <v>5053</v>
      </c>
      <c r="J525" s="5">
        <v>10148</v>
      </c>
      <c r="K525" s="295">
        <f t="shared" si="108"/>
        <v>5175</v>
      </c>
      <c r="L525" s="295">
        <f t="shared" si="109"/>
        <v>10068</v>
      </c>
      <c r="M525" s="7">
        <v>2</v>
      </c>
      <c r="N525" s="5" t="s">
        <v>737</v>
      </c>
      <c r="O525" s="5" t="s">
        <v>738</v>
      </c>
      <c r="P525" s="5" t="s">
        <v>106</v>
      </c>
      <c r="Q525" s="8">
        <v>14731.53</v>
      </c>
      <c r="R525" s="9">
        <v>80</v>
      </c>
      <c r="S525" s="9">
        <f t="shared" si="107"/>
        <v>0</v>
      </c>
      <c r="T525" s="9">
        <v>5845</v>
      </c>
      <c r="U525" s="10" t="s">
        <v>688</v>
      </c>
      <c r="V525" s="319">
        <f t="shared" si="113"/>
        <v>4.0097250093373608E-2</v>
      </c>
      <c r="W525" s="319">
        <f t="shared" si="114"/>
        <v>3.2617284271909798E-3</v>
      </c>
      <c r="X525" s="11" t="str">
        <f t="shared" si="110"/>
        <v>STABLE</v>
      </c>
      <c r="Y525" s="5" t="str">
        <f t="shared" si="111"/>
        <v>PAID</v>
      </c>
      <c r="Z525" s="5" t="s">
        <v>787</v>
      </c>
      <c r="AA525" s="5" t="s">
        <v>586</v>
      </c>
      <c r="AB525" s="12"/>
      <c r="AC525" s="5"/>
      <c r="AD525" s="5"/>
      <c r="AE525" s="13"/>
      <c r="AF525" s="14" t="s">
        <v>586</v>
      </c>
      <c r="AG525" s="15" t="s">
        <v>586</v>
      </c>
      <c r="AH525" s="5" t="s">
        <v>268</v>
      </c>
      <c r="AI525" s="15" t="s">
        <v>586</v>
      </c>
      <c r="AJ525" s="16" t="s">
        <v>586</v>
      </c>
      <c r="AK525" s="15" t="s">
        <v>586</v>
      </c>
      <c r="AL525" s="17">
        <v>16073</v>
      </c>
      <c r="AM525" s="8">
        <v>14731.53</v>
      </c>
      <c r="AN525" s="18">
        <v>58</v>
      </c>
      <c r="AO525" s="6">
        <v>38</v>
      </c>
      <c r="AP525" s="6" t="str">
        <f t="shared" si="112"/>
        <v>STABLE</v>
      </c>
      <c r="AQ525" s="6"/>
      <c r="AR525" s="6"/>
      <c r="AS525" s="6"/>
      <c r="AT525" s="6"/>
      <c r="AU525" s="5" t="s">
        <v>1060</v>
      </c>
      <c r="AV525" s="332"/>
      <c r="AW525" s="12"/>
      <c r="AX525" s="19"/>
      <c r="AY525" s="5"/>
      <c r="AZ525" s="5" t="s">
        <v>1011</v>
      </c>
      <c r="BA525" s="15" t="s">
        <v>586</v>
      </c>
      <c r="BB525" s="15"/>
      <c r="BC525" s="15"/>
      <c r="BD525" s="5"/>
      <c r="BE525" s="5"/>
      <c r="BF525" s="5"/>
      <c r="BG525" s="3"/>
      <c r="BH525" s="5"/>
      <c r="BI525" s="5">
        <v>1</v>
      </c>
      <c r="BJ525" s="5"/>
      <c r="BK525" s="5"/>
      <c r="BL525" s="5">
        <v>1</v>
      </c>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c r="DP525" s="5"/>
      <c r="DQ525" s="5"/>
      <c r="DR525" s="5"/>
      <c r="DS525" s="5"/>
      <c r="DT525" s="5"/>
      <c r="DU525" s="5"/>
      <c r="DV525" s="5"/>
      <c r="DW525" s="5"/>
      <c r="DX525" s="5"/>
      <c r="DY525" s="5"/>
      <c r="DZ525" s="5"/>
      <c r="EA525" s="5"/>
      <c r="EB525" s="5"/>
      <c r="EC525" s="5"/>
      <c r="ED525" s="5"/>
      <c r="EE525" s="5"/>
      <c r="EF525" s="5"/>
      <c r="EG525" s="5"/>
      <c r="EH525" s="5"/>
      <c r="EI525" s="5"/>
      <c r="EJ525" s="5"/>
      <c r="EK525" s="5"/>
      <c r="EL525" s="5"/>
      <c r="EM525" s="5"/>
      <c r="EN525" s="5"/>
      <c r="EO525" s="5"/>
      <c r="EP525" s="5"/>
      <c r="EQ525" s="5"/>
      <c r="ER525" s="20">
        <f t="shared" si="115"/>
        <v>2</v>
      </c>
      <c r="ES525" s="5">
        <f t="shared" si="116"/>
        <v>1</v>
      </c>
      <c r="ET525" s="5" t="s">
        <v>568</v>
      </c>
      <c r="EU525" s="15" t="s">
        <v>1976</v>
      </c>
      <c r="EV525" s="15" t="s">
        <v>567</v>
      </c>
      <c r="EW525" s="15" t="s">
        <v>1087</v>
      </c>
      <c r="EX525" s="3" t="s">
        <v>1132</v>
      </c>
      <c r="EY525" s="22">
        <v>46177</v>
      </c>
      <c r="EZ525" s="21"/>
      <c r="FA525" s="3"/>
      <c r="FB525" s="22"/>
      <c r="FC525" s="15"/>
      <c r="FD525" s="15"/>
      <c r="FE525" s="15">
        <f t="shared" si="117"/>
        <v>5175</v>
      </c>
      <c r="FF525" s="4">
        <f t="shared" si="118"/>
        <v>15201</v>
      </c>
      <c r="FG525" t="s">
        <v>586</v>
      </c>
      <c r="FH525" s="4">
        <v>80</v>
      </c>
      <c r="FI525" t="s">
        <v>1477</v>
      </c>
    </row>
    <row r="526" spans="1:165" ht="17.25" x14ac:dyDescent="0.25">
      <c r="A526" s="5">
        <v>459188219</v>
      </c>
      <c r="B526" s="12" t="s">
        <v>821</v>
      </c>
      <c r="C526" s="5"/>
      <c r="D526" s="5"/>
      <c r="E526" s="5"/>
      <c r="F526" s="5"/>
      <c r="G526" s="6"/>
      <c r="H526" s="6"/>
      <c r="I526" s="5">
        <v>3107</v>
      </c>
      <c r="J526" s="5">
        <v>6141</v>
      </c>
      <c r="K526" s="295">
        <f t="shared" si="108"/>
        <v>3227</v>
      </c>
      <c r="L526" s="295">
        <f t="shared" si="109"/>
        <v>9248</v>
      </c>
      <c r="M526" s="7">
        <v>2</v>
      </c>
      <c r="N526" s="5" t="s">
        <v>688</v>
      </c>
      <c r="O526" s="5" t="s">
        <v>689</v>
      </c>
      <c r="P526" s="5" t="s">
        <v>41</v>
      </c>
      <c r="Q526" s="8">
        <v>14730</v>
      </c>
      <c r="R526" s="9">
        <v>193</v>
      </c>
      <c r="S526" s="9">
        <f t="shared" si="107"/>
        <v>0</v>
      </c>
      <c r="T526" s="9">
        <v>5361</v>
      </c>
      <c r="U526" s="10" t="s">
        <v>688</v>
      </c>
      <c r="V526" s="319">
        <f t="shared" si="113"/>
        <v>5.0935901369560228E-2</v>
      </c>
      <c r="W526" s="319">
        <f t="shared" si="114"/>
        <v>3.2613896677753857E-3</v>
      </c>
      <c r="X526" s="11" t="str">
        <f t="shared" si="110"/>
        <v>FLOW</v>
      </c>
      <c r="Y526" s="5" t="str">
        <f t="shared" si="111"/>
        <v>-</v>
      </c>
      <c r="Z526" s="5" t="s">
        <v>787</v>
      </c>
      <c r="AA526" s="5" t="s">
        <v>586</v>
      </c>
      <c r="AB526" s="12"/>
      <c r="AC526" s="5"/>
      <c r="AD526" s="5"/>
      <c r="AE526" s="13"/>
      <c r="AF526" s="14" t="s">
        <v>586</v>
      </c>
      <c r="AG526" s="15" t="s">
        <v>586</v>
      </c>
      <c r="AH526" s="5" t="s">
        <v>822</v>
      </c>
      <c r="AI526" s="15" t="s">
        <v>586</v>
      </c>
      <c r="AJ526" s="16" t="s">
        <v>586</v>
      </c>
      <c r="AK526" s="15" t="s">
        <v>586</v>
      </c>
      <c r="AL526" s="17">
        <v>11695</v>
      </c>
      <c r="AM526" s="8">
        <v>14730</v>
      </c>
      <c r="AN526" s="18">
        <v>57</v>
      </c>
      <c r="AO526" s="6">
        <v>67</v>
      </c>
      <c r="AP526" s="6" t="str">
        <f t="shared" si="112"/>
        <v>FLOW</v>
      </c>
      <c r="AQ526" s="6"/>
      <c r="AR526" s="6"/>
      <c r="AS526" s="6"/>
      <c r="AT526" s="6"/>
      <c r="AU526" s="5" t="s">
        <v>1060</v>
      </c>
      <c r="AV526" s="332"/>
      <c r="AW526" s="12"/>
      <c r="AX526" s="19"/>
      <c r="AY526" s="5"/>
      <c r="AZ526" s="5" t="s">
        <v>1011</v>
      </c>
      <c r="BA526" s="15" t="s">
        <v>586</v>
      </c>
      <c r="BB526" s="15"/>
      <c r="BC526" s="15"/>
      <c r="BD526" s="5"/>
      <c r="BE526" s="5"/>
      <c r="BF526" s="5"/>
      <c r="BG526" s="3"/>
      <c r="BH526" s="5"/>
      <c r="BI526" s="5"/>
      <c r="BJ526" s="5"/>
      <c r="BK526" s="5"/>
      <c r="BL526" s="5"/>
      <c r="BM526" s="5"/>
      <c r="BN526" s="5"/>
      <c r="BO526" s="5"/>
      <c r="BP526" s="5"/>
      <c r="BQ526" s="5"/>
      <c r="BR526" s="5"/>
      <c r="BS526" s="5"/>
      <c r="BT526" s="5"/>
      <c r="BU526" s="5"/>
      <c r="BV526" s="5"/>
      <c r="BW526" s="5"/>
      <c r="BX526" s="5"/>
      <c r="BY526" s="5"/>
      <c r="BZ526" s="5"/>
      <c r="CA526" s="5"/>
      <c r="CB526" s="5"/>
      <c r="CC526" s="5"/>
      <c r="CD526" s="5"/>
      <c r="CE526" s="5"/>
      <c r="CF526" s="5"/>
      <c r="CG526" s="5"/>
      <c r="CH526" s="5"/>
      <c r="CI526" s="5"/>
      <c r="CJ526" s="5"/>
      <c r="CK526" s="5"/>
      <c r="CL526" s="5"/>
      <c r="CM526" s="5"/>
      <c r="CN526" s="5"/>
      <c r="CO526" s="5"/>
      <c r="CP526" s="5"/>
      <c r="CQ526" s="5"/>
      <c r="CR526" s="5"/>
      <c r="CS526" s="5"/>
      <c r="CT526" s="5"/>
      <c r="CU526" s="5"/>
      <c r="CV526" s="5"/>
      <c r="CW526" s="5"/>
      <c r="CX526" s="5"/>
      <c r="CY526" s="5"/>
      <c r="CZ526" s="5"/>
      <c r="DA526" s="5"/>
      <c r="DB526" s="5"/>
      <c r="DC526" s="5"/>
      <c r="DD526" s="5"/>
      <c r="DE526" s="5"/>
      <c r="DF526" s="5"/>
      <c r="DG526" s="5"/>
      <c r="DH526" s="5"/>
      <c r="DI526" s="5"/>
      <c r="DJ526" s="5"/>
      <c r="DK526" s="5"/>
      <c r="DL526" s="5"/>
      <c r="DM526" s="5"/>
      <c r="DN526" s="5"/>
      <c r="DO526" s="5"/>
      <c r="DP526" s="5"/>
      <c r="DQ526" s="5"/>
      <c r="DR526" s="5"/>
      <c r="DS526" s="5"/>
      <c r="DT526" s="5"/>
      <c r="DU526" s="5"/>
      <c r="DV526" s="5"/>
      <c r="DW526" s="5"/>
      <c r="DX526" s="5"/>
      <c r="DY526" s="5"/>
      <c r="DZ526" s="5"/>
      <c r="EA526" s="5"/>
      <c r="EB526" s="5"/>
      <c r="EC526" s="5"/>
      <c r="ED526" s="5"/>
      <c r="EE526" s="5"/>
      <c r="EF526" s="5"/>
      <c r="EG526" s="5"/>
      <c r="EH526" s="5"/>
      <c r="EI526" s="5"/>
      <c r="EJ526" s="5"/>
      <c r="EK526" s="5"/>
      <c r="EL526" s="5"/>
      <c r="EM526" s="5"/>
      <c r="EN526" s="5"/>
      <c r="EO526" s="5"/>
      <c r="EP526" s="5"/>
      <c r="EQ526" s="5"/>
      <c r="ER526" s="20">
        <f t="shared" si="115"/>
        <v>0</v>
      </c>
      <c r="ES526" s="5" t="str">
        <f t="shared" si="116"/>
        <v/>
      </c>
      <c r="ET526" s="5" t="s">
        <v>575</v>
      </c>
      <c r="EU526" s="15" t="e">
        <v>#N/A</v>
      </c>
      <c r="EV526" s="15" t="e">
        <v>#N/A</v>
      </c>
      <c r="EW526" s="15" t="e">
        <v>#N/A</v>
      </c>
      <c r="EX526" s="3" t="e">
        <v>#N/A</v>
      </c>
      <c r="EY526" s="22" t="e">
        <v>#N/A</v>
      </c>
      <c r="EZ526" s="21"/>
      <c r="FA526" s="3"/>
      <c r="FB526" s="22"/>
      <c r="FC526" s="15"/>
      <c r="FD526" s="15"/>
      <c r="FE526" s="15">
        <f t="shared" si="117"/>
        <v>3227</v>
      </c>
      <c r="FF526" s="4">
        <f t="shared" si="118"/>
        <v>9248</v>
      </c>
      <c r="FG526" t="s">
        <v>586</v>
      </c>
      <c r="FH526" s="4">
        <v>193</v>
      </c>
      <c r="FI526" t="s">
        <v>688</v>
      </c>
    </row>
    <row r="527" spans="1:165" ht="17.25" x14ac:dyDescent="0.25">
      <c r="A527" s="5">
        <v>459074627</v>
      </c>
      <c r="B527" s="12" t="s">
        <v>970</v>
      </c>
      <c r="C527" s="5" t="s">
        <v>1043</v>
      </c>
      <c r="D527" s="5" t="s">
        <v>1055</v>
      </c>
      <c r="E527" s="5">
        <v>3925</v>
      </c>
      <c r="F527" s="5"/>
      <c r="G527" s="6"/>
      <c r="H527" s="6"/>
      <c r="I527" s="5">
        <v>3797</v>
      </c>
      <c r="J527" s="5">
        <v>3911</v>
      </c>
      <c r="K527" s="295">
        <f t="shared" si="108"/>
        <v>126</v>
      </c>
      <c r="L527" s="295">
        <f t="shared" si="109"/>
        <v>3783</v>
      </c>
      <c r="M527" s="7">
        <v>2</v>
      </c>
      <c r="N527" s="5" t="s">
        <v>739</v>
      </c>
      <c r="O527" s="5" t="s">
        <v>738</v>
      </c>
      <c r="P527" s="5" t="s">
        <v>150</v>
      </c>
      <c r="Q527" s="8">
        <v>14648</v>
      </c>
      <c r="R527" s="9">
        <v>12</v>
      </c>
      <c r="S527" s="9">
        <f t="shared" si="107"/>
        <v>0</v>
      </c>
      <c r="T527" s="9">
        <v>4939</v>
      </c>
      <c r="U527" s="10" t="s">
        <v>586</v>
      </c>
      <c r="V527" s="319">
        <f t="shared" si="113"/>
        <v>0.10449536223358694</v>
      </c>
      <c r="W527" s="319">
        <f t="shared" si="114"/>
        <v>3.2432339343906212E-3</v>
      </c>
      <c r="X527" s="11" t="str">
        <f t="shared" si="110"/>
        <v>RB</v>
      </c>
      <c r="Y527" s="5" t="str">
        <f t="shared" si="111"/>
        <v>PAID</v>
      </c>
      <c r="Z527" s="5" t="s">
        <v>586</v>
      </c>
      <c r="AA527" s="5" t="s">
        <v>586</v>
      </c>
      <c r="AB527" s="12"/>
      <c r="AC527" s="5"/>
      <c r="AD527" s="5"/>
      <c r="AE527" s="13"/>
      <c r="AF527" s="14" t="s">
        <v>586</v>
      </c>
      <c r="AG527" s="15" t="s">
        <v>586</v>
      </c>
      <c r="AH527" s="5" t="s">
        <v>343</v>
      </c>
      <c r="AI527" s="15" t="s">
        <v>586</v>
      </c>
      <c r="AJ527" s="16" t="s">
        <v>586</v>
      </c>
      <c r="AK527" s="15" t="s">
        <v>586</v>
      </c>
      <c r="AL527" s="17">
        <v>8862</v>
      </c>
      <c r="AM527" s="8">
        <v>14648</v>
      </c>
      <c r="AN527" s="18">
        <v>57</v>
      </c>
      <c r="AO527" s="6">
        <v>6</v>
      </c>
      <c r="AP527" s="6" t="str">
        <f t="shared" si="112"/>
        <v>STABLE</v>
      </c>
      <c r="AQ527" s="6"/>
      <c r="AR527" s="6"/>
      <c r="AS527" s="6"/>
      <c r="AT527" s="6"/>
      <c r="AU527" s="5" t="s">
        <v>1060</v>
      </c>
      <c r="AV527" s="332"/>
      <c r="AW527" s="12"/>
      <c r="AX527" s="19"/>
      <c r="AY527" s="5"/>
      <c r="AZ527" s="5" t="s">
        <v>1011</v>
      </c>
      <c r="BA527" s="15" t="s">
        <v>586</v>
      </c>
      <c r="BB527" s="15"/>
      <c r="BC527" s="15"/>
      <c r="BD527" s="5"/>
      <c r="BE527" s="5"/>
      <c r="BF527" s="5"/>
      <c r="BG527" s="3"/>
      <c r="BH527" s="5"/>
      <c r="BI527" s="5">
        <v>1</v>
      </c>
      <c r="BJ527" s="5"/>
      <c r="BK527" s="5"/>
      <c r="BL527" s="5"/>
      <c r="BM527" s="5"/>
      <c r="BN527" s="5"/>
      <c r="BO527" s="5"/>
      <c r="BP527" s="5"/>
      <c r="BQ527" s="5"/>
      <c r="BR527" s="5"/>
      <c r="BS527" s="5"/>
      <c r="BT527" s="5"/>
      <c r="BU527" s="5"/>
      <c r="BV527" s="5"/>
      <c r="BW527" s="5"/>
      <c r="BX527" s="5"/>
      <c r="BY527" s="5"/>
      <c r="BZ527" s="5"/>
      <c r="CA527" s="5"/>
      <c r="CB527" s="5"/>
      <c r="CC527" s="5"/>
      <c r="CD527" s="5"/>
      <c r="CE527" s="5"/>
      <c r="CF527" s="5"/>
      <c r="CG527" s="5"/>
      <c r="CH527" s="5"/>
      <c r="CI527" s="5"/>
      <c r="CJ527" s="5"/>
      <c r="CK527" s="5"/>
      <c r="CL527" s="5"/>
      <c r="CM527" s="5"/>
      <c r="CN527" s="5"/>
      <c r="CO527" s="5"/>
      <c r="CP527" s="5"/>
      <c r="CQ527" s="5"/>
      <c r="CR527" s="5"/>
      <c r="CS527" s="5"/>
      <c r="CT527" s="5"/>
      <c r="CU527" s="5"/>
      <c r="CV527" s="5"/>
      <c r="CW527" s="5"/>
      <c r="CX527" s="5"/>
      <c r="CY527" s="5"/>
      <c r="CZ527" s="5"/>
      <c r="DA527" s="5"/>
      <c r="DB527" s="5"/>
      <c r="DC527" s="5"/>
      <c r="DD527" s="5"/>
      <c r="DE527" s="5"/>
      <c r="DF527" s="5"/>
      <c r="DG527" s="5"/>
      <c r="DH527" s="5"/>
      <c r="DI527" s="5"/>
      <c r="DJ527" s="5"/>
      <c r="DK527" s="5"/>
      <c r="DL527" s="5"/>
      <c r="DM527" s="5"/>
      <c r="DN527" s="5"/>
      <c r="DO527" s="5"/>
      <c r="DP527" s="5"/>
      <c r="DQ527" s="5"/>
      <c r="DR527" s="5"/>
      <c r="DS527" s="5"/>
      <c r="DT527" s="5"/>
      <c r="DU527" s="5"/>
      <c r="DV527" s="5"/>
      <c r="DW527" s="5"/>
      <c r="DX527" s="5"/>
      <c r="DY527" s="5"/>
      <c r="DZ527" s="5"/>
      <c r="EA527" s="5"/>
      <c r="EB527" s="5"/>
      <c r="EC527" s="5"/>
      <c r="ED527" s="5"/>
      <c r="EE527" s="5"/>
      <c r="EF527" s="5"/>
      <c r="EG527" s="5"/>
      <c r="EH527" s="5"/>
      <c r="EI527" s="5"/>
      <c r="EJ527" s="5"/>
      <c r="EK527" s="5"/>
      <c r="EL527" s="5"/>
      <c r="EM527" s="5"/>
      <c r="EN527" s="5"/>
      <c r="EO527" s="5"/>
      <c r="EP527" s="5"/>
      <c r="EQ527" s="5"/>
      <c r="ER527" s="20">
        <f t="shared" si="115"/>
        <v>1</v>
      </c>
      <c r="ES527" s="5">
        <f t="shared" si="116"/>
        <v>1</v>
      </c>
      <c r="ET527" s="5" t="s">
        <v>584</v>
      </c>
      <c r="EU527" s="15" t="s">
        <v>1977</v>
      </c>
      <c r="EV527" s="15" t="s">
        <v>567</v>
      </c>
      <c r="EW527" s="15" t="s">
        <v>1073</v>
      </c>
      <c r="EX527" s="3" t="s">
        <v>1270</v>
      </c>
      <c r="EY527" s="22">
        <v>46190</v>
      </c>
      <c r="EZ527" s="21"/>
      <c r="FA527" s="3"/>
      <c r="FB527" s="22"/>
      <c r="FC527" s="15"/>
      <c r="FD527" s="15"/>
      <c r="FE527" s="15">
        <f t="shared" si="117"/>
        <v>126</v>
      </c>
      <c r="FF527" s="4">
        <f t="shared" si="118"/>
        <v>7708</v>
      </c>
      <c r="FG527" t="s">
        <v>586</v>
      </c>
      <c r="FH527" s="4">
        <v>12</v>
      </c>
      <c r="FI527" t="s">
        <v>1478</v>
      </c>
    </row>
    <row r="528" spans="1:165" ht="17.25" x14ac:dyDescent="0.25">
      <c r="A528" s="5">
        <v>463481628</v>
      </c>
      <c r="B528" s="12" t="s">
        <v>1405</v>
      </c>
      <c r="C528" s="5" t="s">
        <v>1043</v>
      </c>
      <c r="D528" s="5" t="s">
        <v>1474</v>
      </c>
      <c r="E528" s="5">
        <f>5006+200</f>
        <v>5206</v>
      </c>
      <c r="F528" s="5"/>
      <c r="G528" s="6"/>
      <c r="H528" s="6"/>
      <c r="I528" s="5">
        <v>5006</v>
      </c>
      <c r="J528" s="5">
        <v>5006</v>
      </c>
      <c r="K528" s="295">
        <f t="shared" si="108"/>
        <v>5087</v>
      </c>
      <c r="L528" s="295">
        <f t="shared" si="109"/>
        <v>4806</v>
      </c>
      <c r="M528" s="334">
        <v>1</v>
      </c>
      <c r="N528" s="5" t="s">
        <v>737</v>
      </c>
      <c r="O528" s="5" t="s">
        <v>738</v>
      </c>
      <c r="P528" s="5" t="s">
        <v>150</v>
      </c>
      <c r="Q528" s="8">
        <v>14518</v>
      </c>
      <c r="R528" s="9">
        <v>81</v>
      </c>
      <c r="S528" s="9">
        <f t="shared" si="107"/>
        <v>0</v>
      </c>
      <c r="T528" s="9">
        <v>4015</v>
      </c>
      <c r="U528" s="10" t="s">
        <v>586</v>
      </c>
      <c r="V528" s="319">
        <f t="shared" si="113"/>
        <v>2.4369938963525583E-2</v>
      </c>
      <c r="W528" s="319">
        <f t="shared" si="114"/>
        <v>8.1418581872664858E-4</v>
      </c>
      <c r="X528" s="11" t="str">
        <f t="shared" si="110"/>
        <v>STABLE</v>
      </c>
      <c r="Y528" s="5" t="str">
        <f t="shared" si="111"/>
        <v>PAID</v>
      </c>
      <c r="Z528" s="5" t="s">
        <v>586</v>
      </c>
      <c r="AA528" s="5" t="s">
        <v>586</v>
      </c>
      <c r="AB528" s="12"/>
      <c r="AC528" s="5"/>
      <c r="AD528" s="5"/>
      <c r="AE528" s="13"/>
      <c r="AF528" s="14"/>
      <c r="AG528" s="15"/>
      <c r="AH528" s="5" t="s">
        <v>348</v>
      </c>
      <c r="AI528" s="15"/>
      <c r="AK528" s="15"/>
      <c r="AL528" s="17">
        <v>9102</v>
      </c>
      <c r="AM528" s="8">
        <v>14518</v>
      </c>
      <c r="AN528" s="18">
        <v>27</v>
      </c>
      <c r="AO528" s="6">
        <v>37</v>
      </c>
      <c r="AP528" s="6" t="str">
        <f t="shared" si="112"/>
        <v>FLOW</v>
      </c>
      <c r="AQ528" s="6"/>
      <c r="AR528" s="6"/>
      <c r="AS528" s="6"/>
      <c r="AT528" s="6"/>
      <c r="AU528" s="5" t="s">
        <v>586</v>
      </c>
      <c r="AV528" s="332"/>
      <c r="AW528" s="12"/>
      <c r="AX528" s="19"/>
      <c r="AY528" s="5"/>
      <c r="AZ528" s="5" t="s">
        <v>1325</v>
      </c>
      <c r="BA528" s="15" t="s">
        <v>586</v>
      </c>
      <c r="BB528" s="15"/>
      <c r="BC528" s="15"/>
      <c r="BD528" s="5"/>
      <c r="BE528" s="5"/>
      <c r="BF528" s="5"/>
      <c r="BG528" s="3"/>
      <c r="BH528" s="5"/>
      <c r="BI528" s="5"/>
      <c r="BJ528" s="5"/>
      <c r="BK528" s="5"/>
      <c r="BL528" s="5"/>
      <c r="BM528" s="5"/>
      <c r="BN528" s="5"/>
      <c r="BO528" s="5"/>
      <c r="BP528" s="5"/>
      <c r="BQ528" s="5"/>
      <c r="BR528" s="5"/>
      <c r="BS528" s="5"/>
      <c r="BT528" s="5"/>
      <c r="BU528" s="5"/>
      <c r="BV528" s="5"/>
      <c r="BW528" s="5"/>
      <c r="BX528" s="5"/>
      <c r="BY528" s="5"/>
      <c r="BZ528" s="5"/>
      <c r="CA528" s="5"/>
      <c r="CB528" s="5"/>
      <c r="CC528" s="5"/>
      <c r="CD528" s="5"/>
      <c r="CE528" s="5"/>
      <c r="CF528" s="5"/>
      <c r="CG528" s="5">
        <v>1</v>
      </c>
      <c r="CH528" s="5"/>
      <c r="CI528" s="5"/>
      <c r="CJ528" s="5"/>
      <c r="CK528" s="5"/>
      <c r="CL528" s="5"/>
      <c r="CM528" s="5"/>
      <c r="CN528" s="5"/>
      <c r="CO528" s="5"/>
      <c r="CP528" s="5"/>
      <c r="CQ528" s="5"/>
      <c r="CR528" s="5"/>
      <c r="CS528" s="5"/>
      <c r="CT528" s="5"/>
      <c r="CU528" s="5"/>
      <c r="CV528" s="5"/>
      <c r="CW528" s="5"/>
      <c r="CX528" s="5"/>
      <c r="CY528" s="5"/>
      <c r="CZ528" s="5"/>
      <c r="DA528" s="5"/>
      <c r="DB528" s="5"/>
      <c r="DC528" s="5"/>
      <c r="DD528" s="5"/>
      <c r="DE528" s="5"/>
      <c r="DF528" s="5"/>
      <c r="DG528" s="5"/>
      <c r="DH528" s="5"/>
      <c r="DI528" s="5"/>
      <c r="DJ528" s="5"/>
      <c r="DK528" s="5"/>
      <c r="DL528" s="5"/>
      <c r="DM528" s="5"/>
      <c r="DN528" s="5"/>
      <c r="DO528" s="5"/>
      <c r="DP528" s="5"/>
      <c r="DQ528" s="5"/>
      <c r="DR528" s="5"/>
      <c r="DS528" s="5"/>
      <c r="DT528" s="5"/>
      <c r="DU528" s="5"/>
      <c r="DV528" s="5"/>
      <c r="DW528" s="5"/>
      <c r="DX528" s="5"/>
      <c r="DY528" s="5"/>
      <c r="DZ528" s="5"/>
      <c r="EA528" s="5"/>
      <c r="EB528" s="5"/>
      <c r="EC528" s="5"/>
      <c r="ED528" s="5"/>
      <c r="EE528" s="5"/>
      <c r="EF528" s="5"/>
      <c r="EG528" s="5"/>
      <c r="EH528" s="5"/>
      <c r="EI528" s="5"/>
      <c r="EJ528" s="5"/>
      <c r="EK528" s="5"/>
      <c r="EL528" s="5"/>
      <c r="EM528" s="5"/>
      <c r="EN528" s="5"/>
      <c r="EO528" s="5"/>
      <c r="EP528" s="5"/>
      <c r="EQ528" s="5"/>
      <c r="ER528" s="20">
        <f t="shared" si="115"/>
        <v>1</v>
      </c>
      <c r="ES528" s="5">
        <f t="shared" si="116"/>
        <v>1</v>
      </c>
      <c r="ET528" s="5" t="s">
        <v>584</v>
      </c>
      <c r="EU528" s="15" t="s">
        <v>1978</v>
      </c>
      <c r="EV528" s="15" t="s">
        <v>567</v>
      </c>
      <c r="EW528" s="15"/>
      <c r="EX528" s="3"/>
      <c r="EY528" s="22"/>
      <c r="EZ528" s="21"/>
      <c r="FA528" s="3"/>
      <c r="FB528" s="22"/>
      <c r="FC528" s="15"/>
      <c r="FD528" s="15"/>
      <c r="FE528" s="15">
        <f t="shared" si="117"/>
        <v>5087</v>
      </c>
      <c r="FF528" s="4">
        <f t="shared" si="118"/>
        <v>10012</v>
      </c>
      <c r="FH528" s="4">
        <v>81</v>
      </c>
      <c r="FI528" t="s">
        <v>688</v>
      </c>
    </row>
    <row r="529" spans="1:165" ht="17.25" x14ac:dyDescent="0.25">
      <c r="A529" s="5">
        <v>465402369</v>
      </c>
      <c r="B529" s="12" t="s">
        <v>36</v>
      </c>
      <c r="C529" s="5"/>
      <c r="D529" s="5"/>
      <c r="E529" s="5"/>
      <c r="F529" s="5"/>
      <c r="G529" s="6"/>
      <c r="H529" s="6"/>
      <c r="I529" s="5">
        <v>1317</v>
      </c>
      <c r="J529" s="5">
        <v>3845</v>
      </c>
      <c r="K529" s="295">
        <f t="shared" si="108"/>
        <v>1317</v>
      </c>
      <c r="L529" s="295">
        <f t="shared" si="109"/>
        <v>5162</v>
      </c>
      <c r="M529" s="7">
        <v>3</v>
      </c>
      <c r="N529" s="5" t="s">
        <v>688</v>
      </c>
      <c r="O529" s="5" t="s">
        <v>689</v>
      </c>
      <c r="P529" s="5" t="s">
        <v>15</v>
      </c>
      <c r="Q529" s="8">
        <v>14515</v>
      </c>
      <c r="R529" s="9">
        <v>106</v>
      </c>
      <c r="S529" s="9">
        <f t="shared" si="107"/>
        <v>0</v>
      </c>
      <c r="T529" s="9">
        <v>2904.53</v>
      </c>
      <c r="U529" s="10" t="s">
        <v>895</v>
      </c>
      <c r="V529" s="319">
        <f t="shared" si="113"/>
        <v>4.4986639603398534E-2</v>
      </c>
      <c r="W529" s="319">
        <f t="shared" si="114"/>
        <v>3.8428646375116456E-3</v>
      </c>
      <c r="X529" s="11" t="str">
        <f t="shared" si="110"/>
        <v>FLOW</v>
      </c>
      <c r="Y529" s="5" t="str">
        <f t="shared" si="111"/>
        <v>-</v>
      </c>
      <c r="Z529" s="5" t="s">
        <v>784</v>
      </c>
      <c r="AA529" s="5" t="s">
        <v>586</v>
      </c>
      <c r="AB529" s="12"/>
      <c r="AC529" s="5"/>
      <c r="AD529" s="5"/>
      <c r="AE529" s="13"/>
      <c r="AF529" s="14" t="s">
        <v>1064</v>
      </c>
      <c r="AG529" s="15" t="s">
        <v>586</v>
      </c>
      <c r="AH529" s="5" t="s">
        <v>33</v>
      </c>
      <c r="AI529" s="15" t="s">
        <v>586</v>
      </c>
      <c r="AJ529" s="16" t="s">
        <v>586</v>
      </c>
      <c r="AK529" s="15" t="s">
        <v>586</v>
      </c>
      <c r="AL529" s="17">
        <v>6855.53</v>
      </c>
      <c r="AM529" s="8">
        <v>14515</v>
      </c>
      <c r="AN529" s="18">
        <v>87</v>
      </c>
      <c r="AO529" s="6">
        <v>97</v>
      </c>
      <c r="AP529" s="6" t="str">
        <f t="shared" si="112"/>
        <v>FLOW</v>
      </c>
      <c r="AQ529" s="6"/>
      <c r="AR529" s="6"/>
      <c r="AS529" s="6"/>
      <c r="AT529" s="6"/>
      <c r="AU529" s="5" t="s">
        <v>483</v>
      </c>
      <c r="AV529" s="332"/>
      <c r="AW529" s="12"/>
      <c r="AX529" s="19"/>
      <c r="AY529" s="5"/>
      <c r="AZ529" s="5" t="s">
        <v>1011</v>
      </c>
      <c r="BA529" s="15" t="s">
        <v>586</v>
      </c>
      <c r="BB529" s="15"/>
      <c r="BC529" s="15"/>
      <c r="BD529" s="5"/>
      <c r="BE529" s="5"/>
      <c r="BF529" s="5"/>
      <c r="BG529" s="3"/>
      <c r="BH529" s="5"/>
      <c r="BI529" s="5">
        <v>1</v>
      </c>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v>1</v>
      </c>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c r="EM529" s="5"/>
      <c r="EN529" s="5"/>
      <c r="EO529" s="5"/>
      <c r="EP529" s="5"/>
      <c r="EQ529" s="5"/>
      <c r="ER529" s="20">
        <f t="shared" si="115"/>
        <v>2</v>
      </c>
      <c r="ES529" s="5">
        <f t="shared" si="116"/>
        <v>1</v>
      </c>
      <c r="ET529" s="5" t="s">
        <v>569</v>
      </c>
      <c r="EU529" s="15" t="s">
        <v>1979</v>
      </c>
      <c r="EV529" s="15" t="s">
        <v>567</v>
      </c>
      <c r="EW529" s="15" t="s">
        <v>1068</v>
      </c>
      <c r="EX529" s="3" t="s">
        <v>1271</v>
      </c>
      <c r="EY529" s="22">
        <v>46176</v>
      </c>
      <c r="EZ529" s="21"/>
      <c r="FA529" s="3"/>
      <c r="FB529" s="22"/>
      <c r="FC529" s="15"/>
      <c r="FD529" s="15"/>
      <c r="FE529" s="15">
        <f t="shared" si="117"/>
        <v>1317</v>
      </c>
      <c r="FF529" s="4">
        <f t="shared" si="118"/>
        <v>5162</v>
      </c>
      <c r="FG529" t="s">
        <v>586</v>
      </c>
      <c r="FH529" s="4">
        <v>106</v>
      </c>
      <c r="FI529" t="s">
        <v>688</v>
      </c>
    </row>
    <row r="530" spans="1:165" ht="17.25" x14ac:dyDescent="0.25">
      <c r="A530" s="5">
        <v>458545884</v>
      </c>
      <c r="B530" s="12" t="s">
        <v>296</v>
      </c>
      <c r="C530" s="5"/>
      <c r="D530" s="5"/>
      <c r="E530" s="5"/>
      <c r="F530" s="5"/>
      <c r="G530" s="6"/>
      <c r="H530" s="6"/>
      <c r="I530" s="5">
        <v>3817</v>
      </c>
      <c r="J530" s="5">
        <v>11002</v>
      </c>
      <c r="K530" s="295">
        <f t="shared" si="108"/>
        <v>3871</v>
      </c>
      <c r="L530" s="295">
        <f t="shared" si="109"/>
        <v>14819</v>
      </c>
      <c r="M530" s="7">
        <v>3</v>
      </c>
      <c r="N530" s="5" t="s">
        <v>688</v>
      </c>
      <c r="O530" s="5" t="s">
        <v>689</v>
      </c>
      <c r="P530" s="5" t="s">
        <v>30</v>
      </c>
      <c r="Q530" s="8">
        <v>14451.24</v>
      </c>
      <c r="R530" s="9">
        <v>503</v>
      </c>
      <c r="S530" s="9">
        <f t="shared" si="107"/>
        <v>0</v>
      </c>
      <c r="T530" s="9">
        <v>6185</v>
      </c>
      <c r="U530" s="10" t="s">
        <v>737</v>
      </c>
      <c r="V530" s="319">
        <f t="shared" si="113"/>
        <v>2.1885729855160855E-2</v>
      </c>
      <c r="W530" s="319">
        <f t="shared" si="114"/>
        <v>3.8259840967408741E-3</v>
      </c>
      <c r="X530" s="11" t="str">
        <f t="shared" si="110"/>
        <v>FLOW</v>
      </c>
      <c r="Y530" s="5" t="str">
        <f t="shared" si="111"/>
        <v>-</v>
      </c>
      <c r="Z530" s="5" t="s">
        <v>738</v>
      </c>
      <c r="AA530" s="5" t="s">
        <v>586</v>
      </c>
      <c r="AB530" s="12"/>
      <c r="AC530" s="5"/>
      <c r="AD530" s="5"/>
      <c r="AE530" s="13"/>
      <c r="AF530" s="14" t="s">
        <v>1064</v>
      </c>
      <c r="AG530" s="15" t="s">
        <v>586</v>
      </c>
      <c r="AH530" s="5" t="s">
        <v>297</v>
      </c>
      <c r="AI530" s="15" t="s">
        <v>586</v>
      </c>
      <c r="AJ530" s="16" t="s">
        <v>586</v>
      </c>
      <c r="AK530" s="15" t="s">
        <v>586</v>
      </c>
      <c r="AL530" s="17">
        <v>17690</v>
      </c>
      <c r="AM530" s="8">
        <v>14451.24</v>
      </c>
      <c r="AN530" s="18">
        <v>88</v>
      </c>
      <c r="AO530" s="6">
        <v>98</v>
      </c>
      <c r="AP530" s="6" t="str">
        <f t="shared" si="112"/>
        <v>FLOW</v>
      </c>
      <c r="AQ530" s="6"/>
      <c r="AR530" s="6"/>
      <c r="AS530" s="6"/>
      <c r="AT530" s="6"/>
      <c r="AU530" s="5" t="s">
        <v>483</v>
      </c>
      <c r="AV530" s="332"/>
      <c r="AW530" s="12"/>
      <c r="AX530" s="19"/>
      <c r="AY530" s="5"/>
      <c r="AZ530" s="5" t="s">
        <v>1011</v>
      </c>
      <c r="BA530" s="15" t="s">
        <v>586</v>
      </c>
      <c r="BB530" s="15"/>
      <c r="BC530" s="15"/>
      <c r="BD530" s="5"/>
      <c r="BE530" s="5"/>
      <c r="BF530" s="5"/>
      <c r="BG530" s="3"/>
      <c r="BH530" s="5"/>
      <c r="BI530" s="5"/>
      <c r="BJ530" s="5"/>
      <c r="BK530" s="5"/>
      <c r="BL530" s="5">
        <v>1</v>
      </c>
      <c r="BM530" s="5"/>
      <c r="BN530" s="5"/>
      <c r="BO530" s="5"/>
      <c r="BP530" s="5"/>
      <c r="BQ530" s="5"/>
      <c r="BR530" s="5"/>
      <c r="BS530" s="5"/>
      <c r="BT530" s="5"/>
      <c r="BU530" s="5"/>
      <c r="BV530" s="5"/>
      <c r="BW530" s="5"/>
      <c r="BX530" s="5"/>
      <c r="BY530" s="5"/>
      <c r="BZ530" s="5"/>
      <c r="CA530" s="5"/>
      <c r="CB530" s="5"/>
      <c r="CC530" s="5"/>
      <c r="CD530" s="5"/>
      <c r="CE530" s="5"/>
      <c r="CF530" s="5"/>
      <c r="CG530" s="5"/>
      <c r="CH530" s="5"/>
      <c r="CI530" s="5"/>
      <c r="CJ530" s="5"/>
      <c r="CK530" s="5"/>
      <c r="CL530" s="5"/>
      <c r="CM530" s="5"/>
      <c r="CN530" s="5"/>
      <c r="CO530" s="5"/>
      <c r="CP530" s="5"/>
      <c r="CQ530" s="5"/>
      <c r="CR530" s="5"/>
      <c r="CS530" s="5"/>
      <c r="CT530" s="5"/>
      <c r="CU530" s="5"/>
      <c r="CV530" s="5"/>
      <c r="CW530" s="5"/>
      <c r="CX530" s="5"/>
      <c r="CY530" s="5"/>
      <c r="CZ530" s="5"/>
      <c r="DA530" s="5"/>
      <c r="DB530" s="5"/>
      <c r="DC530" s="5"/>
      <c r="DD530" s="5"/>
      <c r="DE530" s="5"/>
      <c r="DF530" s="5"/>
      <c r="DG530" s="5"/>
      <c r="DH530" s="5"/>
      <c r="DI530" s="5"/>
      <c r="DJ530" s="5"/>
      <c r="DK530" s="5"/>
      <c r="DL530" s="5"/>
      <c r="DM530" s="5"/>
      <c r="DN530" s="5"/>
      <c r="DO530" s="5"/>
      <c r="DP530" s="5"/>
      <c r="DQ530" s="5"/>
      <c r="DR530" s="5"/>
      <c r="DS530" s="5"/>
      <c r="DT530" s="5"/>
      <c r="DU530" s="5"/>
      <c r="DV530" s="5"/>
      <c r="DW530" s="5"/>
      <c r="DX530" s="5"/>
      <c r="DY530" s="5"/>
      <c r="DZ530" s="5"/>
      <c r="EA530" s="5"/>
      <c r="EB530" s="5"/>
      <c r="EC530" s="5"/>
      <c r="ED530" s="5"/>
      <c r="EE530" s="5"/>
      <c r="EF530" s="5"/>
      <c r="EG530" s="5"/>
      <c r="EH530" s="5"/>
      <c r="EI530" s="5"/>
      <c r="EJ530" s="5"/>
      <c r="EK530" s="5"/>
      <c r="EL530" s="5"/>
      <c r="EM530" s="5"/>
      <c r="EN530" s="5"/>
      <c r="EO530" s="5"/>
      <c r="EP530" s="5"/>
      <c r="EQ530" s="5"/>
      <c r="ER530" s="20">
        <f t="shared" si="115"/>
        <v>1</v>
      </c>
      <c r="ES530" s="5">
        <f t="shared" si="116"/>
        <v>1</v>
      </c>
      <c r="ET530" s="5" t="s">
        <v>573</v>
      </c>
      <c r="EU530" s="15" t="s">
        <v>1980</v>
      </c>
      <c r="EV530" s="15" t="s">
        <v>567</v>
      </c>
      <c r="EW530" s="15" t="s">
        <v>1068</v>
      </c>
      <c r="EX530" s="3" t="s">
        <v>1272</v>
      </c>
      <c r="EY530" s="22">
        <v>46177</v>
      </c>
      <c r="EZ530" s="21"/>
      <c r="FA530" s="3"/>
      <c r="FB530" s="22"/>
      <c r="FC530" s="15"/>
      <c r="FD530" s="15"/>
      <c r="FE530" s="15">
        <f t="shared" si="117"/>
        <v>3871</v>
      </c>
      <c r="FF530" s="4">
        <f t="shared" si="118"/>
        <v>14819</v>
      </c>
      <c r="FG530" t="s">
        <v>586</v>
      </c>
      <c r="FH530" s="4">
        <v>503</v>
      </c>
      <c r="FI530" t="s">
        <v>688</v>
      </c>
    </row>
    <row r="531" spans="1:165" ht="17.25" x14ac:dyDescent="0.25">
      <c r="A531" s="5">
        <v>457308586</v>
      </c>
      <c r="B531" s="12" t="s">
        <v>347</v>
      </c>
      <c r="C531" s="5" t="s">
        <v>1043</v>
      </c>
      <c r="D531" s="5" t="s">
        <v>1044</v>
      </c>
      <c r="E531" s="5">
        <f>7232+363</f>
        <v>7595</v>
      </c>
      <c r="F531" s="5"/>
      <c r="G531" s="6"/>
      <c r="H531" s="6"/>
      <c r="I531" s="5">
        <v>7229</v>
      </c>
      <c r="J531" s="5">
        <v>14458</v>
      </c>
      <c r="K531" s="295">
        <f t="shared" si="108"/>
        <v>320</v>
      </c>
      <c r="L531" s="295">
        <f t="shared" si="109"/>
        <v>14092</v>
      </c>
      <c r="M531" s="7">
        <v>3</v>
      </c>
      <c r="N531" s="5" t="s">
        <v>737</v>
      </c>
      <c r="O531" s="5" t="s">
        <v>738</v>
      </c>
      <c r="P531" s="5" t="s">
        <v>17</v>
      </c>
      <c r="Q531" s="8">
        <v>14201</v>
      </c>
      <c r="R531" s="9">
        <v>320</v>
      </c>
      <c r="S531" s="9">
        <f t="shared" si="107"/>
        <v>0</v>
      </c>
      <c r="T531" s="9">
        <v>4006</v>
      </c>
      <c r="U531" s="10" t="s">
        <v>688</v>
      </c>
      <c r="V531" s="319">
        <f t="shared" si="113"/>
        <v>2.3953822980219246E-2</v>
      </c>
      <c r="W531" s="319">
        <f t="shared" si="114"/>
        <v>3.7597327397383999E-3</v>
      </c>
      <c r="X531" s="11" t="str">
        <f t="shared" si="110"/>
        <v>STABLE</v>
      </c>
      <c r="Y531" s="5" t="str">
        <f t="shared" si="111"/>
        <v>PAID</v>
      </c>
      <c r="Z531" s="5" t="s">
        <v>785</v>
      </c>
      <c r="AA531" s="5" t="s">
        <v>586</v>
      </c>
      <c r="AB531" s="12"/>
      <c r="AC531" s="5"/>
      <c r="AD531" s="5"/>
      <c r="AE531" s="13"/>
      <c r="AF531" s="14" t="s">
        <v>1064</v>
      </c>
      <c r="AG531" s="15" t="s">
        <v>586</v>
      </c>
      <c r="AH531" s="5" t="s">
        <v>1037</v>
      </c>
      <c r="AI531" s="15" t="s">
        <v>586</v>
      </c>
      <c r="AJ531" s="16" t="s">
        <v>586</v>
      </c>
      <c r="AK531" s="15" t="s">
        <v>586</v>
      </c>
      <c r="AL531" s="17">
        <v>18784</v>
      </c>
      <c r="AM531" s="8">
        <v>14201</v>
      </c>
      <c r="AN531" s="18">
        <v>88</v>
      </c>
      <c r="AO531" s="6">
        <v>67</v>
      </c>
      <c r="AP531" s="6" t="str">
        <f t="shared" si="112"/>
        <v>STABLE</v>
      </c>
      <c r="AQ531" s="6"/>
      <c r="AR531" s="6"/>
      <c r="AS531" s="6"/>
      <c r="AT531" s="6"/>
      <c r="AU531" s="5" t="s">
        <v>1060</v>
      </c>
      <c r="AV531" s="332"/>
      <c r="AW531" s="12"/>
      <c r="AX531" s="19"/>
      <c r="AY531" s="5"/>
      <c r="AZ531" s="5" t="s">
        <v>1011</v>
      </c>
      <c r="BA531" s="15" t="s">
        <v>586</v>
      </c>
      <c r="BB531" s="15"/>
      <c r="BC531" s="15">
        <v>1</v>
      </c>
      <c r="BD531" s="5"/>
      <c r="BE531" s="5"/>
      <c r="BF531" s="5"/>
      <c r="BG531" s="3"/>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c r="DP531" s="5"/>
      <c r="DQ531" s="5"/>
      <c r="DR531" s="5"/>
      <c r="DS531" s="5"/>
      <c r="DT531" s="5"/>
      <c r="DU531" s="5"/>
      <c r="DV531" s="5"/>
      <c r="DW531" s="5"/>
      <c r="DX531" s="5"/>
      <c r="DY531" s="5"/>
      <c r="DZ531" s="5"/>
      <c r="EA531" s="5"/>
      <c r="EB531" s="5"/>
      <c r="EC531" s="5"/>
      <c r="ED531" s="5"/>
      <c r="EE531" s="5"/>
      <c r="EF531" s="5"/>
      <c r="EG531" s="5"/>
      <c r="EH531" s="5"/>
      <c r="EI531" s="5"/>
      <c r="EJ531" s="5"/>
      <c r="EK531" s="5"/>
      <c r="EL531" s="5"/>
      <c r="EM531" s="5"/>
      <c r="EN531" s="5"/>
      <c r="EO531" s="5"/>
      <c r="EP531" s="5"/>
      <c r="EQ531" s="5"/>
      <c r="ER531" s="20">
        <f t="shared" si="115"/>
        <v>1</v>
      </c>
      <c r="ES531" s="5">
        <f t="shared" si="116"/>
        <v>1</v>
      </c>
      <c r="ET531" s="5" t="s">
        <v>570</v>
      </c>
      <c r="EU531" s="15" t="s">
        <v>1981</v>
      </c>
      <c r="EV531" s="15" t="s">
        <v>567</v>
      </c>
      <c r="EW531" s="15" t="s">
        <v>1070</v>
      </c>
      <c r="EX531" s="3" t="s">
        <v>1273</v>
      </c>
      <c r="EY531" s="22">
        <v>46174</v>
      </c>
      <c r="EZ531" s="21"/>
      <c r="FA531" s="3"/>
      <c r="FB531" s="22"/>
      <c r="FC531" s="15"/>
      <c r="FD531" s="15"/>
      <c r="FE531" s="15">
        <f t="shared" si="117"/>
        <v>320</v>
      </c>
      <c r="FF531" s="4">
        <f t="shared" si="118"/>
        <v>21687</v>
      </c>
      <c r="FG531" t="s">
        <v>897</v>
      </c>
      <c r="FH531" s="4">
        <v>320</v>
      </c>
      <c r="FI531" t="s">
        <v>1477</v>
      </c>
    </row>
    <row r="532" spans="1:165" ht="17.25" x14ac:dyDescent="0.25">
      <c r="A532" s="5">
        <v>462695298</v>
      </c>
      <c r="B532" s="12" t="s">
        <v>230</v>
      </c>
      <c r="C532" s="5"/>
      <c r="D532" s="5"/>
      <c r="E532" s="5"/>
      <c r="F532" s="5"/>
      <c r="G532" s="6"/>
      <c r="H532" s="6"/>
      <c r="I532" s="5">
        <v>4905</v>
      </c>
      <c r="J532" s="5">
        <v>14361</v>
      </c>
      <c r="K532" s="295">
        <f t="shared" si="108"/>
        <v>5165</v>
      </c>
      <c r="L532" s="295">
        <f t="shared" si="109"/>
        <v>19266</v>
      </c>
      <c r="M532" s="7">
        <v>3</v>
      </c>
      <c r="N532" s="5" t="s">
        <v>688</v>
      </c>
      <c r="O532" s="5" t="s">
        <v>689</v>
      </c>
      <c r="P532" s="5" t="s">
        <v>96</v>
      </c>
      <c r="Q532" s="8">
        <v>14102</v>
      </c>
      <c r="R532" s="9">
        <v>614</v>
      </c>
      <c r="S532" s="9">
        <f t="shared" si="107"/>
        <v>0</v>
      </c>
      <c r="T532" s="9">
        <v>2250</v>
      </c>
      <c r="U532" s="10" t="s">
        <v>734</v>
      </c>
      <c r="V532" s="319">
        <f t="shared" si="113"/>
        <v>5.8968028556883989E-2</v>
      </c>
      <c r="W532" s="319">
        <f t="shared" si="114"/>
        <v>3.7335223643258164E-3</v>
      </c>
      <c r="X532" s="11" t="str">
        <f t="shared" si="110"/>
        <v>FLOW</v>
      </c>
      <c r="Y532" s="5" t="str">
        <f t="shared" si="111"/>
        <v>-</v>
      </c>
      <c r="Z532" s="5" t="s">
        <v>738</v>
      </c>
      <c r="AA532" s="5" t="s">
        <v>586</v>
      </c>
      <c r="AB532" s="12"/>
      <c r="AC532" s="5"/>
      <c r="AD532" s="5"/>
      <c r="AE532" s="13"/>
      <c r="AF532" s="14" t="s">
        <v>1064</v>
      </c>
      <c r="AG532" s="15" t="s">
        <v>586</v>
      </c>
      <c r="AH532" s="5" t="s">
        <v>229</v>
      </c>
      <c r="AI532" s="15" t="s">
        <v>586</v>
      </c>
      <c r="AJ532" s="16" t="s">
        <v>586</v>
      </c>
      <c r="AK532" s="15" t="s">
        <v>586</v>
      </c>
      <c r="AL532" s="17">
        <v>17225</v>
      </c>
      <c r="AM532" s="8">
        <v>14102</v>
      </c>
      <c r="AN532" s="18">
        <v>88</v>
      </c>
      <c r="AO532" s="6">
        <v>98</v>
      </c>
      <c r="AP532" s="6" t="str">
        <f t="shared" si="112"/>
        <v>FLOW</v>
      </c>
      <c r="AQ532" s="6"/>
      <c r="AR532" s="6"/>
      <c r="AS532" s="6"/>
      <c r="AT532" s="6"/>
      <c r="AU532" s="5" t="s">
        <v>1060</v>
      </c>
      <c r="AV532" s="332"/>
      <c r="AW532" s="12"/>
      <c r="AX532" s="19"/>
      <c r="AY532" s="5"/>
      <c r="AZ532" s="5" t="s">
        <v>1011</v>
      </c>
      <c r="BA532" s="15" t="s">
        <v>586</v>
      </c>
      <c r="BB532" s="15"/>
      <c r="BC532" s="15"/>
      <c r="BD532" s="5"/>
      <c r="BE532" s="5"/>
      <c r="BF532" s="5">
        <v>1</v>
      </c>
      <c r="BG532" s="3"/>
      <c r="BH532" s="5"/>
      <c r="BI532" s="5"/>
      <c r="BJ532" s="5"/>
      <c r="BK532" s="5"/>
      <c r="BL532" s="5"/>
      <c r="BM532" s="5"/>
      <c r="BN532" s="5"/>
      <c r="BO532" s="5"/>
      <c r="BP532" s="5"/>
      <c r="BQ532" s="5"/>
      <c r="BR532" s="5"/>
      <c r="BS532" s="5"/>
      <c r="BT532" s="5"/>
      <c r="BU532" s="5"/>
      <c r="BV532" s="5"/>
      <c r="BW532" s="5"/>
      <c r="BX532" s="5"/>
      <c r="BY532" s="5"/>
      <c r="BZ532" s="5"/>
      <c r="CA532" s="5"/>
      <c r="CB532" s="5"/>
      <c r="CC532" s="5"/>
      <c r="CD532" s="5"/>
      <c r="CE532" s="5"/>
      <c r="CF532" s="5"/>
      <c r="CG532" s="5"/>
      <c r="CH532" s="5"/>
      <c r="CI532" s="5"/>
      <c r="CJ532" s="5"/>
      <c r="CK532" s="5"/>
      <c r="CL532" s="5"/>
      <c r="CM532" s="5"/>
      <c r="CN532" s="5"/>
      <c r="CO532" s="5"/>
      <c r="CP532" s="5"/>
      <c r="CQ532" s="5"/>
      <c r="CR532" s="5"/>
      <c r="CS532" s="5"/>
      <c r="CT532" s="5"/>
      <c r="CU532" s="5"/>
      <c r="CV532" s="5"/>
      <c r="CW532" s="5"/>
      <c r="CX532" s="5"/>
      <c r="CY532" s="5"/>
      <c r="CZ532" s="5"/>
      <c r="DA532" s="5"/>
      <c r="DB532" s="5"/>
      <c r="DC532" s="5"/>
      <c r="DD532" s="5"/>
      <c r="DE532" s="5"/>
      <c r="DF532" s="5"/>
      <c r="DG532" s="5"/>
      <c r="DH532" s="5"/>
      <c r="DI532" s="5"/>
      <c r="DJ532" s="5"/>
      <c r="DK532" s="5"/>
      <c r="DL532" s="5"/>
      <c r="DM532" s="5"/>
      <c r="DN532" s="5"/>
      <c r="DO532" s="5"/>
      <c r="DP532" s="5"/>
      <c r="DQ532" s="5"/>
      <c r="DR532" s="5"/>
      <c r="DS532" s="5"/>
      <c r="DT532" s="5"/>
      <c r="DU532" s="5"/>
      <c r="DV532" s="5"/>
      <c r="DW532" s="5"/>
      <c r="DX532" s="5"/>
      <c r="DY532" s="5"/>
      <c r="DZ532" s="5"/>
      <c r="EA532" s="5"/>
      <c r="EB532" s="5"/>
      <c r="EC532" s="5"/>
      <c r="ED532" s="5"/>
      <c r="EE532" s="5"/>
      <c r="EF532" s="5"/>
      <c r="EG532" s="5"/>
      <c r="EH532" s="5"/>
      <c r="EI532" s="5"/>
      <c r="EJ532" s="5"/>
      <c r="EK532" s="5"/>
      <c r="EL532" s="5"/>
      <c r="EM532" s="5"/>
      <c r="EN532" s="5"/>
      <c r="EO532" s="5"/>
      <c r="EP532" s="5"/>
      <c r="EQ532" s="5"/>
      <c r="ER532" s="20">
        <f t="shared" si="115"/>
        <v>1</v>
      </c>
      <c r="ES532" s="5">
        <f t="shared" si="116"/>
        <v>1</v>
      </c>
      <c r="ET532" s="5" t="s">
        <v>580</v>
      </c>
      <c r="EU532" s="15" t="s">
        <v>1982</v>
      </c>
      <c r="EV532" s="15" t="s">
        <v>567</v>
      </c>
      <c r="EW532" s="15" t="s">
        <v>1068</v>
      </c>
      <c r="EX532" s="3" t="s">
        <v>1274</v>
      </c>
      <c r="EY532" s="22">
        <v>46175</v>
      </c>
      <c r="EZ532" s="21"/>
      <c r="FA532" s="3"/>
      <c r="FB532" s="22"/>
      <c r="FC532" s="15"/>
      <c r="FD532" s="15"/>
      <c r="FE532" s="15">
        <f t="shared" si="117"/>
        <v>5165</v>
      </c>
      <c r="FF532" s="4">
        <f t="shared" si="118"/>
        <v>19266</v>
      </c>
      <c r="FG532" t="s">
        <v>897</v>
      </c>
      <c r="FH532" s="4">
        <v>614</v>
      </c>
      <c r="FI532" t="s">
        <v>688</v>
      </c>
    </row>
    <row r="533" spans="1:165" ht="17.25" x14ac:dyDescent="0.25">
      <c r="A533" s="5">
        <v>142456496</v>
      </c>
      <c r="B533" s="12" t="s">
        <v>344</v>
      </c>
      <c r="C533" s="5"/>
      <c r="D533" s="5"/>
      <c r="E533" s="5"/>
      <c r="F533" s="5"/>
      <c r="G533" s="6"/>
      <c r="H533" s="6"/>
      <c r="I533" s="5">
        <v>3125</v>
      </c>
      <c r="J533" s="5">
        <v>11290</v>
      </c>
      <c r="K533" s="295">
        <f t="shared" si="108"/>
        <v>2305</v>
      </c>
      <c r="L533" s="295">
        <f t="shared" si="109"/>
        <v>14415</v>
      </c>
      <c r="M533" s="7">
        <v>4</v>
      </c>
      <c r="N533" s="5" t="s">
        <v>688</v>
      </c>
      <c r="O533" s="5" t="s">
        <v>689</v>
      </c>
      <c r="P533" s="5" t="s">
        <v>150</v>
      </c>
      <c r="Q533" s="8">
        <v>13966.14</v>
      </c>
      <c r="R533" s="9">
        <v>390</v>
      </c>
      <c r="S533" s="9">
        <f t="shared" si="107"/>
        <v>0</v>
      </c>
      <c r="T533" s="9">
        <v>0</v>
      </c>
      <c r="U533" s="10" t="s">
        <v>688</v>
      </c>
      <c r="V533" s="319">
        <f t="shared" si="113"/>
        <v>0.1338481858989484</v>
      </c>
      <c r="W533" s="319">
        <f t="shared" si="114"/>
        <v>4.5853479351332287E-3</v>
      </c>
      <c r="X533" s="11" t="str">
        <f t="shared" si="110"/>
        <v>FLOW</v>
      </c>
      <c r="Y533" s="5" t="str">
        <f t="shared" si="111"/>
        <v>-</v>
      </c>
      <c r="Z533" s="5" t="s">
        <v>787</v>
      </c>
      <c r="AA533" s="5" t="s">
        <v>586</v>
      </c>
      <c r="AB533" s="12"/>
      <c r="AC533" s="5"/>
      <c r="AD533" s="5"/>
      <c r="AE533" s="13"/>
      <c r="AF533" s="14" t="s">
        <v>1064</v>
      </c>
      <c r="AG533" s="15" t="s">
        <v>586</v>
      </c>
      <c r="AH533" s="5" t="s">
        <v>343</v>
      </c>
      <c r="AI533" s="15" t="s">
        <v>586</v>
      </c>
      <c r="AJ533" s="16" t="s">
        <v>586</v>
      </c>
      <c r="AK533" s="15" t="s">
        <v>586</v>
      </c>
      <c r="AL533" s="17">
        <v>11680</v>
      </c>
      <c r="AM533" s="8">
        <v>13966.14</v>
      </c>
      <c r="AN533" s="18">
        <v>115</v>
      </c>
      <c r="AO533" s="6">
        <v>125</v>
      </c>
      <c r="AP533" s="6" t="str">
        <f t="shared" si="112"/>
        <v>FLOW</v>
      </c>
      <c r="AQ533" s="6"/>
      <c r="AR533" s="6"/>
      <c r="AS533" s="6"/>
      <c r="AT533" s="6"/>
      <c r="AU533" s="5" t="s">
        <v>483</v>
      </c>
      <c r="AV533" s="332"/>
      <c r="AW533" s="12"/>
      <c r="AX533" s="19"/>
      <c r="AY533" s="5"/>
      <c r="AZ533" s="5" t="s">
        <v>1011</v>
      </c>
      <c r="BA533" s="15" t="s">
        <v>586</v>
      </c>
      <c r="BB533" s="15"/>
      <c r="BC533" s="15"/>
      <c r="BD533" s="5"/>
      <c r="BE533" s="5"/>
      <c r="BF533" s="5"/>
      <c r="BG533" s="3"/>
      <c r="BH533" s="5"/>
      <c r="BI533" s="5">
        <v>2</v>
      </c>
      <c r="BJ533" s="5"/>
      <c r="BK533" s="5"/>
      <c r="BL533" s="5"/>
      <c r="BM533" s="5"/>
      <c r="BN533" s="5"/>
      <c r="BO533" s="5"/>
      <c r="BP533" s="5"/>
      <c r="BQ533" s="5"/>
      <c r="BR533" s="5">
        <v>1</v>
      </c>
      <c r="BS533" s="5"/>
      <c r="BT533" s="5"/>
      <c r="BU533" s="5"/>
      <c r="BV533" s="5"/>
      <c r="BW533" s="5"/>
      <c r="BX533" s="5">
        <v>1</v>
      </c>
      <c r="BY533" s="5"/>
      <c r="BZ533" s="5"/>
      <c r="CA533" s="5"/>
      <c r="CB533" s="5"/>
      <c r="CC533" s="5"/>
      <c r="CD533" s="5"/>
      <c r="CE533" s="5"/>
      <c r="CF533" s="5"/>
      <c r="CG533" s="5">
        <v>1</v>
      </c>
      <c r="CH533" s="5"/>
      <c r="CI533" s="5"/>
      <c r="CJ533" s="5"/>
      <c r="CK533" s="5"/>
      <c r="CL533" s="5"/>
      <c r="CM533" s="5"/>
      <c r="CN533" s="5"/>
      <c r="CO533" s="5"/>
      <c r="CP533" s="5"/>
      <c r="CQ533" s="5"/>
      <c r="CR533" s="5"/>
      <c r="CS533" s="5"/>
      <c r="CT533" s="5"/>
      <c r="CU533" s="5"/>
      <c r="CV533" s="5"/>
      <c r="CW533" s="5"/>
      <c r="CX533" s="5"/>
      <c r="CY533" s="5"/>
      <c r="CZ533" s="5"/>
      <c r="DA533" s="5"/>
      <c r="DB533" s="5"/>
      <c r="DC533" s="5"/>
      <c r="DD533" s="5"/>
      <c r="DE533" s="5"/>
      <c r="DF533" s="5"/>
      <c r="DG533" s="5"/>
      <c r="DH533" s="5"/>
      <c r="DI533" s="5"/>
      <c r="DJ533" s="5"/>
      <c r="DK533" s="5"/>
      <c r="DL533" s="5"/>
      <c r="DM533" s="5"/>
      <c r="DN533" s="5"/>
      <c r="DO533" s="5"/>
      <c r="DP533" s="5"/>
      <c r="DQ533" s="5"/>
      <c r="DR533" s="5"/>
      <c r="DS533" s="5"/>
      <c r="DT533" s="5"/>
      <c r="DU533" s="5"/>
      <c r="DV533" s="5"/>
      <c r="DW533" s="5"/>
      <c r="DX533" s="5"/>
      <c r="DY533" s="5"/>
      <c r="DZ533" s="5"/>
      <c r="EA533" s="5"/>
      <c r="EB533" s="5"/>
      <c r="EC533" s="5"/>
      <c r="ED533" s="5"/>
      <c r="EE533" s="5"/>
      <c r="EF533" s="5"/>
      <c r="EG533" s="5"/>
      <c r="EH533" s="5"/>
      <c r="EI533" s="5"/>
      <c r="EJ533" s="5"/>
      <c r="EK533" s="5"/>
      <c r="EL533" s="5"/>
      <c r="EM533" s="5"/>
      <c r="EN533" s="5"/>
      <c r="EO533" s="5"/>
      <c r="EP533" s="5"/>
      <c r="EQ533" s="5"/>
      <c r="ER533" s="20">
        <f t="shared" si="115"/>
        <v>5</v>
      </c>
      <c r="ES533" s="5">
        <f t="shared" si="116"/>
        <v>1</v>
      </c>
      <c r="ET533" s="5" t="s">
        <v>584</v>
      </c>
      <c r="EU533" s="15" t="s">
        <v>1983</v>
      </c>
      <c r="EV533" s="15" t="s">
        <v>567</v>
      </c>
      <c r="EW533" s="15" t="s">
        <v>1068</v>
      </c>
      <c r="EX533" s="3" t="s">
        <v>1275</v>
      </c>
      <c r="EY533" s="22">
        <v>46181</v>
      </c>
      <c r="EZ533" s="21"/>
      <c r="FA533" s="3"/>
      <c r="FB533" s="22"/>
      <c r="FC533" s="15"/>
      <c r="FD533" s="15"/>
      <c r="FE533" s="15">
        <f t="shared" si="117"/>
        <v>2305</v>
      </c>
      <c r="FF533" s="4">
        <f t="shared" si="118"/>
        <v>14415</v>
      </c>
      <c r="FG533" t="s">
        <v>586</v>
      </c>
      <c r="FH533" s="4">
        <v>390</v>
      </c>
      <c r="FI533" t="s">
        <v>688</v>
      </c>
    </row>
    <row r="534" spans="1:165" ht="17.25" x14ac:dyDescent="0.25">
      <c r="A534" s="5">
        <v>458063666</v>
      </c>
      <c r="B534" s="12" t="s">
        <v>75</v>
      </c>
      <c r="C534" s="5"/>
      <c r="D534" s="5"/>
      <c r="E534" s="5"/>
      <c r="F534" s="5"/>
      <c r="G534" s="6"/>
      <c r="H534" s="6"/>
      <c r="I534" s="5">
        <v>6040</v>
      </c>
      <c r="J534" s="5">
        <v>14063</v>
      </c>
      <c r="K534" s="295">
        <f t="shared" ref="K534:K535" si="119">IF((J534+R534)&lt;=I534+R534,(J534+R534),((I534-(I534*(M534+1)-(I534+J534)))+R534))</f>
        <v>2545</v>
      </c>
      <c r="L534" s="295">
        <f t="shared" si="109"/>
        <v>20103</v>
      </c>
      <c r="M534" s="7">
        <v>3</v>
      </c>
      <c r="N534" s="5" t="s">
        <v>688</v>
      </c>
      <c r="O534" s="5" t="s">
        <v>689</v>
      </c>
      <c r="P534" s="5" t="s">
        <v>74</v>
      </c>
      <c r="Q534" s="8">
        <v>13817.2</v>
      </c>
      <c r="R534" s="9">
        <v>562</v>
      </c>
      <c r="S534" s="9">
        <f t="shared" si="107"/>
        <v>0</v>
      </c>
      <c r="T534" s="9">
        <v>0</v>
      </c>
      <c r="U534" s="10" t="s">
        <v>737</v>
      </c>
      <c r="V534" s="319">
        <f t="shared" si="113"/>
        <v>1</v>
      </c>
      <c r="W534" s="319">
        <f t="shared" si="114"/>
        <v>3.6581212035429493E-3</v>
      </c>
      <c r="X534" s="11" t="str">
        <f t="shared" si="110"/>
        <v>FLOW</v>
      </c>
      <c r="Y534" s="5" t="str">
        <f t="shared" si="111"/>
        <v>-</v>
      </c>
      <c r="Z534" s="5" t="s">
        <v>773</v>
      </c>
      <c r="AA534" s="5" t="s">
        <v>586</v>
      </c>
      <c r="AB534" s="12"/>
      <c r="AC534" s="5"/>
      <c r="AD534" s="5"/>
      <c r="AE534" s="13"/>
      <c r="AF534" s="14" t="s">
        <v>1064</v>
      </c>
      <c r="AG534" s="15" t="s">
        <v>586</v>
      </c>
      <c r="AH534" s="5" t="s">
        <v>73</v>
      </c>
      <c r="AI534" s="15" t="s">
        <v>586</v>
      </c>
      <c r="AJ534" s="16" t="s">
        <v>586</v>
      </c>
      <c r="AK534" s="15" t="s">
        <v>586</v>
      </c>
      <c r="AL534" s="17">
        <v>14625</v>
      </c>
      <c r="AM534" s="8">
        <v>13817.2</v>
      </c>
      <c r="AN534" s="18">
        <v>88</v>
      </c>
      <c r="AO534" s="6">
        <v>98</v>
      </c>
      <c r="AP534" s="6" t="str">
        <f t="shared" si="112"/>
        <v>FLOW</v>
      </c>
      <c r="AQ534" s="6"/>
      <c r="AR534" s="6"/>
      <c r="AS534" s="6"/>
      <c r="AT534" s="6"/>
      <c r="AU534" s="5" t="s">
        <v>483</v>
      </c>
      <c r="AV534" s="332"/>
      <c r="AW534" s="12"/>
      <c r="AX534" s="19"/>
      <c r="AY534" s="5"/>
      <c r="AZ534" s="5" t="s">
        <v>1011</v>
      </c>
      <c r="BA534" s="15" t="s">
        <v>586</v>
      </c>
      <c r="BB534" s="15"/>
      <c r="BC534" s="15"/>
      <c r="BD534" s="5"/>
      <c r="BE534" s="5"/>
      <c r="BF534" s="5"/>
      <c r="BG534" s="3"/>
      <c r="BH534" s="5"/>
      <c r="BI534" s="5">
        <v>1</v>
      </c>
      <c r="BJ534" s="5"/>
      <c r="BK534" s="5"/>
      <c r="BL534" s="5"/>
      <c r="BM534" s="5"/>
      <c r="BN534" s="5"/>
      <c r="BO534" s="5"/>
      <c r="BP534" s="5"/>
      <c r="BQ534" s="5"/>
      <c r="BR534" s="5"/>
      <c r="BS534" s="5"/>
      <c r="BT534" s="5"/>
      <c r="BU534" s="5"/>
      <c r="BV534" s="5"/>
      <c r="BW534" s="5"/>
      <c r="BX534" s="5"/>
      <c r="BY534" s="5"/>
      <c r="BZ534" s="5"/>
      <c r="CA534" s="5"/>
      <c r="CB534" s="5"/>
      <c r="CC534" s="5"/>
      <c r="CD534" s="5"/>
      <c r="CE534" s="5"/>
      <c r="CF534" s="5"/>
      <c r="CG534" s="5"/>
      <c r="CH534" s="5"/>
      <c r="CI534" s="5"/>
      <c r="CJ534" s="5"/>
      <c r="CK534" s="5"/>
      <c r="CL534" s="5"/>
      <c r="CM534" s="5"/>
      <c r="CN534" s="5"/>
      <c r="CO534" s="5"/>
      <c r="CP534" s="5"/>
      <c r="CQ534" s="5"/>
      <c r="CR534" s="5"/>
      <c r="CS534" s="5"/>
      <c r="CT534" s="5"/>
      <c r="CU534" s="5"/>
      <c r="CV534" s="5"/>
      <c r="CW534" s="5"/>
      <c r="CX534" s="5"/>
      <c r="CY534" s="5"/>
      <c r="CZ534" s="5"/>
      <c r="DA534" s="5"/>
      <c r="DB534" s="5"/>
      <c r="DC534" s="5"/>
      <c r="DD534" s="5"/>
      <c r="DE534" s="5"/>
      <c r="DF534" s="5"/>
      <c r="DG534" s="5"/>
      <c r="DH534" s="5"/>
      <c r="DI534" s="5"/>
      <c r="DJ534" s="5"/>
      <c r="DK534" s="5"/>
      <c r="DL534" s="5"/>
      <c r="DM534" s="5"/>
      <c r="DN534" s="5"/>
      <c r="DO534" s="5"/>
      <c r="DP534" s="5"/>
      <c r="DQ534" s="5"/>
      <c r="DR534" s="5"/>
      <c r="DS534" s="5"/>
      <c r="DT534" s="5"/>
      <c r="DU534" s="5"/>
      <c r="DV534" s="5"/>
      <c r="DW534" s="5"/>
      <c r="DX534" s="5"/>
      <c r="DY534" s="5"/>
      <c r="DZ534" s="5"/>
      <c r="EA534" s="5"/>
      <c r="EB534" s="5"/>
      <c r="EC534" s="5"/>
      <c r="ED534" s="5"/>
      <c r="EE534" s="5"/>
      <c r="EF534" s="5"/>
      <c r="EG534" s="5"/>
      <c r="EH534" s="5"/>
      <c r="EI534" s="5"/>
      <c r="EJ534" s="5"/>
      <c r="EK534" s="5"/>
      <c r="EL534" s="5"/>
      <c r="EM534" s="5"/>
      <c r="EN534" s="5"/>
      <c r="EO534" s="5"/>
      <c r="EP534" s="5"/>
      <c r="EQ534" s="5"/>
      <c r="ER534" s="20">
        <f t="shared" si="115"/>
        <v>1</v>
      </c>
      <c r="ES534" s="5">
        <f t="shared" si="116"/>
        <v>1</v>
      </c>
      <c r="ET534" s="5" t="s">
        <v>579</v>
      </c>
      <c r="EU534" s="15" t="s">
        <v>1984</v>
      </c>
      <c r="EV534" s="15" t="s">
        <v>567</v>
      </c>
      <c r="EW534" s="15" t="s">
        <v>1096</v>
      </c>
      <c r="EX534" s="3" t="s">
        <v>1204</v>
      </c>
      <c r="EY534" s="22">
        <v>46176</v>
      </c>
      <c r="EZ534" s="21"/>
      <c r="FA534" s="3"/>
      <c r="FB534" s="22"/>
      <c r="FC534" s="15"/>
      <c r="FD534" s="15"/>
      <c r="FE534" s="15">
        <f t="shared" si="117"/>
        <v>2545</v>
      </c>
      <c r="FF534" s="4">
        <f t="shared" si="118"/>
        <v>20103</v>
      </c>
      <c r="FG534" t="s">
        <v>586</v>
      </c>
      <c r="FH534" s="4">
        <v>562</v>
      </c>
      <c r="FI534" t="s">
        <v>688</v>
      </c>
    </row>
    <row r="535" spans="1:165" ht="17.25" x14ac:dyDescent="0.25">
      <c r="A535" s="5">
        <v>458751236</v>
      </c>
      <c r="B535" s="12" t="s">
        <v>223</v>
      </c>
      <c r="C535" s="5" t="s">
        <v>1045</v>
      </c>
      <c r="D535" s="5" t="s">
        <v>1325</v>
      </c>
      <c r="E535" s="5">
        <v>4700</v>
      </c>
      <c r="F535" s="5"/>
      <c r="G535" s="6"/>
      <c r="H535" s="6"/>
      <c r="I535" s="5">
        <v>4655</v>
      </c>
      <c r="J535" s="5">
        <v>4374</v>
      </c>
      <c r="K535" s="295">
        <f t="shared" si="119"/>
        <v>4459</v>
      </c>
      <c r="L535" s="295">
        <f t="shared" si="109"/>
        <v>4329</v>
      </c>
      <c r="M535" s="334">
        <v>1</v>
      </c>
      <c r="N535" s="5" t="s">
        <v>737</v>
      </c>
      <c r="O535" s="5" t="s">
        <v>738</v>
      </c>
      <c r="P535" s="5" t="s">
        <v>34</v>
      </c>
      <c r="Q535" s="8">
        <v>13494</v>
      </c>
      <c r="R535" s="9">
        <v>85</v>
      </c>
      <c r="S535" s="9">
        <f t="shared" si="107"/>
        <v>0</v>
      </c>
      <c r="T535" s="9">
        <v>6300</v>
      </c>
      <c r="U535" s="10" t="s">
        <v>872</v>
      </c>
      <c r="V535" s="319">
        <f t="shared" si="113"/>
        <v>1.1432376556491083E-2</v>
      </c>
      <c r="W535" s="319">
        <f t="shared" si="114"/>
        <v>7.5675874348377157E-4</v>
      </c>
      <c r="X535" s="11" t="str">
        <f t="shared" si="110"/>
        <v>STABLE</v>
      </c>
      <c r="Y535" s="5" t="str">
        <f t="shared" si="111"/>
        <v>PAID</v>
      </c>
      <c r="Z535" s="5" t="s">
        <v>738</v>
      </c>
      <c r="AA535" s="5" t="s">
        <v>586</v>
      </c>
      <c r="AB535" s="12"/>
      <c r="AC535" s="5"/>
      <c r="AD535" s="5"/>
      <c r="AE535" s="13"/>
      <c r="AF535" s="14" t="s">
        <v>586</v>
      </c>
      <c r="AG535" s="15" t="s">
        <v>586</v>
      </c>
      <c r="AH535" s="5" t="s">
        <v>222</v>
      </c>
      <c r="AI535" s="15" t="s">
        <v>586</v>
      </c>
      <c r="AJ535" s="16" t="s">
        <v>586</v>
      </c>
      <c r="AK535" s="15" t="s">
        <v>586</v>
      </c>
      <c r="AL535" s="17">
        <v>10759</v>
      </c>
      <c r="AM535" s="8">
        <v>13494</v>
      </c>
      <c r="AN535" s="18">
        <v>27</v>
      </c>
      <c r="AO535" s="6">
        <v>37</v>
      </c>
      <c r="AP535" s="6" t="str">
        <f t="shared" si="112"/>
        <v>FLOW</v>
      </c>
      <c r="AQ535" s="6"/>
      <c r="AR535" s="6"/>
      <c r="AS535" s="6"/>
      <c r="AT535" s="6"/>
      <c r="AU535" s="5" t="s">
        <v>1060</v>
      </c>
      <c r="AV535" s="332"/>
      <c r="AW535" s="12"/>
      <c r="AX535" s="19"/>
      <c r="AY535" s="5"/>
      <c r="AZ535" s="5" t="s">
        <v>1011</v>
      </c>
      <c r="BA535" s="15" t="s">
        <v>586</v>
      </c>
      <c r="BB535" s="15"/>
      <c r="BC535" s="15"/>
      <c r="BD535" s="5"/>
      <c r="BE535" s="5"/>
      <c r="BF535" s="5"/>
      <c r="BG535" s="3"/>
      <c r="BH535" s="5"/>
      <c r="BI535" s="5"/>
      <c r="BJ535" s="5"/>
      <c r="BK535" s="5"/>
      <c r="BL535" s="5"/>
      <c r="BM535" s="5"/>
      <c r="BN535" s="5"/>
      <c r="BO535" s="5"/>
      <c r="BP535" s="5"/>
      <c r="BQ535" s="5"/>
      <c r="BR535" s="5">
        <v>1</v>
      </c>
      <c r="BS535" s="5"/>
      <c r="BT535" s="5"/>
      <c r="BU535" s="5"/>
      <c r="BV535" s="5"/>
      <c r="BW535" s="5"/>
      <c r="BX535" s="5"/>
      <c r="BY535" s="5"/>
      <c r="BZ535" s="5"/>
      <c r="CA535" s="5"/>
      <c r="CB535" s="5"/>
      <c r="CC535" s="5"/>
      <c r="CD535" s="5">
        <v>1</v>
      </c>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c r="EM535" s="5"/>
      <c r="EN535" s="5"/>
      <c r="EO535" s="5"/>
      <c r="EP535" s="5"/>
      <c r="EQ535" s="5"/>
      <c r="ER535" s="20">
        <f t="shared" si="115"/>
        <v>2</v>
      </c>
      <c r="ES535" s="5">
        <f t="shared" si="116"/>
        <v>1</v>
      </c>
      <c r="ET535" s="5" t="s">
        <v>574</v>
      </c>
      <c r="EU535" s="15" t="s">
        <v>1985</v>
      </c>
      <c r="EV535" s="15" t="s">
        <v>567</v>
      </c>
      <c r="EW535" s="15" t="s">
        <v>1073</v>
      </c>
      <c r="EX535" s="3" t="s">
        <v>1160</v>
      </c>
      <c r="EY535" s="22">
        <v>46188</v>
      </c>
      <c r="EZ535" s="21"/>
      <c r="FA535" s="3"/>
      <c r="FB535" s="22"/>
      <c r="FC535" s="15"/>
      <c r="FD535" s="15"/>
      <c r="FE535" s="15">
        <f t="shared" si="117"/>
        <v>4459</v>
      </c>
      <c r="FF535" s="4">
        <f t="shared" si="118"/>
        <v>9029</v>
      </c>
      <c r="FG535" t="s">
        <v>586</v>
      </c>
      <c r="FH535" s="4">
        <v>85</v>
      </c>
      <c r="FI535" t="s">
        <v>688</v>
      </c>
    </row>
    <row r="536" spans="1:165" ht="17.25" x14ac:dyDescent="0.25">
      <c r="A536" s="5">
        <v>457133918</v>
      </c>
      <c r="B536" s="12" t="s">
        <v>332</v>
      </c>
      <c r="C536" s="5"/>
      <c r="D536" s="5"/>
      <c r="E536" s="5"/>
      <c r="F536" s="5"/>
      <c r="G536" s="6"/>
      <c r="H536" s="6" t="s">
        <v>1481</v>
      </c>
      <c r="I536" s="5">
        <v>6692</v>
      </c>
      <c r="J536" s="5">
        <v>13284</v>
      </c>
      <c r="K536" s="295">
        <f>J536-I536+R536</f>
        <v>7152</v>
      </c>
      <c r="L536" s="295">
        <f t="shared" si="109"/>
        <v>19976</v>
      </c>
      <c r="M536" s="7">
        <v>4</v>
      </c>
      <c r="N536" s="5" t="s">
        <v>739</v>
      </c>
      <c r="O536" s="5" t="s">
        <v>689</v>
      </c>
      <c r="P536" s="5" t="s">
        <v>44</v>
      </c>
      <c r="Q536" s="8">
        <v>13105.56</v>
      </c>
      <c r="R536" s="9">
        <v>560</v>
      </c>
      <c r="S536" s="9">
        <f t="shared" si="107"/>
        <v>0</v>
      </c>
      <c r="T536" s="9">
        <v>900</v>
      </c>
      <c r="U536" s="10" t="s">
        <v>586</v>
      </c>
      <c r="V536" s="319">
        <f t="shared" si="113"/>
        <v>6.2496840718216096E-2</v>
      </c>
      <c r="W536" s="319">
        <f t="shared" si="114"/>
        <v>4.3028032430410005E-3</v>
      </c>
      <c r="X536" s="11" t="str">
        <f t="shared" si="110"/>
        <v>RB</v>
      </c>
      <c r="Y536" s="5" t="str">
        <f t="shared" si="111"/>
        <v>PAID</v>
      </c>
      <c r="Z536" s="5" t="s">
        <v>586</v>
      </c>
      <c r="AA536" s="5" t="s">
        <v>586</v>
      </c>
      <c r="AB536" s="12"/>
      <c r="AC536" s="5"/>
      <c r="AD536" s="5"/>
      <c r="AE536" s="13"/>
      <c r="AF536" s="14" t="s">
        <v>1064</v>
      </c>
      <c r="AG536" s="15" t="s">
        <v>586</v>
      </c>
      <c r="AH536" s="5" t="s">
        <v>331</v>
      </c>
      <c r="AI536" s="15" t="s">
        <v>586</v>
      </c>
      <c r="AJ536" s="16" t="s">
        <v>586</v>
      </c>
      <c r="AK536" s="15" t="s">
        <v>586</v>
      </c>
      <c r="AL536" s="17">
        <v>14744</v>
      </c>
      <c r="AM536" s="8">
        <v>13105.56</v>
      </c>
      <c r="AN536" s="18">
        <v>116</v>
      </c>
      <c r="AO536" s="6">
        <v>0</v>
      </c>
      <c r="AP536" s="6" t="str">
        <f t="shared" si="112"/>
        <v>RB</v>
      </c>
      <c r="AQ536" s="6"/>
      <c r="AR536" s="6"/>
      <c r="AS536" s="6"/>
      <c r="AT536" s="6"/>
      <c r="AU536" s="5" t="s">
        <v>483</v>
      </c>
      <c r="AV536" s="332"/>
      <c r="AW536" s="12"/>
      <c r="AX536" s="19"/>
      <c r="AY536" s="5"/>
      <c r="AZ536" s="5" t="s">
        <v>1011</v>
      </c>
      <c r="BA536" s="15" t="s">
        <v>586</v>
      </c>
      <c r="BB536" s="15"/>
      <c r="BC536" s="15"/>
      <c r="BD536" s="5"/>
      <c r="BE536" s="5"/>
      <c r="BF536" s="5"/>
      <c r="BG536" s="3"/>
      <c r="BH536" s="5"/>
      <c r="BI536" s="5"/>
      <c r="BJ536" s="5"/>
      <c r="BK536" s="5"/>
      <c r="BL536" s="5">
        <v>1</v>
      </c>
      <c r="BM536" s="5"/>
      <c r="BN536" s="5"/>
      <c r="BO536" s="5"/>
      <c r="BP536" s="5"/>
      <c r="BQ536" s="5"/>
      <c r="BR536" s="5"/>
      <c r="BS536" s="5"/>
      <c r="BT536" s="5"/>
      <c r="BU536" s="5"/>
      <c r="BV536" s="5"/>
      <c r="BW536" s="5"/>
      <c r="BX536" s="5"/>
      <c r="BY536" s="5"/>
      <c r="BZ536" s="5"/>
      <c r="CA536" s="5"/>
      <c r="CB536" s="5"/>
      <c r="CC536" s="5"/>
      <c r="CD536" s="5"/>
      <c r="CE536" s="5"/>
      <c r="CF536" s="5"/>
      <c r="CG536" s="5"/>
      <c r="CH536" s="5"/>
      <c r="CI536" s="5"/>
      <c r="CJ536" s="5"/>
      <c r="CK536" s="5"/>
      <c r="CL536" s="5"/>
      <c r="CM536" s="5"/>
      <c r="CN536" s="5"/>
      <c r="CO536" s="5"/>
      <c r="CP536" s="5"/>
      <c r="CQ536" s="5"/>
      <c r="CR536" s="5"/>
      <c r="CS536" s="5"/>
      <c r="CT536" s="5"/>
      <c r="CU536" s="5"/>
      <c r="CV536" s="5"/>
      <c r="CW536" s="5"/>
      <c r="CX536" s="5"/>
      <c r="CY536" s="5"/>
      <c r="CZ536" s="5"/>
      <c r="DA536" s="5"/>
      <c r="DB536" s="5"/>
      <c r="DC536" s="5"/>
      <c r="DD536" s="5"/>
      <c r="DE536" s="5"/>
      <c r="DF536" s="5"/>
      <c r="DG536" s="5"/>
      <c r="DH536" s="5"/>
      <c r="DI536" s="5"/>
      <c r="DJ536" s="5"/>
      <c r="DK536" s="5"/>
      <c r="DL536" s="5"/>
      <c r="DM536" s="5"/>
      <c r="DN536" s="5"/>
      <c r="DO536" s="5"/>
      <c r="DP536" s="5"/>
      <c r="DQ536" s="5"/>
      <c r="DR536" s="5"/>
      <c r="DS536" s="5"/>
      <c r="DT536" s="5"/>
      <c r="DU536" s="5"/>
      <c r="DV536" s="5"/>
      <c r="DW536" s="5"/>
      <c r="DX536" s="5"/>
      <c r="DY536" s="5"/>
      <c r="DZ536" s="5"/>
      <c r="EA536" s="5"/>
      <c r="EB536" s="5"/>
      <c r="EC536" s="5"/>
      <c r="ED536" s="5"/>
      <c r="EE536" s="5"/>
      <c r="EF536" s="5"/>
      <c r="EG536" s="5"/>
      <c r="EH536" s="5"/>
      <c r="EI536" s="5"/>
      <c r="EJ536" s="5"/>
      <c r="EK536" s="5"/>
      <c r="EL536" s="5"/>
      <c r="EM536" s="5"/>
      <c r="EN536" s="5"/>
      <c r="EO536" s="5"/>
      <c r="EP536" s="5"/>
      <c r="EQ536" s="5"/>
      <c r="ER536" s="20">
        <f t="shared" si="115"/>
        <v>1</v>
      </c>
      <c r="ES536" s="5">
        <f t="shared" si="116"/>
        <v>1</v>
      </c>
      <c r="ET536" s="5" t="s">
        <v>576</v>
      </c>
      <c r="EU536" s="15" t="s">
        <v>1986</v>
      </c>
      <c r="EV536" s="15" t="s">
        <v>567</v>
      </c>
      <c r="EW536" s="15" t="s">
        <v>1075</v>
      </c>
      <c r="EX536" s="3" t="s">
        <v>1153</v>
      </c>
      <c r="EY536" s="22">
        <v>46177</v>
      </c>
      <c r="EZ536" s="21"/>
      <c r="FA536" s="3"/>
      <c r="FB536" s="22"/>
      <c r="FC536" s="15"/>
      <c r="FD536" s="15"/>
      <c r="FE536" s="15">
        <f t="shared" si="117"/>
        <v>-6232</v>
      </c>
      <c r="FF536" s="4">
        <f t="shared" si="118"/>
        <v>19976</v>
      </c>
      <c r="FG536" t="s">
        <v>586</v>
      </c>
      <c r="FH536" s="4">
        <v>560</v>
      </c>
      <c r="FI536" t="s">
        <v>1479</v>
      </c>
    </row>
    <row r="537" spans="1:165" ht="17.25" x14ac:dyDescent="0.25">
      <c r="A537" s="5">
        <v>129678051</v>
      </c>
      <c r="B537" s="12" t="s">
        <v>799</v>
      </c>
      <c r="C537" s="5"/>
      <c r="D537" s="5"/>
      <c r="E537" s="5"/>
      <c r="F537" s="5"/>
      <c r="G537" s="6"/>
      <c r="H537" s="6"/>
      <c r="I537" s="5">
        <v>6682</v>
      </c>
      <c r="J537" s="5">
        <v>13175</v>
      </c>
      <c r="K537" s="295">
        <f t="shared" ref="K537:K566" si="120">IF((J537+R537)&lt;=I537+R537,(J537+R537),((I537-(I537*(M537+1)-(I537+J537)))+R537))</f>
        <v>6664</v>
      </c>
      <c r="L537" s="295">
        <f t="shared" si="109"/>
        <v>19857</v>
      </c>
      <c r="M537" s="7">
        <v>2</v>
      </c>
      <c r="N537" s="5" t="s">
        <v>688</v>
      </c>
      <c r="O537" s="5" t="s">
        <v>689</v>
      </c>
      <c r="P537" s="5" t="s">
        <v>44</v>
      </c>
      <c r="Q537" s="8">
        <v>13101.15</v>
      </c>
      <c r="R537" s="9">
        <v>171</v>
      </c>
      <c r="S537" s="9">
        <f t="shared" si="107"/>
        <v>0</v>
      </c>
      <c r="T537" s="9">
        <v>5400</v>
      </c>
      <c r="U537" s="10" t="s">
        <v>688</v>
      </c>
      <c r="V537" s="319">
        <f t="shared" si="113"/>
        <v>0.12300261521915781</v>
      </c>
      <c r="W537" s="319">
        <f t="shared" si="114"/>
        <v>2.9007437369976572E-3</v>
      </c>
      <c r="X537" s="11" t="str">
        <f t="shared" si="110"/>
        <v>FLOW</v>
      </c>
      <c r="Y537" s="5" t="str">
        <f t="shared" si="111"/>
        <v>-</v>
      </c>
      <c r="Z537" s="5" t="s">
        <v>773</v>
      </c>
      <c r="AA537" s="5" t="s">
        <v>586</v>
      </c>
      <c r="AB537" s="12"/>
      <c r="AC537" s="5"/>
      <c r="AD537" s="5"/>
      <c r="AE537" s="13"/>
      <c r="AF537" s="14" t="s">
        <v>586</v>
      </c>
      <c r="AG537" s="15" t="s">
        <v>586</v>
      </c>
      <c r="AH537" s="5" t="s">
        <v>48</v>
      </c>
      <c r="AI537" s="15" t="s">
        <v>586</v>
      </c>
      <c r="AJ537" s="16" t="s">
        <v>586</v>
      </c>
      <c r="AK537" s="15" t="s">
        <v>586</v>
      </c>
      <c r="AL537" s="17">
        <v>18746</v>
      </c>
      <c r="AM537" s="8">
        <v>13101.15</v>
      </c>
      <c r="AN537" s="18">
        <v>57</v>
      </c>
      <c r="AO537" s="6">
        <v>67</v>
      </c>
      <c r="AP537" s="6" t="str">
        <f t="shared" si="112"/>
        <v>FLOW</v>
      </c>
      <c r="AQ537" s="6"/>
      <c r="AR537" s="6"/>
      <c r="AS537" s="6"/>
      <c r="AT537" s="6"/>
      <c r="AU537" s="5" t="s">
        <v>483</v>
      </c>
      <c r="AV537" s="332"/>
      <c r="AW537" s="12"/>
      <c r="AX537" s="19"/>
      <c r="AY537" s="5"/>
      <c r="AZ537" s="5" t="s">
        <v>1011</v>
      </c>
      <c r="BA537" s="15" t="s">
        <v>586</v>
      </c>
      <c r="BB537" s="15"/>
      <c r="BC537" s="15"/>
      <c r="BD537" s="5"/>
      <c r="BE537" s="5"/>
      <c r="BF537" s="5"/>
      <c r="BG537" s="3"/>
      <c r="BH537" s="5"/>
      <c r="BI537" s="5"/>
      <c r="BJ537" s="5"/>
      <c r="BK537" s="5"/>
      <c r="BL537" s="5">
        <v>1</v>
      </c>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c r="DP537" s="5"/>
      <c r="DQ537" s="5"/>
      <c r="DR537" s="5"/>
      <c r="DS537" s="5"/>
      <c r="DT537" s="5"/>
      <c r="DU537" s="5"/>
      <c r="DV537" s="5"/>
      <c r="DW537" s="5"/>
      <c r="DX537" s="5"/>
      <c r="DY537" s="5"/>
      <c r="DZ537" s="5"/>
      <c r="EA537" s="5"/>
      <c r="EB537" s="5"/>
      <c r="EC537" s="5"/>
      <c r="ED537" s="5"/>
      <c r="EE537" s="5"/>
      <c r="EF537" s="5"/>
      <c r="EG537" s="5"/>
      <c r="EH537" s="5"/>
      <c r="EI537" s="5"/>
      <c r="EJ537" s="5"/>
      <c r="EK537" s="5"/>
      <c r="EL537" s="5"/>
      <c r="EM537" s="5"/>
      <c r="EN537" s="5"/>
      <c r="EO537" s="5"/>
      <c r="EP537" s="5"/>
      <c r="EQ537" s="5"/>
      <c r="ER537" s="20">
        <f t="shared" si="115"/>
        <v>1</v>
      </c>
      <c r="ES537" s="5">
        <f t="shared" si="116"/>
        <v>1</v>
      </c>
      <c r="ET537" s="5" t="s">
        <v>576</v>
      </c>
      <c r="EU537" s="15" t="s">
        <v>1987</v>
      </c>
      <c r="EV537" s="15" t="s">
        <v>567</v>
      </c>
      <c r="EW537" s="15" t="s">
        <v>1075</v>
      </c>
      <c r="EX537" s="3" t="s">
        <v>1178</v>
      </c>
      <c r="EY537" s="22">
        <v>46177</v>
      </c>
      <c r="EZ537" s="21"/>
      <c r="FA537" s="3"/>
      <c r="FB537" s="22"/>
      <c r="FC537" s="15"/>
      <c r="FD537" s="15"/>
      <c r="FE537" s="15">
        <f t="shared" si="117"/>
        <v>6664</v>
      </c>
      <c r="FF537" s="4">
        <f t="shared" si="118"/>
        <v>19857</v>
      </c>
      <c r="FG537" t="s">
        <v>586</v>
      </c>
      <c r="FH537" s="4">
        <v>171</v>
      </c>
      <c r="FI537" t="s">
        <v>688</v>
      </c>
    </row>
    <row r="538" spans="1:165" ht="17.25" x14ac:dyDescent="0.25">
      <c r="A538" s="5">
        <v>140932285</v>
      </c>
      <c r="B538" s="12" t="s">
        <v>814</v>
      </c>
      <c r="C538" s="5"/>
      <c r="D538" s="5"/>
      <c r="E538" s="5"/>
      <c r="F538" s="5"/>
      <c r="G538" s="6"/>
      <c r="H538" s="6"/>
      <c r="I538" s="5">
        <v>4489</v>
      </c>
      <c r="J538" s="5">
        <v>13376</v>
      </c>
      <c r="K538" s="295">
        <f t="shared" si="120"/>
        <v>4715</v>
      </c>
      <c r="L538" s="295">
        <f t="shared" si="109"/>
        <v>17865</v>
      </c>
      <c r="M538" s="7">
        <v>3</v>
      </c>
      <c r="N538" s="5" t="s">
        <v>688</v>
      </c>
      <c r="O538" s="5" t="s">
        <v>689</v>
      </c>
      <c r="P538" s="5" t="s">
        <v>156</v>
      </c>
      <c r="Q538" s="8">
        <v>13099.43</v>
      </c>
      <c r="R538" s="9">
        <v>317</v>
      </c>
      <c r="S538" s="9">
        <f t="shared" si="107"/>
        <v>0</v>
      </c>
      <c r="T538" s="9">
        <v>6503</v>
      </c>
      <c r="U538" s="10" t="s">
        <v>688</v>
      </c>
      <c r="V538" s="319">
        <f t="shared" si="113"/>
        <v>2.4935484241239873E-2</v>
      </c>
      <c r="W538" s="319">
        <f t="shared" si="114"/>
        <v>3.4680906867763811E-3</v>
      </c>
      <c r="X538" s="11" t="str">
        <f t="shared" si="110"/>
        <v>FLOW</v>
      </c>
      <c r="Y538" s="5" t="str">
        <f t="shared" si="111"/>
        <v>-</v>
      </c>
      <c r="Z538" s="5" t="s">
        <v>773</v>
      </c>
      <c r="AA538" s="5" t="s">
        <v>586</v>
      </c>
      <c r="AB538" s="12"/>
      <c r="AC538" s="5"/>
      <c r="AD538" s="5"/>
      <c r="AE538" s="13"/>
      <c r="AF538" s="14" t="s">
        <v>1064</v>
      </c>
      <c r="AG538" s="15" t="s">
        <v>586</v>
      </c>
      <c r="AH538" s="5" t="s">
        <v>155</v>
      </c>
      <c r="AI538" s="15" t="s">
        <v>586</v>
      </c>
      <c r="AJ538" s="16" t="s">
        <v>586</v>
      </c>
      <c r="AK538" s="15" t="s">
        <v>586</v>
      </c>
      <c r="AL538" s="17">
        <v>20196</v>
      </c>
      <c r="AM538" s="8">
        <v>13099.43</v>
      </c>
      <c r="AN538" s="18">
        <v>87</v>
      </c>
      <c r="AO538" s="6">
        <v>97</v>
      </c>
      <c r="AP538" s="6" t="str">
        <f t="shared" si="112"/>
        <v>FLOW</v>
      </c>
      <c r="AQ538" s="6"/>
      <c r="AR538" s="6"/>
      <c r="AS538" s="6"/>
      <c r="AT538" s="6"/>
      <c r="AU538" s="5" t="s">
        <v>483</v>
      </c>
      <c r="AV538" s="332"/>
      <c r="AW538" s="12"/>
      <c r="AX538" s="19"/>
      <c r="AY538" s="5"/>
      <c r="AZ538" s="5" t="s">
        <v>1011</v>
      </c>
      <c r="BA538" s="15" t="s">
        <v>586</v>
      </c>
      <c r="BB538" s="15"/>
      <c r="BC538" s="15"/>
      <c r="BD538" s="5"/>
      <c r="BE538" s="5"/>
      <c r="BF538" s="5">
        <v>1</v>
      </c>
      <c r="BG538" s="3"/>
      <c r="BH538" s="5"/>
      <c r="BI538" s="5"/>
      <c r="BJ538" s="5"/>
      <c r="BK538" s="5"/>
      <c r="BL538" s="5"/>
      <c r="BM538" s="5"/>
      <c r="BN538" s="5"/>
      <c r="BO538" s="5"/>
      <c r="BP538" s="5"/>
      <c r="BQ538" s="5"/>
      <c r="BR538" s="5"/>
      <c r="BS538" s="5"/>
      <c r="BT538" s="5"/>
      <c r="BU538" s="5"/>
      <c r="BV538" s="5"/>
      <c r="BW538" s="5"/>
      <c r="BX538" s="5"/>
      <c r="BY538" s="5"/>
      <c r="BZ538" s="5"/>
      <c r="CA538" s="5"/>
      <c r="CB538" s="5"/>
      <c r="CC538" s="5"/>
      <c r="CD538" s="5"/>
      <c r="CE538" s="5"/>
      <c r="CF538" s="5"/>
      <c r="CG538" s="5"/>
      <c r="CH538" s="5"/>
      <c r="CI538" s="5"/>
      <c r="CJ538" s="5"/>
      <c r="CK538" s="5"/>
      <c r="CL538" s="5"/>
      <c r="CM538" s="5"/>
      <c r="CN538" s="5"/>
      <c r="CO538" s="5"/>
      <c r="CP538" s="5"/>
      <c r="CQ538" s="5"/>
      <c r="CR538" s="5"/>
      <c r="CS538" s="5"/>
      <c r="CT538" s="5"/>
      <c r="CU538" s="5"/>
      <c r="CV538" s="5"/>
      <c r="CW538" s="5"/>
      <c r="CX538" s="5"/>
      <c r="CY538" s="5"/>
      <c r="CZ538" s="5"/>
      <c r="DA538" s="5"/>
      <c r="DB538" s="5"/>
      <c r="DC538" s="5"/>
      <c r="DD538" s="5"/>
      <c r="DE538" s="5"/>
      <c r="DF538" s="5"/>
      <c r="DG538" s="5"/>
      <c r="DH538" s="5"/>
      <c r="DI538" s="5"/>
      <c r="DJ538" s="5"/>
      <c r="DK538" s="5"/>
      <c r="DL538" s="5"/>
      <c r="DM538" s="5"/>
      <c r="DN538" s="5"/>
      <c r="DO538" s="5"/>
      <c r="DP538" s="5"/>
      <c r="DQ538" s="5"/>
      <c r="DR538" s="5"/>
      <c r="DS538" s="5"/>
      <c r="DT538" s="5"/>
      <c r="DU538" s="5"/>
      <c r="DV538" s="5"/>
      <c r="DW538" s="5"/>
      <c r="DX538" s="5"/>
      <c r="DY538" s="5"/>
      <c r="DZ538" s="5"/>
      <c r="EA538" s="5"/>
      <c r="EB538" s="5"/>
      <c r="EC538" s="5"/>
      <c r="ED538" s="5"/>
      <c r="EE538" s="5"/>
      <c r="EF538" s="5"/>
      <c r="EG538" s="5"/>
      <c r="EH538" s="5"/>
      <c r="EI538" s="5"/>
      <c r="EJ538" s="5"/>
      <c r="EK538" s="5"/>
      <c r="EL538" s="5"/>
      <c r="EM538" s="5"/>
      <c r="EN538" s="5"/>
      <c r="EO538" s="5"/>
      <c r="EP538" s="5"/>
      <c r="EQ538" s="5"/>
      <c r="ER538" s="20">
        <f t="shared" si="115"/>
        <v>1</v>
      </c>
      <c r="ES538" s="5">
        <f t="shared" si="116"/>
        <v>1</v>
      </c>
      <c r="ET538" s="5" t="s">
        <v>582</v>
      </c>
      <c r="EU538" s="15" t="s">
        <v>1988</v>
      </c>
      <c r="EV538" s="15" t="s">
        <v>567</v>
      </c>
      <c r="EW538" s="15" t="s">
        <v>1070</v>
      </c>
      <c r="EX538" s="3" t="s">
        <v>1076</v>
      </c>
      <c r="EY538" s="22">
        <v>46175</v>
      </c>
      <c r="EZ538" s="21"/>
      <c r="FA538" s="3"/>
      <c r="FB538" s="22"/>
      <c r="FC538" s="15"/>
      <c r="FD538" s="15"/>
      <c r="FE538" s="15">
        <f t="shared" si="117"/>
        <v>4715</v>
      </c>
      <c r="FF538" s="4">
        <f t="shared" si="118"/>
        <v>17865</v>
      </c>
      <c r="FG538" t="s">
        <v>897</v>
      </c>
      <c r="FH538" s="4">
        <v>317</v>
      </c>
      <c r="FI538" t="s">
        <v>688</v>
      </c>
    </row>
    <row r="539" spans="1:165" ht="17.25" x14ac:dyDescent="0.25">
      <c r="A539" s="5">
        <v>462898516</v>
      </c>
      <c r="B539" s="12" t="s">
        <v>971</v>
      </c>
      <c r="C539" s="5" t="s">
        <v>1043</v>
      </c>
      <c r="D539" s="5" t="s">
        <v>2150</v>
      </c>
      <c r="E539" s="5">
        <v>4650</v>
      </c>
      <c r="F539" s="5"/>
      <c r="G539" s="6"/>
      <c r="H539" s="6"/>
      <c r="I539" s="5">
        <v>4514</v>
      </c>
      <c r="J539" s="5">
        <v>13425</v>
      </c>
      <c r="K539" s="295">
        <f t="shared" si="120"/>
        <v>4842</v>
      </c>
      <c r="L539" s="295">
        <f t="shared" si="109"/>
        <v>13289</v>
      </c>
      <c r="M539" s="7">
        <v>3</v>
      </c>
      <c r="N539" s="5" t="s">
        <v>737</v>
      </c>
      <c r="O539" s="5" t="s">
        <v>738</v>
      </c>
      <c r="P539" s="5" t="s">
        <v>156</v>
      </c>
      <c r="Q539" s="8">
        <v>13057</v>
      </c>
      <c r="R539" s="9">
        <v>445</v>
      </c>
      <c r="S539" s="9">
        <f t="shared" si="107"/>
        <v>0</v>
      </c>
      <c r="T539" s="9">
        <v>5333.03</v>
      </c>
      <c r="U539" s="10" t="s">
        <v>586</v>
      </c>
      <c r="V539" s="319">
        <f t="shared" si="113"/>
        <v>2.4854716406581739E-2</v>
      </c>
      <c r="W539" s="319">
        <f t="shared" si="114"/>
        <v>3.4568572905263211E-3</v>
      </c>
      <c r="X539" s="11" t="str">
        <f t="shared" si="110"/>
        <v>STABLE</v>
      </c>
      <c r="Y539" s="5" t="str">
        <f t="shared" si="111"/>
        <v>PAID</v>
      </c>
      <c r="Z539" s="5" t="s">
        <v>586</v>
      </c>
      <c r="AA539" s="5" t="s">
        <v>586</v>
      </c>
      <c r="AB539" s="12"/>
      <c r="AC539" s="5"/>
      <c r="AD539" s="5"/>
      <c r="AE539" s="13"/>
      <c r="AF539" s="14" t="s">
        <v>1064</v>
      </c>
      <c r="AG539" s="15" t="s">
        <v>586</v>
      </c>
      <c r="AH539" s="5" t="s">
        <v>465</v>
      </c>
      <c r="AI539" s="15" t="s">
        <v>586</v>
      </c>
      <c r="AJ539" s="16" t="s">
        <v>586</v>
      </c>
      <c r="AK539" s="15" t="s">
        <v>586</v>
      </c>
      <c r="AL539" s="17">
        <v>19203.03</v>
      </c>
      <c r="AM539" s="8">
        <v>13057</v>
      </c>
      <c r="AN539" s="18">
        <v>88</v>
      </c>
      <c r="AO539" s="6">
        <v>98</v>
      </c>
      <c r="AP539" s="6" t="str">
        <f t="shared" si="112"/>
        <v>FLOW</v>
      </c>
      <c r="AQ539" s="6"/>
      <c r="AR539" s="6"/>
      <c r="AS539" s="6"/>
      <c r="AT539" s="6"/>
      <c r="AU539" s="5" t="s">
        <v>483</v>
      </c>
      <c r="AV539" s="332"/>
      <c r="AW539" s="12"/>
      <c r="AX539" s="19"/>
      <c r="AY539" s="5"/>
      <c r="AZ539" s="5" t="s">
        <v>1011</v>
      </c>
      <c r="BA539" s="15" t="s">
        <v>586</v>
      </c>
      <c r="BB539" s="15"/>
      <c r="BC539" s="15"/>
      <c r="BD539" s="5"/>
      <c r="BE539" s="5"/>
      <c r="BF539" s="5"/>
      <c r="BG539" s="3"/>
      <c r="BH539" s="5"/>
      <c r="BI539" s="5"/>
      <c r="BJ539" s="5"/>
      <c r="BK539" s="5"/>
      <c r="BL539" s="5">
        <v>1</v>
      </c>
      <c r="BM539" s="5"/>
      <c r="BN539" s="5"/>
      <c r="BO539" s="5"/>
      <c r="BP539" s="5"/>
      <c r="BQ539" s="5"/>
      <c r="BR539" s="5"/>
      <c r="BS539" s="5"/>
      <c r="BT539" s="5"/>
      <c r="BU539" s="5"/>
      <c r="BV539" s="5"/>
      <c r="BW539" s="5"/>
      <c r="BX539" s="5"/>
      <c r="BY539" s="5"/>
      <c r="BZ539" s="5"/>
      <c r="CA539" s="5"/>
      <c r="CB539" s="5"/>
      <c r="CC539" s="5"/>
      <c r="CD539" s="5"/>
      <c r="CE539" s="5"/>
      <c r="CF539" s="5"/>
      <c r="CG539" s="5"/>
      <c r="CH539" s="5"/>
      <c r="CI539" s="5"/>
      <c r="CJ539" s="5"/>
      <c r="CK539" s="5"/>
      <c r="CL539" s="5"/>
      <c r="CM539" s="5"/>
      <c r="CN539" s="5"/>
      <c r="CO539" s="5"/>
      <c r="CP539" s="5"/>
      <c r="CQ539" s="5"/>
      <c r="CR539" s="5"/>
      <c r="CS539" s="5"/>
      <c r="CT539" s="5"/>
      <c r="CU539" s="5"/>
      <c r="CV539" s="5"/>
      <c r="CW539" s="5"/>
      <c r="CX539" s="5"/>
      <c r="CY539" s="5"/>
      <c r="CZ539" s="5"/>
      <c r="DA539" s="5"/>
      <c r="DB539" s="5"/>
      <c r="DC539" s="5"/>
      <c r="DD539" s="5"/>
      <c r="DE539" s="5"/>
      <c r="DF539" s="5"/>
      <c r="DG539" s="5"/>
      <c r="DH539" s="5"/>
      <c r="DI539" s="5"/>
      <c r="DJ539" s="5"/>
      <c r="DK539" s="5"/>
      <c r="DL539" s="5"/>
      <c r="DM539" s="5"/>
      <c r="DN539" s="5"/>
      <c r="DO539" s="5"/>
      <c r="DP539" s="5"/>
      <c r="DQ539" s="5"/>
      <c r="DR539" s="5"/>
      <c r="DS539" s="5"/>
      <c r="DT539" s="5"/>
      <c r="DU539" s="5"/>
      <c r="DV539" s="5"/>
      <c r="DW539" s="5"/>
      <c r="DX539" s="5"/>
      <c r="DY539" s="5"/>
      <c r="DZ539" s="5"/>
      <c r="EA539" s="5"/>
      <c r="EB539" s="5"/>
      <c r="EC539" s="5"/>
      <c r="ED539" s="5"/>
      <c r="EE539" s="5"/>
      <c r="EF539" s="5"/>
      <c r="EG539" s="5"/>
      <c r="EH539" s="5"/>
      <c r="EI539" s="5"/>
      <c r="EJ539" s="5"/>
      <c r="EK539" s="5"/>
      <c r="EL539" s="5"/>
      <c r="EM539" s="5"/>
      <c r="EN539" s="5"/>
      <c r="EO539" s="5"/>
      <c r="EP539" s="5"/>
      <c r="EQ539" s="5"/>
      <c r="ER539" s="20">
        <f t="shared" si="115"/>
        <v>1</v>
      </c>
      <c r="ES539" s="5">
        <f t="shared" si="116"/>
        <v>1</v>
      </c>
      <c r="ET539" s="5" t="s">
        <v>582</v>
      </c>
      <c r="EU539" s="15" t="s">
        <v>1989</v>
      </c>
      <c r="EV539" s="15" t="s">
        <v>567</v>
      </c>
      <c r="EW539" s="15" t="s">
        <v>1068</v>
      </c>
      <c r="EX539" s="3" t="s">
        <v>1137</v>
      </c>
      <c r="EY539" s="22">
        <v>46177</v>
      </c>
      <c r="EZ539" s="21"/>
      <c r="FA539" s="3"/>
      <c r="FB539" s="22"/>
      <c r="FC539" s="15"/>
      <c r="FD539" s="15"/>
      <c r="FE539" s="15">
        <f t="shared" si="117"/>
        <v>4842</v>
      </c>
      <c r="FF539" s="4">
        <f t="shared" si="118"/>
        <v>17939</v>
      </c>
      <c r="FG539" t="s">
        <v>586</v>
      </c>
      <c r="FH539" s="4">
        <v>445</v>
      </c>
      <c r="FI539" t="s">
        <v>688</v>
      </c>
    </row>
    <row r="540" spans="1:165" ht="17.25" x14ac:dyDescent="0.25">
      <c r="A540" s="5">
        <v>463989879</v>
      </c>
      <c r="B540" s="12" t="s">
        <v>1333</v>
      </c>
      <c r="C540" s="5"/>
      <c r="D540" s="5"/>
      <c r="E540" s="5"/>
      <c r="F540" s="5"/>
      <c r="G540" s="6"/>
      <c r="H540" s="6"/>
      <c r="I540" s="5">
        <v>2728</v>
      </c>
      <c r="J540" s="5">
        <v>2708</v>
      </c>
      <c r="K540" s="295">
        <f t="shared" si="120"/>
        <v>2713</v>
      </c>
      <c r="L540" s="295">
        <f t="shared" si="109"/>
        <v>5436</v>
      </c>
      <c r="M540" s="334">
        <v>1</v>
      </c>
      <c r="N540" s="5" t="s">
        <v>688</v>
      </c>
      <c r="O540" s="5" t="s">
        <v>689</v>
      </c>
      <c r="P540" s="5" t="s">
        <v>44</v>
      </c>
      <c r="Q540" s="8">
        <v>12985</v>
      </c>
      <c r="R540" s="9">
        <v>5</v>
      </c>
      <c r="S540" s="9">
        <f t="shared" si="107"/>
        <v>0</v>
      </c>
      <c r="T540" s="9">
        <v>900</v>
      </c>
      <c r="U540" s="10" t="s">
        <v>586</v>
      </c>
      <c r="V540" s="319">
        <f t="shared" si="113"/>
        <v>1.3217822963380329E-2</v>
      </c>
      <c r="W540" s="319">
        <f t="shared" si="114"/>
        <v>7.2821344924683365E-4</v>
      </c>
      <c r="X540" s="11" t="str">
        <f t="shared" si="110"/>
        <v>FLOW</v>
      </c>
      <c r="Y540" s="5" t="str">
        <f t="shared" si="111"/>
        <v>-</v>
      </c>
      <c r="Z540" s="5" t="s">
        <v>586</v>
      </c>
      <c r="AA540" s="5" t="s">
        <v>586</v>
      </c>
      <c r="AB540" s="12"/>
      <c r="AC540" s="5"/>
      <c r="AD540" s="5"/>
      <c r="AE540" s="13"/>
      <c r="AF540" s="14"/>
      <c r="AG540" s="15"/>
      <c r="AH540" s="5" t="s">
        <v>48</v>
      </c>
      <c r="AI540" s="15"/>
      <c r="AK540" s="15"/>
      <c r="AL540" s="17">
        <v>3613</v>
      </c>
      <c r="AM540" s="8">
        <v>12985</v>
      </c>
      <c r="AN540" s="18">
        <v>26</v>
      </c>
      <c r="AO540" s="6">
        <v>36</v>
      </c>
      <c r="AP540" s="6" t="str">
        <f t="shared" si="112"/>
        <v>FLOW</v>
      </c>
      <c r="AQ540" s="6"/>
      <c r="AR540" s="6"/>
      <c r="AS540" s="6"/>
      <c r="AT540" s="6"/>
      <c r="AU540" s="5" t="s">
        <v>586</v>
      </c>
      <c r="AV540" s="332"/>
      <c r="AW540" s="12"/>
      <c r="AX540" s="19"/>
      <c r="AY540" s="5"/>
      <c r="AZ540" s="5" t="s">
        <v>1325</v>
      </c>
      <c r="BA540" s="15" t="s">
        <v>586</v>
      </c>
      <c r="BB540" s="15"/>
      <c r="BC540" s="15"/>
      <c r="BD540" s="5"/>
      <c r="BE540" s="5"/>
      <c r="BF540" s="5"/>
      <c r="BG540" s="3"/>
      <c r="BH540" s="5"/>
      <c r="BI540" s="5"/>
      <c r="BJ540" s="5"/>
      <c r="BK540" s="5"/>
      <c r="BL540" s="5"/>
      <c r="BM540" s="5"/>
      <c r="BN540" s="5"/>
      <c r="BO540" s="5"/>
      <c r="BP540" s="5"/>
      <c r="BQ540" s="5"/>
      <c r="BR540" s="5"/>
      <c r="BS540" s="5"/>
      <c r="BT540" s="5"/>
      <c r="BU540" s="5"/>
      <c r="BV540" s="5"/>
      <c r="BW540" s="5"/>
      <c r="BX540" s="5"/>
      <c r="BY540" s="5"/>
      <c r="BZ540" s="5"/>
      <c r="CA540" s="5"/>
      <c r="CB540" s="5"/>
      <c r="CC540" s="5"/>
      <c r="CD540" s="5"/>
      <c r="CE540" s="5"/>
      <c r="CF540" s="5"/>
      <c r="CG540" s="5">
        <v>1</v>
      </c>
      <c r="CH540" s="5"/>
      <c r="CI540" s="5"/>
      <c r="CJ540" s="5"/>
      <c r="CK540" s="5"/>
      <c r="CL540" s="5"/>
      <c r="CM540" s="5"/>
      <c r="CN540" s="5"/>
      <c r="CO540" s="5"/>
      <c r="CP540" s="5"/>
      <c r="CQ540" s="5"/>
      <c r="CR540" s="5"/>
      <c r="CS540" s="5"/>
      <c r="CT540" s="5"/>
      <c r="CU540" s="5"/>
      <c r="CV540" s="5"/>
      <c r="CW540" s="5"/>
      <c r="CX540" s="5"/>
      <c r="CY540" s="5"/>
      <c r="CZ540" s="5"/>
      <c r="DA540" s="5"/>
      <c r="DB540" s="5"/>
      <c r="DC540" s="5"/>
      <c r="DD540" s="5"/>
      <c r="DE540" s="5"/>
      <c r="DF540" s="5"/>
      <c r="DG540" s="5"/>
      <c r="DH540" s="5"/>
      <c r="DI540" s="5"/>
      <c r="DJ540" s="5"/>
      <c r="DK540" s="5"/>
      <c r="DL540" s="5"/>
      <c r="DM540" s="5"/>
      <c r="DN540" s="5"/>
      <c r="DO540" s="5"/>
      <c r="DP540" s="5"/>
      <c r="DQ540" s="5"/>
      <c r="DR540" s="5"/>
      <c r="DS540" s="5"/>
      <c r="DT540" s="5"/>
      <c r="DU540" s="5"/>
      <c r="DV540" s="5"/>
      <c r="DW540" s="5"/>
      <c r="DX540" s="5"/>
      <c r="DY540" s="5"/>
      <c r="DZ540" s="5"/>
      <c r="EA540" s="5"/>
      <c r="EB540" s="5"/>
      <c r="EC540" s="5"/>
      <c r="ED540" s="5"/>
      <c r="EE540" s="5"/>
      <c r="EF540" s="5"/>
      <c r="EG540" s="5"/>
      <c r="EH540" s="5"/>
      <c r="EI540" s="5"/>
      <c r="EJ540" s="5"/>
      <c r="EK540" s="5"/>
      <c r="EL540" s="5"/>
      <c r="EM540" s="5"/>
      <c r="EN540" s="5"/>
      <c r="EO540" s="5"/>
      <c r="EP540" s="5"/>
      <c r="EQ540" s="5"/>
      <c r="ER540" s="20">
        <f t="shared" si="115"/>
        <v>1</v>
      </c>
      <c r="ES540" s="5">
        <f t="shared" si="116"/>
        <v>1</v>
      </c>
      <c r="ET540" s="5" t="s">
        <v>576</v>
      </c>
      <c r="EU540" s="15" t="s">
        <v>1990</v>
      </c>
      <c r="EV540" s="15" t="s">
        <v>567</v>
      </c>
      <c r="EW540" s="15"/>
      <c r="EX540" s="3"/>
      <c r="EY540" s="22"/>
      <c r="EZ540" s="21"/>
      <c r="FA540" s="3"/>
      <c r="FB540" s="22"/>
      <c r="FC540" s="15"/>
      <c r="FD540" s="15"/>
      <c r="FE540" s="15">
        <f t="shared" si="117"/>
        <v>2713</v>
      </c>
      <c r="FF540" s="4">
        <f t="shared" si="118"/>
        <v>5436</v>
      </c>
      <c r="FH540" s="4">
        <v>5</v>
      </c>
      <c r="FI540" t="s">
        <v>688</v>
      </c>
    </row>
    <row r="541" spans="1:165" ht="17.25" x14ac:dyDescent="0.25">
      <c r="A541" s="5">
        <v>458739499</v>
      </c>
      <c r="B541" s="12" t="s">
        <v>853</v>
      </c>
      <c r="C541" s="5"/>
      <c r="D541" s="5"/>
      <c r="E541" s="5"/>
      <c r="F541" s="5"/>
      <c r="G541" s="6"/>
      <c r="H541" s="6"/>
      <c r="I541" s="5">
        <v>3402</v>
      </c>
      <c r="J541" s="5">
        <v>6804</v>
      </c>
      <c r="K541" s="295">
        <f t="shared" si="120"/>
        <v>3540</v>
      </c>
      <c r="L541" s="295">
        <f t="shared" si="109"/>
        <v>10206</v>
      </c>
      <c r="M541" s="7">
        <v>2</v>
      </c>
      <c r="N541" s="5" t="s">
        <v>688</v>
      </c>
      <c r="O541" s="5" t="s">
        <v>689</v>
      </c>
      <c r="P541" s="5" t="s">
        <v>30</v>
      </c>
      <c r="Q541" s="8">
        <v>12964</v>
      </c>
      <c r="R541" s="9">
        <v>138</v>
      </c>
      <c r="S541" s="9">
        <f t="shared" si="107"/>
        <v>0</v>
      </c>
      <c r="T541" s="9">
        <v>5393</v>
      </c>
      <c r="U541" s="10" t="s">
        <v>688</v>
      </c>
      <c r="V541" s="319">
        <f t="shared" si="113"/>
        <v>1.4500625644280391E-2</v>
      </c>
      <c r="W541" s="319">
        <f t="shared" si="114"/>
        <v>2.8703771658547253E-3</v>
      </c>
      <c r="X541" s="11" t="str">
        <f t="shared" si="110"/>
        <v>FLOW</v>
      </c>
      <c r="Y541" s="5" t="str">
        <f t="shared" si="111"/>
        <v>-</v>
      </c>
      <c r="Z541" s="5" t="s">
        <v>787</v>
      </c>
      <c r="AA541" s="5" t="s">
        <v>586</v>
      </c>
      <c r="AB541" s="12"/>
      <c r="AC541" s="5"/>
      <c r="AD541" s="5"/>
      <c r="AE541" s="13"/>
      <c r="AF541" s="14" t="s">
        <v>586</v>
      </c>
      <c r="AG541" s="15" t="s">
        <v>586</v>
      </c>
      <c r="AH541" s="5" t="s">
        <v>418</v>
      </c>
      <c r="AI541" s="15" t="s">
        <v>586</v>
      </c>
      <c r="AJ541" s="16" t="s">
        <v>586</v>
      </c>
      <c r="AK541" s="15" t="s">
        <v>586</v>
      </c>
      <c r="AL541" s="17">
        <v>12335</v>
      </c>
      <c r="AM541" s="8">
        <v>12964</v>
      </c>
      <c r="AN541" s="18">
        <v>57</v>
      </c>
      <c r="AO541" s="6">
        <v>67</v>
      </c>
      <c r="AP541" s="6" t="str">
        <f t="shared" si="112"/>
        <v>FLOW</v>
      </c>
      <c r="AQ541" s="6"/>
      <c r="AR541" s="6"/>
      <c r="AS541" s="6"/>
      <c r="AT541" s="6"/>
      <c r="AU541" s="5" t="s">
        <v>1060</v>
      </c>
      <c r="AV541" s="332"/>
      <c r="AW541" s="12"/>
      <c r="AX541" s="19"/>
      <c r="AY541" s="5"/>
      <c r="AZ541" s="5" t="s">
        <v>1011</v>
      </c>
      <c r="BA541" s="15" t="s">
        <v>586</v>
      </c>
      <c r="BB541" s="15"/>
      <c r="BC541" s="15"/>
      <c r="BD541" s="5"/>
      <c r="BE541" s="5"/>
      <c r="BF541" s="5"/>
      <c r="BG541" s="3"/>
      <c r="BH541" s="5"/>
      <c r="BI541" s="5"/>
      <c r="BJ541" s="5"/>
      <c r="BK541" s="5"/>
      <c r="BL541" s="5"/>
      <c r="BM541" s="5"/>
      <c r="BN541" s="5"/>
      <c r="BO541" s="5"/>
      <c r="BP541" s="5"/>
      <c r="BQ541" s="5"/>
      <c r="BR541" s="5">
        <v>1</v>
      </c>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c r="EM541" s="5"/>
      <c r="EN541" s="5"/>
      <c r="EO541" s="5"/>
      <c r="EP541" s="5"/>
      <c r="EQ541" s="5"/>
      <c r="ER541" s="20">
        <f t="shared" si="115"/>
        <v>1</v>
      </c>
      <c r="ES541" s="5">
        <f t="shared" si="116"/>
        <v>1</v>
      </c>
      <c r="ET541" s="5" t="s">
        <v>573</v>
      </c>
      <c r="EU541" s="15" t="s">
        <v>1991</v>
      </c>
      <c r="EV541" s="15" t="s">
        <v>567</v>
      </c>
      <c r="EW541" s="15" t="s">
        <v>1068</v>
      </c>
      <c r="EX541" s="3" t="s">
        <v>1104</v>
      </c>
      <c r="EY541" s="22">
        <v>46179</v>
      </c>
      <c r="EZ541" s="21"/>
      <c r="FA541" s="3"/>
      <c r="FB541" s="22"/>
      <c r="FC541" s="15"/>
      <c r="FD541" s="15"/>
      <c r="FE541" s="15">
        <f t="shared" si="117"/>
        <v>3540</v>
      </c>
      <c r="FF541" s="4">
        <f t="shared" si="118"/>
        <v>10206</v>
      </c>
      <c r="FG541" t="s">
        <v>586</v>
      </c>
      <c r="FH541" s="4">
        <v>138</v>
      </c>
      <c r="FI541" t="s">
        <v>688</v>
      </c>
    </row>
    <row r="542" spans="1:165" ht="17.25" x14ac:dyDescent="0.25">
      <c r="A542" s="5">
        <v>459755661</v>
      </c>
      <c r="B542" s="12" t="s">
        <v>201</v>
      </c>
      <c r="C542" s="5"/>
      <c r="D542" s="5"/>
      <c r="E542" s="5"/>
      <c r="F542" s="5"/>
      <c r="G542" s="6"/>
      <c r="H542" s="6"/>
      <c r="I542" s="5">
        <v>2850</v>
      </c>
      <c r="J542" s="5">
        <v>1999</v>
      </c>
      <c r="K542" s="295">
        <f t="shared" si="120"/>
        <v>2058</v>
      </c>
      <c r="L542" s="295">
        <f t="shared" si="109"/>
        <v>4849</v>
      </c>
      <c r="M542" s="334">
        <v>1</v>
      </c>
      <c r="N542" s="5" t="s">
        <v>688</v>
      </c>
      <c r="O542" s="5" t="s">
        <v>689</v>
      </c>
      <c r="P542" s="5" t="s">
        <v>26</v>
      </c>
      <c r="Q542" s="8">
        <v>12909.02</v>
      </c>
      <c r="R542" s="9">
        <v>59</v>
      </c>
      <c r="S542" s="9">
        <f t="shared" si="107"/>
        <v>0</v>
      </c>
      <c r="T542" s="9">
        <v>6240</v>
      </c>
      <c r="U542" s="10" t="s">
        <v>883</v>
      </c>
      <c r="V542" s="319">
        <f t="shared" si="113"/>
        <v>5.5671216148145009E-3</v>
      </c>
      <c r="W542" s="319">
        <f t="shared" si="114"/>
        <v>7.2395240512871479E-4</v>
      </c>
      <c r="X542" s="11" t="str">
        <f t="shared" si="110"/>
        <v>FLOW</v>
      </c>
      <c r="Y542" s="5" t="str">
        <f t="shared" si="111"/>
        <v>-</v>
      </c>
      <c r="Z542" s="5" t="s">
        <v>787</v>
      </c>
      <c r="AA542" s="5" t="s">
        <v>586</v>
      </c>
      <c r="AB542" s="12"/>
      <c r="AC542" s="5"/>
      <c r="AD542" s="5"/>
      <c r="AE542" s="13"/>
      <c r="AF542" s="14" t="s">
        <v>586</v>
      </c>
      <c r="AG542" s="15" t="s">
        <v>586</v>
      </c>
      <c r="AH542" s="5" t="s">
        <v>185</v>
      </c>
      <c r="AI542" s="15" t="s">
        <v>586</v>
      </c>
      <c r="AJ542" s="16" t="s">
        <v>586</v>
      </c>
      <c r="AK542" s="15" t="s">
        <v>586</v>
      </c>
      <c r="AL542" s="17">
        <v>8298</v>
      </c>
      <c r="AM542" s="8">
        <v>12909.02</v>
      </c>
      <c r="AN542" s="18">
        <v>27</v>
      </c>
      <c r="AO542" s="6">
        <v>37</v>
      </c>
      <c r="AP542" s="6" t="str">
        <f t="shared" si="112"/>
        <v>FLOW</v>
      </c>
      <c r="AQ542" s="6"/>
      <c r="AR542" s="6"/>
      <c r="AS542" s="6"/>
      <c r="AT542" s="6"/>
      <c r="AU542" s="5" t="s">
        <v>1060</v>
      </c>
      <c r="AV542" s="332"/>
      <c r="AW542" s="12"/>
      <c r="AX542" s="19"/>
      <c r="AY542" s="5"/>
      <c r="AZ542" s="5" t="s">
        <v>1011</v>
      </c>
      <c r="BA542" s="15" t="s">
        <v>586</v>
      </c>
      <c r="BB542" s="15"/>
      <c r="BC542" s="15"/>
      <c r="BD542" s="5"/>
      <c r="BE542" s="5"/>
      <c r="BF542" s="5"/>
      <c r="BG542" s="3"/>
      <c r="BH542" s="5"/>
      <c r="BI542" s="5"/>
      <c r="BJ542" s="5"/>
      <c r="BK542" s="5"/>
      <c r="BL542" s="5">
        <v>1</v>
      </c>
      <c r="BM542" s="5"/>
      <c r="BN542" s="5"/>
      <c r="BO542" s="5"/>
      <c r="BP542" s="5"/>
      <c r="BQ542" s="5"/>
      <c r="BR542" s="5">
        <v>1</v>
      </c>
      <c r="BS542" s="5"/>
      <c r="BT542" s="5"/>
      <c r="BU542" s="5"/>
      <c r="BV542" s="5"/>
      <c r="BW542" s="5"/>
      <c r="BX542" s="5"/>
      <c r="BY542" s="5"/>
      <c r="BZ542" s="5"/>
      <c r="CA542" s="5"/>
      <c r="CB542" s="5"/>
      <c r="CC542" s="5"/>
      <c r="CD542" s="5"/>
      <c r="CE542" s="5"/>
      <c r="CF542" s="5"/>
      <c r="CG542" s="5"/>
      <c r="CH542" s="5"/>
      <c r="CI542" s="5"/>
      <c r="CJ542" s="5"/>
      <c r="CK542" s="5"/>
      <c r="CL542" s="5"/>
      <c r="CM542" s="5"/>
      <c r="CN542" s="5"/>
      <c r="CO542" s="5"/>
      <c r="CP542" s="5"/>
      <c r="CQ542" s="5"/>
      <c r="CR542" s="5"/>
      <c r="CS542" s="5"/>
      <c r="CT542" s="5"/>
      <c r="CU542" s="5"/>
      <c r="CV542" s="5"/>
      <c r="CW542" s="5"/>
      <c r="CX542" s="5"/>
      <c r="CY542" s="5"/>
      <c r="CZ542" s="5"/>
      <c r="DA542" s="5"/>
      <c r="DB542" s="5"/>
      <c r="DC542" s="5"/>
      <c r="DD542" s="5"/>
      <c r="DE542" s="5"/>
      <c r="DF542" s="5"/>
      <c r="DG542" s="5"/>
      <c r="DH542" s="5"/>
      <c r="DI542" s="5"/>
      <c r="DJ542" s="5"/>
      <c r="DK542" s="5"/>
      <c r="DL542" s="5"/>
      <c r="DM542" s="5"/>
      <c r="DN542" s="5"/>
      <c r="DO542" s="5"/>
      <c r="DP542" s="5"/>
      <c r="DQ542" s="5"/>
      <c r="DR542" s="5"/>
      <c r="DS542" s="5"/>
      <c r="DT542" s="5"/>
      <c r="DU542" s="5"/>
      <c r="DV542" s="5"/>
      <c r="DW542" s="5"/>
      <c r="DX542" s="5"/>
      <c r="DY542" s="5"/>
      <c r="DZ542" s="5"/>
      <c r="EA542" s="5"/>
      <c r="EB542" s="5"/>
      <c r="EC542" s="5"/>
      <c r="ED542" s="5"/>
      <c r="EE542" s="5"/>
      <c r="EF542" s="5"/>
      <c r="EG542" s="5"/>
      <c r="EH542" s="5"/>
      <c r="EI542" s="5"/>
      <c r="EJ542" s="5"/>
      <c r="EK542" s="5"/>
      <c r="EL542" s="5"/>
      <c r="EM542" s="5"/>
      <c r="EN542" s="5"/>
      <c r="EO542" s="5"/>
      <c r="EP542" s="5"/>
      <c r="EQ542" s="5"/>
      <c r="ER542" s="20">
        <f t="shared" si="115"/>
        <v>2</v>
      </c>
      <c r="ES542" s="5">
        <f t="shared" si="116"/>
        <v>1</v>
      </c>
      <c r="ET542" s="5" t="s">
        <v>572</v>
      </c>
      <c r="EU542" s="15" t="s">
        <v>1992</v>
      </c>
      <c r="EV542" s="15" t="s">
        <v>567</v>
      </c>
      <c r="EW542" s="15" t="s">
        <v>1073</v>
      </c>
      <c r="EX542" s="3" t="s">
        <v>1085</v>
      </c>
      <c r="EY542" s="22">
        <v>46202</v>
      </c>
      <c r="EZ542" s="21"/>
      <c r="FA542" s="3"/>
      <c r="FB542" s="22"/>
      <c r="FC542" s="15"/>
      <c r="FD542" s="15"/>
      <c r="FE542" s="15">
        <f t="shared" si="117"/>
        <v>2058</v>
      </c>
      <c r="FF542" s="4">
        <f t="shared" si="118"/>
        <v>4849</v>
      </c>
      <c r="FG542" t="s">
        <v>586</v>
      </c>
      <c r="FH542" s="4">
        <v>59</v>
      </c>
      <c r="FI542" t="s">
        <v>688</v>
      </c>
    </row>
    <row r="543" spans="1:165" ht="17.25" x14ac:dyDescent="0.25">
      <c r="A543" s="5">
        <v>465002328</v>
      </c>
      <c r="B543" s="12" t="s">
        <v>1328</v>
      </c>
      <c r="C543" s="5"/>
      <c r="D543" s="5"/>
      <c r="E543" s="5"/>
      <c r="F543" s="5"/>
      <c r="G543" s="6"/>
      <c r="H543" s="6"/>
      <c r="I543" s="5">
        <v>4483</v>
      </c>
      <c r="J543" s="5">
        <v>4482</v>
      </c>
      <c r="K543" s="295">
        <f t="shared" si="120"/>
        <v>4573</v>
      </c>
      <c r="L543" s="295">
        <f t="shared" si="109"/>
        <v>8965</v>
      </c>
      <c r="M543" s="334">
        <v>1</v>
      </c>
      <c r="N543" s="5" t="s">
        <v>688</v>
      </c>
      <c r="O543" s="5" t="s">
        <v>689</v>
      </c>
      <c r="P543" s="5" t="s">
        <v>30</v>
      </c>
      <c r="Q543" s="8">
        <v>12905</v>
      </c>
      <c r="R543" s="9">
        <v>91</v>
      </c>
      <c r="S543" s="9">
        <f t="shared" si="107"/>
        <v>0</v>
      </c>
      <c r="T543" s="9">
        <v>3288.51</v>
      </c>
      <c r="U543" s="10" t="s">
        <v>586</v>
      </c>
      <c r="V543" s="319">
        <f t="shared" si="113"/>
        <v>8.0346671762864183E-3</v>
      </c>
      <c r="W543" s="319">
        <f t="shared" si="114"/>
        <v>7.2372695899348386E-4</v>
      </c>
      <c r="X543" s="11" t="str">
        <f t="shared" si="110"/>
        <v>FLOW</v>
      </c>
      <c r="Y543" s="5" t="str">
        <f t="shared" si="111"/>
        <v>-</v>
      </c>
      <c r="Z543" s="5" t="s">
        <v>586</v>
      </c>
      <c r="AA543" s="5" t="s">
        <v>586</v>
      </c>
      <c r="AB543" s="12"/>
      <c r="AC543" s="5"/>
      <c r="AD543" s="5"/>
      <c r="AE543" s="13"/>
      <c r="AF543" s="14"/>
      <c r="AG543" s="15"/>
      <c r="AH543" s="5" t="s">
        <v>559</v>
      </c>
      <c r="AI543" s="15"/>
      <c r="AK543" s="15"/>
      <c r="AL543" s="17">
        <v>7861.51</v>
      </c>
      <c r="AM543" s="8">
        <v>12905</v>
      </c>
      <c r="AN543" s="18">
        <v>27</v>
      </c>
      <c r="AO543" s="6">
        <v>37</v>
      </c>
      <c r="AP543" s="6" t="str">
        <f t="shared" si="112"/>
        <v>FLOW</v>
      </c>
      <c r="AQ543" s="6"/>
      <c r="AR543" s="6"/>
      <c r="AS543" s="6"/>
      <c r="AT543" s="6"/>
      <c r="AU543" s="5" t="s">
        <v>586</v>
      </c>
      <c r="AV543" s="332"/>
      <c r="AW543" s="12"/>
      <c r="AX543" s="19"/>
      <c r="AY543" s="5"/>
      <c r="AZ543" s="5" t="s">
        <v>1325</v>
      </c>
      <c r="BA543" s="15" t="s">
        <v>586</v>
      </c>
      <c r="BB543" s="15"/>
      <c r="BC543" s="15"/>
      <c r="BD543" s="5"/>
      <c r="BE543" s="5"/>
      <c r="BF543" s="5"/>
      <c r="BG543" s="3"/>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v>1</v>
      </c>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c r="DP543" s="5"/>
      <c r="DQ543" s="5"/>
      <c r="DR543" s="5"/>
      <c r="DS543" s="5"/>
      <c r="DT543" s="5"/>
      <c r="DU543" s="5"/>
      <c r="DV543" s="5"/>
      <c r="DW543" s="5"/>
      <c r="DX543" s="5"/>
      <c r="DY543" s="5"/>
      <c r="DZ543" s="5"/>
      <c r="EA543" s="5"/>
      <c r="EB543" s="5"/>
      <c r="EC543" s="5"/>
      <c r="ED543" s="5"/>
      <c r="EE543" s="5"/>
      <c r="EF543" s="5"/>
      <c r="EG543" s="5"/>
      <c r="EH543" s="5"/>
      <c r="EI543" s="5"/>
      <c r="EJ543" s="5"/>
      <c r="EK543" s="5"/>
      <c r="EL543" s="5"/>
      <c r="EM543" s="5"/>
      <c r="EN543" s="5"/>
      <c r="EO543" s="5"/>
      <c r="EP543" s="5"/>
      <c r="EQ543" s="5"/>
      <c r="ER543" s="20">
        <f t="shared" si="115"/>
        <v>1</v>
      </c>
      <c r="ES543" s="5">
        <f t="shared" si="116"/>
        <v>1</v>
      </c>
      <c r="ET543" s="5" t="s">
        <v>573</v>
      </c>
      <c r="EU543" s="15" t="s">
        <v>1993</v>
      </c>
      <c r="EV543" s="15" t="s">
        <v>567</v>
      </c>
      <c r="EW543" s="15"/>
      <c r="EX543" s="3"/>
      <c r="EY543" s="22"/>
      <c r="EZ543" s="21"/>
      <c r="FA543" s="3"/>
      <c r="FB543" s="22"/>
      <c r="FC543" s="15"/>
      <c r="FD543" s="15"/>
      <c r="FE543" s="15">
        <f t="shared" si="117"/>
        <v>4573</v>
      </c>
      <c r="FF543" s="4">
        <f t="shared" si="118"/>
        <v>8965</v>
      </c>
      <c r="FH543" s="4">
        <v>91</v>
      </c>
      <c r="FI543" t="s">
        <v>688</v>
      </c>
    </row>
    <row r="544" spans="1:165" ht="17.25" x14ac:dyDescent="0.25">
      <c r="A544" s="5">
        <v>460840197</v>
      </c>
      <c r="B544" s="12" t="s">
        <v>148</v>
      </c>
      <c r="C544" s="5" t="s">
        <v>1043</v>
      </c>
      <c r="D544" s="5" t="s">
        <v>1325</v>
      </c>
      <c r="E544" s="5">
        <v>3730</v>
      </c>
      <c r="F544" s="5"/>
      <c r="G544" s="6"/>
      <c r="H544" s="6" t="s">
        <v>1480</v>
      </c>
      <c r="I544" s="5">
        <v>3730</v>
      </c>
      <c r="J544" s="5">
        <v>9250</v>
      </c>
      <c r="K544" s="295">
        <f t="shared" si="120"/>
        <v>2222</v>
      </c>
      <c r="L544" s="295">
        <f t="shared" si="109"/>
        <v>9250</v>
      </c>
      <c r="M544" s="7">
        <v>3</v>
      </c>
      <c r="N544" s="5" t="s">
        <v>737</v>
      </c>
      <c r="O544" s="5" t="s">
        <v>689</v>
      </c>
      <c r="P544" s="5" t="s">
        <v>146</v>
      </c>
      <c r="Q544" s="8">
        <v>12625</v>
      </c>
      <c r="R544" s="9">
        <v>432</v>
      </c>
      <c r="S544" s="9">
        <f t="shared" si="107"/>
        <v>0</v>
      </c>
      <c r="T544" s="9">
        <v>6300</v>
      </c>
      <c r="U544" s="10" t="s">
        <v>791</v>
      </c>
      <c r="V544" s="319">
        <f t="shared" si="113"/>
        <v>0.14328192207733251</v>
      </c>
      <c r="W544" s="319">
        <f t="shared" si="114"/>
        <v>3.3424847432714103E-3</v>
      </c>
      <c r="X544" s="11" t="str">
        <f t="shared" si="110"/>
        <v>STABLE</v>
      </c>
      <c r="Y544" s="5" t="str">
        <f t="shared" si="111"/>
        <v>PAID</v>
      </c>
      <c r="Z544" s="5" t="s">
        <v>738</v>
      </c>
      <c r="AA544" s="5" t="s">
        <v>586</v>
      </c>
      <c r="AB544" s="12"/>
      <c r="AC544" s="5"/>
      <c r="AD544" s="5"/>
      <c r="AE544" s="13"/>
      <c r="AF544" s="14" t="s">
        <v>1064</v>
      </c>
      <c r="AG544" s="15" t="s">
        <v>586</v>
      </c>
      <c r="AH544" s="5" t="s">
        <v>145</v>
      </c>
      <c r="AI544" s="15" t="s">
        <v>586</v>
      </c>
      <c r="AJ544" s="16" t="s">
        <v>586</v>
      </c>
      <c r="AK544" s="15" t="s">
        <v>586</v>
      </c>
      <c r="AL544" s="17">
        <v>15982</v>
      </c>
      <c r="AM544" s="8">
        <v>12625</v>
      </c>
      <c r="AN544" s="18">
        <v>88</v>
      </c>
      <c r="AO544" s="6">
        <v>67</v>
      </c>
      <c r="AP544" s="6" t="str">
        <f t="shared" si="112"/>
        <v>STABLE</v>
      </c>
      <c r="AQ544" s="6"/>
      <c r="AR544" s="6"/>
      <c r="AS544" s="6"/>
      <c r="AT544" s="6"/>
      <c r="AU544" s="5" t="s">
        <v>483</v>
      </c>
      <c r="AV544" s="332"/>
      <c r="AW544" s="12"/>
      <c r="AX544" s="19"/>
      <c r="AY544" s="5"/>
      <c r="AZ544" s="5" t="s">
        <v>1011</v>
      </c>
      <c r="BA544" s="15" t="s">
        <v>586</v>
      </c>
      <c r="BB544" s="15"/>
      <c r="BC544" s="15"/>
      <c r="BD544" s="5"/>
      <c r="BE544" s="5"/>
      <c r="BF544" s="5"/>
      <c r="BG544" s="3"/>
      <c r="BH544" s="5"/>
      <c r="BI544" s="5"/>
      <c r="BJ544" s="5"/>
      <c r="BK544" s="5"/>
      <c r="BL544" s="5"/>
      <c r="BM544" s="5"/>
      <c r="BN544" s="5"/>
      <c r="BO544" s="5">
        <v>1</v>
      </c>
      <c r="BP544" s="5"/>
      <c r="BQ544" s="5"/>
      <c r="BR544" s="5"/>
      <c r="BS544" s="5"/>
      <c r="BT544" s="5"/>
      <c r="BU544" s="5"/>
      <c r="BV544" s="5"/>
      <c r="BW544" s="5"/>
      <c r="BX544" s="5"/>
      <c r="BY544" s="5"/>
      <c r="BZ544" s="5"/>
      <c r="CA544" s="5"/>
      <c r="CB544" s="5"/>
      <c r="CC544" s="5"/>
      <c r="CD544" s="5"/>
      <c r="CE544" s="5"/>
      <c r="CF544" s="5"/>
      <c r="CG544" s="5"/>
      <c r="CH544" s="5"/>
      <c r="CI544" s="5"/>
      <c r="CJ544" s="5">
        <v>1</v>
      </c>
      <c r="CK544" s="5"/>
      <c r="CL544" s="5"/>
      <c r="CM544" s="5"/>
      <c r="CN544" s="5"/>
      <c r="CO544" s="5"/>
      <c r="CP544" s="5"/>
      <c r="CQ544" s="5"/>
      <c r="CR544" s="5"/>
      <c r="CS544" s="5"/>
      <c r="CT544" s="5"/>
      <c r="CU544" s="5"/>
      <c r="CV544" s="5"/>
      <c r="CW544" s="5"/>
      <c r="CX544" s="5"/>
      <c r="CY544" s="5"/>
      <c r="CZ544" s="5"/>
      <c r="DA544" s="5"/>
      <c r="DB544" s="5"/>
      <c r="DC544" s="5"/>
      <c r="DD544" s="5"/>
      <c r="DE544" s="5"/>
      <c r="DF544" s="5"/>
      <c r="DG544" s="5"/>
      <c r="DH544" s="5"/>
      <c r="DI544" s="5"/>
      <c r="DJ544" s="5"/>
      <c r="DK544" s="5"/>
      <c r="DL544" s="5"/>
      <c r="DM544" s="5"/>
      <c r="DN544" s="5"/>
      <c r="DO544" s="5"/>
      <c r="DP544" s="5"/>
      <c r="DQ544" s="5"/>
      <c r="DR544" s="5"/>
      <c r="DS544" s="5"/>
      <c r="DT544" s="5"/>
      <c r="DU544" s="5"/>
      <c r="DV544" s="5"/>
      <c r="DW544" s="5"/>
      <c r="DX544" s="5"/>
      <c r="DY544" s="5"/>
      <c r="DZ544" s="5"/>
      <c r="EA544" s="5"/>
      <c r="EB544" s="5"/>
      <c r="EC544" s="5"/>
      <c r="ED544" s="5"/>
      <c r="EE544" s="5"/>
      <c r="EF544" s="5"/>
      <c r="EG544" s="5"/>
      <c r="EH544" s="5"/>
      <c r="EI544" s="5"/>
      <c r="EJ544" s="5"/>
      <c r="EK544" s="5"/>
      <c r="EL544" s="5"/>
      <c r="EM544" s="5"/>
      <c r="EN544" s="5"/>
      <c r="EO544" s="5"/>
      <c r="EP544" s="5"/>
      <c r="EQ544" s="5"/>
      <c r="ER544" s="20">
        <f t="shared" si="115"/>
        <v>2</v>
      </c>
      <c r="ES544" s="5">
        <f t="shared" si="116"/>
        <v>1</v>
      </c>
      <c r="ET544" s="5" t="s">
        <v>581</v>
      </c>
      <c r="EU544" s="15" t="s">
        <v>1994</v>
      </c>
      <c r="EV544" s="15" t="s">
        <v>567</v>
      </c>
      <c r="EW544" s="15" t="s">
        <v>1068</v>
      </c>
      <c r="EX544" s="3" t="s">
        <v>1276</v>
      </c>
      <c r="EY544" s="22">
        <v>46178</v>
      </c>
      <c r="EZ544" s="21"/>
      <c r="FA544" s="3"/>
      <c r="FB544" s="22"/>
      <c r="FC544" s="15"/>
      <c r="FD544" s="15"/>
      <c r="FE544" s="15">
        <f t="shared" si="117"/>
        <v>2222</v>
      </c>
      <c r="FF544" s="4">
        <f t="shared" si="118"/>
        <v>12980</v>
      </c>
      <c r="FG544" t="s">
        <v>586</v>
      </c>
      <c r="FH544" s="4">
        <v>432</v>
      </c>
      <c r="FI544" t="s">
        <v>1477</v>
      </c>
    </row>
    <row r="545" spans="1:165" ht="17.25" x14ac:dyDescent="0.25">
      <c r="A545" s="5">
        <v>459133250</v>
      </c>
      <c r="B545" s="12" t="s">
        <v>972</v>
      </c>
      <c r="C545" s="5"/>
      <c r="D545" s="5"/>
      <c r="E545" s="5"/>
      <c r="F545" s="5"/>
      <c r="G545" s="6"/>
      <c r="H545" s="6"/>
      <c r="I545" s="5">
        <v>3259</v>
      </c>
      <c r="J545" s="5">
        <v>3375</v>
      </c>
      <c r="K545" s="295">
        <f t="shared" si="120"/>
        <v>163</v>
      </c>
      <c r="L545" s="295">
        <f t="shared" si="109"/>
        <v>6634</v>
      </c>
      <c r="M545" s="7">
        <v>2</v>
      </c>
      <c r="N545" s="5" t="s">
        <v>688</v>
      </c>
      <c r="O545" s="5" t="s">
        <v>689</v>
      </c>
      <c r="P545" s="5" t="s">
        <v>44</v>
      </c>
      <c r="Q545" s="8">
        <v>12585</v>
      </c>
      <c r="R545" s="9">
        <v>47</v>
      </c>
      <c r="S545" s="9">
        <f t="shared" si="107"/>
        <v>0</v>
      </c>
      <c r="T545" s="9">
        <v>6270</v>
      </c>
      <c r="U545" s="10" t="s">
        <v>586</v>
      </c>
      <c r="V545" s="319">
        <f t="shared" si="113"/>
        <v>0.1181566436941109</v>
      </c>
      <c r="W545" s="319">
        <f t="shared" si="114"/>
        <v>2.7864622517958745E-3</v>
      </c>
      <c r="X545" s="11" t="str">
        <f t="shared" si="110"/>
        <v>FLOW</v>
      </c>
      <c r="Y545" s="5" t="str">
        <f t="shared" si="111"/>
        <v>-</v>
      </c>
      <c r="Z545" s="5" t="s">
        <v>586</v>
      </c>
      <c r="AA545" s="5" t="s">
        <v>586</v>
      </c>
      <c r="AB545" s="12"/>
      <c r="AC545" s="5"/>
      <c r="AD545" s="5"/>
      <c r="AE545" s="13"/>
      <c r="AF545" s="14" t="s">
        <v>586</v>
      </c>
      <c r="AG545" s="15" t="s">
        <v>586</v>
      </c>
      <c r="AH545" s="5" t="s">
        <v>232</v>
      </c>
      <c r="AI545" s="15" t="s">
        <v>586</v>
      </c>
      <c r="AJ545" s="16" t="s">
        <v>586</v>
      </c>
      <c r="AK545" s="15" t="s">
        <v>586</v>
      </c>
      <c r="AL545" s="17">
        <v>9692</v>
      </c>
      <c r="AM545" s="8">
        <v>12585</v>
      </c>
      <c r="AN545" s="18">
        <v>57</v>
      </c>
      <c r="AO545" s="6">
        <v>67</v>
      </c>
      <c r="AP545" s="6" t="str">
        <f t="shared" si="112"/>
        <v>FLOW</v>
      </c>
      <c r="AQ545" s="6"/>
      <c r="AR545" s="6"/>
      <c r="AS545" s="6"/>
      <c r="AT545" s="6"/>
      <c r="AU545" s="5" t="s">
        <v>1060</v>
      </c>
      <c r="AV545" s="332"/>
      <c r="AW545" s="12"/>
      <c r="AX545" s="19"/>
      <c r="AY545" s="5"/>
      <c r="AZ545" s="5" t="s">
        <v>1011</v>
      </c>
      <c r="BA545" s="15" t="s">
        <v>586</v>
      </c>
      <c r="BB545" s="15"/>
      <c r="BC545" s="15"/>
      <c r="BD545" s="5"/>
      <c r="BE545" s="5"/>
      <c r="BF545" s="5"/>
      <c r="BG545" s="3"/>
      <c r="BH545" s="5"/>
      <c r="BI545" s="5"/>
      <c r="BJ545" s="5"/>
      <c r="BK545" s="5"/>
      <c r="BL545" s="5"/>
      <c r="BM545" s="5"/>
      <c r="BN545" s="5"/>
      <c r="BO545" s="5">
        <v>1</v>
      </c>
      <c r="BP545" s="5"/>
      <c r="BQ545" s="5"/>
      <c r="BR545" s="5"/>
      <c r="BS545" s="5"/>
      <c r="BT545" s="5"/>
      <c r="BU545" s="5"/>
      <c r="BV545" s="5"/>
      <c r="BW545" s="5"/>
      <c r="BX545" s="5"/>
      <c r="BY545" s="5"/>
      <c r="BZ545" s="5"/>
      <c r="CA545" s="5"/>
      <c r="CB545" s="5"/>
      <c r="CC545" s="5"/>
      <c r="CD545" s="5"/>
      <c r="CE545" s="5"/>
      <c r="CF545" s="5"/>
      <c r="CG545" s="5"/>
      <c r="CH545" s="5"/>
      <c r="CI545" s="5"/>
      <c r="CJ545" s="5"/>
      <c r="CK545" s="5"/>
      <c r="CL545" s="5"/>
      <c r="CM545" s="5"/>
      <c r="CN545" s="5"/>
      <c r="CO545" s="5"/>
      <c r="CP545" s="5"/>
      <c r="CQ545" s="5"/>
      <c r="CR545" s="5"/>
      <c r="CS545" s="5"/>
      <c r="CT545" s="5"/>
      <c r="CU545" s="5"/>
      <c r="CV545" s="5"/>
      <c r="CW545" s="5"/>
      <c r="CX545" s="5"/>
      <c r="CY545" s="5"/>
      <c r="CZ545" s="5"/>
      <c r="DA545" s="5"/>
      <c r="DB545" s="5"/>
      <c r="DC545" s="5"/>
      <c r="DD545" s="5"/>
      <c r="DE545" s="5"/>
      <c r="DF545" s="5"/>
      <c r="DG545" s="5"/>
      <c r="DH545" s="5"/>
      <c r="DI545" s="5"/>
      <c r="DJ545" s="5"/>
      <c r="DK545" s="5"/>
      <c r="DL545" s="5"/>
      <c r="DM545" s="5"/>
      <c r="DN545" s="5"/>
      <c r="DO545" s="5"/>
      <c r="DP545" s="5"/>
      <c r="DQ545" s="5"/>
      <c r="DR545" s="5"/>
      <c r="DS545" s="5"/>
      <c r="DT545" s="5"/>
      <c r="DU545" s="5"/>
      <c r="DV545" s="5"/>
      <c r="DW545" s="5"/>
      <c r="DX545" s="5"/>
      <c r="DY545" s="5"/>
      <c r="DZ545" s="5"/>
      <c r="EA545" s="5"/>
      <c r="EB545" s="5"/>
      <c r="EC545" s="5"/>
      <c r="ED545" s="5"/>
      <c r="EE545" s="5"/>
      <c r="EF545" s="5"/>
      <c r="EG545" s="5"/>
      <c r="EH545" s="5"/>
      <c r="EI545" s="5"/>
      <c r="EJ545" s="5"/>
      <c r="EK545" s="5"/>
      <c r="EL545" s="5"/>
      <c r="EM545" s="5"/>
      <c r="EN545" s="5"/>
      <c r="EO545" s="5"/>
      <c r="EP545" s="5"/>
      <c r="EQ545" s="5"/>
      <c r="ER545" s="20">
        <f t="shared" si="115"/>
        <v>1</v>
      </c>
      <c r="ES545" s="5">
        <f t="shared" si="116"/>
        <v>1</v>
      </c>
      <c r="ET545" s="5" t="s">
        <v>576</v>
      </c>
      <c r="EU545" s="15" t="s">
        <v>1995</v>
      </c>
      <c r="EV545" s="15" t="s">
        <v>567</v>
      </c>
      <c r="EW545" s="15" t="s">
        <v>1068</v>
      </c>
      <c r="EX545" s="3" t="s">
        <v>1267</v>
      </c>
      <c r="EY545" s="22">
        <v>46178</v>
      </c>
      <c r="EZ545" s="21"/>
      <c r="FA545" s="3"/>
      <c r="FB545" s="22"/>
      <c r="FC545" s="15"/>
      <c r="FD545" s="15"/>
      <c r="FE545" s="15">
        <f t="shared" si="117"/>
        <v>163</v>
      </c>
      <c r="FF545" s="4">
        <f t="shared" si="118"/>
        <v>6634</v>
      </c>
      <c r="FG545" t="s">
        <v>586</v>
      </c>
      <c r="FH545" s="4">
        <v>47</v>
      </c>
      <c r="FI545" t="s">
        <v>688</v>
      </c>
    </row>
    <row r="546" spans="1:165" ht="17.25" x14ac:dyDescent="0.25">
      <c r="A546" s="5">
        <v>458188534</v>
      </c>
      <c r="B546" s="12" t="s">
        <v>497</v>
      </c>
      <c r="C546" s="5"/>
      <c r="D546" s="5"/>
      <c r="E546" s="5"/>
      <c r="F546" s="5"/>
      <c r="G546" s="6"/>
      <c r="H546" s="6"/>
      <c r="I546" s="5">
        <v>3298</v>
      </c>
      <c r="J546" s="5">
        <v>13114</v>
      </c>
      <c r="K546" s="295">
        <f t="shared" si="120"/>
        <v>3734</v>
      </c>
      <c r="L546" s="295">
        <f t="shared" si="109"/>
        <v>16412</v>
      </c>
      <c r="M546" s="7">
        <v>4</v>
      </c>
      <c r="N546" s="5" t="s">
        <v>688</v>
      </c>
      <c r="O546" s="5" t="s">
        <v>689</v>
      </c>
      <c r="P546" s="5" t="s">
        <v>30</v>
      </c>
      <c r="Q546" s="8">
        <v>12571.97</v>
      </c>
      <c r="R546" s="9">
        <v>514</v>
      </c>
      <c r="S546" s="9">
        <f t="shared" si="107"/>
        <v>0</v>
      </c>
      <c r="T546" s="9">
        <v>5850</v>
      </c>
      <c r="U546" s="10" t="s">
        <v>688</v>
      </c>
      <c r="V546" s="319">
        <f t="shared" si="113"/>
        <v>6.5490495130057447E-2</v>
      </c>
      <c r="W546" s="319">
        <f t="shared" si="114"/>
        <v>4.1276155530487954E-3</v>
      </c>
      <c r="X546" s="11" t="str">
        <f t="shared" si="110"/>
        <v>FLOW</v>
      </c>
      <c r="Y546" s="5" t="str">
        <f t="shared" si="111"/>
        <v>-</v>
      </c>
      <c r="Z546" s="5" t="s">
        <v>773</v>
      </c>
      <c r="AA546" s="5" t="s">
        <v>586</v>
      </c>
      <c r="AB546" s="12"/>
      <c r="AC546" s="5"/>
      <c r="AD546" s="5"/>
      <c r="AE546" s="13"/>
      <c r="AF546" s="14" t="s">
        <v>1064</v>
      </c>
      <c r="AG546" s="15" t="s">
        <v>586</v>
      </c>
      <c r="AH546" s="5" t="s">
        <v>555</v>
      </c>
      <c r="AI546" s="15" t="s">
        <v>586</v>
      </c>
      <c r="AJ546" s="16" t="s">
        <v>586</v>
      </c>
      <c r="AK546" s="15" t="s">
        <v>586</v>
      </c>
      <c r="AL546" s="17">
        <v>19478</v>
      </c>
      <c r="AM546" s="8">
        <v>12571.97</v>
      </c>
      <c r="AN546" s="18">
        <v>116</v>
      </c>
      <c r="AO546" s="6">
        <v>126</v>
      </c>
      <c r="AP546" s="6" t="str">
        <f t="shared" si="112"/>
        <v>FLOW</v>
      </c>
      <c r="AQ546" s="6"/>
      <c r="AR546" s="6"/>
      <c r="AS546" s="6"/>
      <c r="AT546" s="6"/>
      <c r="AU546" s="5" t="s">
        <v>483</v>
      </c>
      <c r="AV546" s="332"/>
      <c r="AW546" s="12"/>
      <c r="AX546" s="19"/>
      <c r="AY546" s="5"/>
      <c r="AZ546" s="5" t="s">
        <v>1011</v>
      </c>
      <c r="BA546" s="15" t="s">
        <v>586</v>
      </c>
      <c r="BB546" s="15"/>
      <c r="BC546" s="15"/>
      <c r="BD546" s="5"/>
      <c r="BE546" s="5"/>
      <c r="BF546" s="5"/>
      <c r="BG546" s="3"/>
      <c r="BH546" s="5"/>
      <c r="BI546" s="5"/>
      <c r="BJ546" s="5"/>
      <c r="BK546" s="5"/>
      <c r="BL546" s="5">
        <v>1</v>
      </c>
      <c r="BM546" s="5"/>
      <c r="BN546" s="5"/>
      <c r="BO546" s="5"/>
      <c r="BP546" s="5"/>
      <c r="BQ546" s="5"/>
      <c r="BR546" s="5"/>
      <c r="BS546" s="5"/>
      <c r="BT546" s="5"/>
      <c r="BU546" s="5"/>
      <c r="BV546" s="5"/>
      <c r="BW546" s="5"/>
      <c r="BX546" s="5"/>
      <c r="BY546" s="5"/>
      <c r="BZ546" s="5"/>
      <c r="CA546" s="5"/>
      <c r="CB546" s="5"/>
      <c r="CC546" s="5"/>
      <c r="CD546" s="5"/>
      <c r="CE546" s="5"/>
      <c r="CF546" s="5"/>
      <c r="CG546" s="5"/>
      <c r="CH546" s="5"/>
      <c r="CI546" s="5"/>
      <c r="CJ546" s="5"/>
      <c r="CK546" s="5"/>
      <c r="CL546" s="5"/>
      <c r="CM546" s="5"/>
      <c r="CN546" s="5"/>
      <c r="CO546" s="5"/>
      <c r="CP546" s="5"/>
      <c r="CQ546" s="5"/>
      <c r="CR546" s="5"/>
      <c r="CS546" s="5"/>
      <c r="CT546" s="5"/>
      <c r="CU546" s="5"/>
      <c r="CV546" s="5"/>
      <c r="CW546" s="5"/>
      <c r="CX546" s="5"/>
      <c r="CY546" s="5"/>
      <c r="CZ546" s="5"/>
      <c r="DA546" s="5"/>
      <c r="DB546" s="5"/>
      <c r="DC546" s="5"/>
      <c r="DD546" s="5"/>
      <c r="DE546" s="5"/>
      <c r="DF546" s="5"/>
      <c r="DG546" s="5"/>
      <c r="DH546" s="5"/>
      <c r="DI546" s="5"/>
      <c r="DJ546" s="5"/>
      <c r="DK546" s="5"/>
      <c r="DL546" s="5"/>
      <c r="DM546" s="5"/>
      <c r="DN546" s="5"/>
      <c r="DO546" s="5"/>
      <c r="DP546" s="5"/>
      <c r="DQ546" s="5"/>
      <c r="DR546" s="5"/>
      <c r="DS546" s="5"/>
      <c r="DT546" s="5"/>
      <c r="DU546" s="5"/>
      <c r="DV546" s="5"/>
      <c r="DW546" s="5"/>
      <c r="DX546" s="5"/>
      <c r="DY546" s="5"/>
      <c r="DZ546" s="5"/>
      <c r="EA546" s="5"/>
      <c r="EB546" s="5"/>
      <c r="EC546" s="5"/>
      <c r="ED546" s="5"/>
      <c r="EE546" s="5"/>
      <c r="EF546" s="5"/>
      <c r="EG546" s="5"/>
      <c r="EH546" s="5"/>
      <c r="EI546" s="5"/>
      <c r="EJ546" s="5"/>
      <c r="EK546" s="5"/>
      <c r="EL546" s="5"/>
      <c r="EM546" s="5"/>
      <c r="EN546" s="5"/>
      <c r="EO546" s="5"/>
      <c r="EP546" s="5"/>
      <c r="EQ546" s="5"/>
      <c r="ER546" s="20">
        <f t="shared" si="115"/>
        <v>1</v>
      </c>
      <c r="ES546" s="5">
        <f t="shared" si="116"/>
        <v>1</v>
      </c>
      <c r="ET546" s="5" t="s">
        <v>573</v>
      </c>
      <c r="EU546" s="15" t="s">
        <v>1996</v>
      </c>
      <c r="EV546" s="15" t="s">
        <v>567</v>
      </c>
      <c r="EW546" s="15" t="s">
        <v>1070</v>
      </c>
      <c r="EX546" s="3" t="s">
        <v>1078</v>
      </c>
      <c r="EY546" s="22">
        <v>46177</v>
      </c>
      <c r="EZ546" s="21"/>
      <c r="FA546" s="3"/>
      <c r="FB546" s="22"/>
      <c r="FC546" s="15"/>
      <c r="FD546" s="15"/>
      <c r="FE546" s="15">
        <f t="shared" si="117"/>
        <v>3734</v>
      </c>
      <c r="FF546" s="4">
        <f t="shared" si="118"/>
        <v>16412</v>
      </c>
      <c r="FG546" t="s">
        <v>586</v>
      </c>
      <c r="FH546" s="4">
        <v>514</v>
      </c>
      <c r="FI546" t="s">
        <v>688</v>
      </c>
    </row>
    <row r="547" spans="1:165" ht="17.25" x14ac:dyDescent="0.25">
      <c r="A547" s="5">
        <v>458430421</v>
      </c>
      <c r="B547" s="12" t="s">
        <v>22</v>
      </c>
      <c r="C547" s="5" t="s">
        <v>1043</v>
      </c>
      <c r="D547" s="5" t="s">
        <v>1052</v>
      </c>
      <c r="E547" s="5">
        <v>3203</v>
      </c>
      <c r="F547" s="5"/>
      <c r="G547" s="6"/>
      <c r="H547" s="6"/>
      <c r="I547" s="5">
        <v>3038</v>
      </c>
      <c r="J547" s="5">
        <v>9077</v>
      </c>
      <c r="K547" s="295">
        <f t="shared" si="120"/>
        <v>3475</v>
      </c>
      <c r="L547" s="295">
        <f t="shared" si="109"/>
        <v>8912</v>
      </c>
      <c r="M547" s="7">
        <v>3</v>
      </c>
      <c r="N547" s="5" t="s">
        <v>737</v>
      </c>
      <c r="O547" s="5" t="s">
        <v>738</v>
      </c>
      <c r="P547" s="5" t="s">
        <v>20</v>
      </c>
      <c r="Q547" s="8">
        <v>11622.25</v>
      </c>
      <c r="R547" s="9">
        <v>474</v>
      </c>
      <c r="S547" s="9">
        <f t="shared" si="107"/>
        <v>0</v>
      </c>
      <c r="T547" s="9">
        <v>6300</v>
      </c>
      <c r="U547" s="10" t="s">
        <v>789</v>
      </c>
      <c r="V547" s="319">
        <f t="shared" si="113"/>
        <v>3.8761674193491365E-2</v>
      </c>
      <c r="W547" s="319">
        <f t="shared" si="114"/>
        <v>3.0770054104939525E-3</v>
      </c>
      <c r="X547" s="11" t="str">
        <f t="shared" si="110"/>
        <v>STABLE</v>
      </c>
      <c r="Y547" s="5" t="str">
        <f t="shared" si="111"/>
        <v>PAID</v>
      </c>
      <c r="Z547" s="5" t="s">
        <v>738</v>
      </c>
      <c r="AA547" s="5" t="s">
        <v>586</v>
      </c>
      <c r="AB547" s="12"/>
      <c r="AC547" s="5"/>
      <c r="AD547" s="5"/>
      <c r="AE547" s="13"/>
      <c r="AF547" s="14" t="s">
        <v>1064</v>
      </c>
      <c r="AG547" s="15" t="s">
        <v>586</v>
      </c>
      <c r="AH547" s="5" t="s">
        <v>21</v>
      </c>
      <c r="AI547" s="15" t="s">
        <v>586</v>
      </c>
      <c r="AJ547" s="16" t="s">
        <v>586</v>
      </c>
      <c r="AK547" s="15" t="s">
        <v>586</v>
      </c>
      <c r="AL547" s="17">
        <v>15851</v>
      </c>
      <c r="AM547" s="8">
        <v>11622.25</v>
      </c>
      <c r="AN547" s="18">
        <v>88</v>
      </c>
      <c r="AO547" s="6">
        <v>67</v>
      </c>
      <c r="AP547" s="6" t="str">
        <f t="shared" si="112"/>
        <v>STABLE</v>
      </c>
      <c r="AQ547" s="6"/>
      <c r="AR547" s="6"/>
      <c r="AS547" s="6"/>
      <c r="AT547" s="6"/>
      <c r="AU547" s="5" t="s">
        <v>1060</v>
      </c>
      <c r="AV547" s="332"/>
      <c r="AW547" s="12"/>
      <c r="AX547" s="19"/>
      <c r="AY547" s="5"/>
      <c r="AZ547" s="5" t="s">
        <v>1011</v>
      </c>
      <c r="BA547" s="15" t="s">
        <v>586</v>
      </c>
      <c r="BB547" s="15"/>
      <c r="BC547" s="15"/>
      <c r="BD547" s="5"/>
      <c r="BE547" s="5"/>
      <c r="BF547" s="5">
        <v>1</v>
      </c>
      <c r="BG547" s="3"/>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c r="EM547" s="5"/>
      <c r="EN547" s="5"/>
      <c r="EO547" s="5"/>
      <c r="EP547" s="5"/>
      <c r="EQ547" s="5"/>
      <c r="ER547" s="20">
        <f t="shared" si="115"/>
        <v>1</v>
      </c>
      <c r="ES547" s="5">
        <f t="shared" si="116"/>
        <v>1</v>
      </c>
      <c r="ET547" s="5" t="s">
        <v>571</v>
      </c>
      <c r="EU547" s="15" t="s">
        <v>1997</v>
      </c>
      <c r="EV547" s="15" t="s">
        <v>567</v>
      </c>
      <c r="EW547" s="15" t="s">
        <v>1073</v>
      </c>
      <c r="EX547" s="3" t="s">
        <v>1277</v>
      </c>
      <c r="EY547" s="22">
        <v>46175</v>
      </c>
      <c r="EZ547" s="21"/>
      <c r="FA547" s="3"/>
      <c r="FB547" s="22"/>
      <c r="FC547" s="15"/>
      <c r="FD547" s="15"/>
      <c r="FE547" s="15">
        <f t="shared" si="117"/>
        <v>3475</v>
      </c>
      <c r="FF547" s="4">
        <f t="shared" si="118"/>
        <v>12115</v>
      </c>
      <c r="FG547" t="s">
        <v>897</v>
      </c>
      <c r="FH547" s="4">
        <v>474</v>
      </c>
      <c r="FI547" t="s">
        <v>1477</v>
      </c>
    </row>
    <row r="548" spans="1:165" ht="17.25" x14ac:dyDescent="0.25">
      <c r="A548" s="5">
        <v>140151869</v>
      </c>
      <c r="B548" s="12" t="s">
        <v>973</v>
      </c>
      <c r="C548" s="5"/>
      <c r="D548" s="5"/>
      <c r="E548" s="5"/>
      <c r="F548" s="5"/>
      <c r="G548" s="6"/>
      <c r="H548" s="6"/>
      <c r="I548" s="5">
        <v>2969</v>
      </c>
      <c r="J548" s="5">
        <v>11869</v>
      </c>
      <c r="K548" s="295">
        <f t="shared" si="120"/>
        <v>447</v>
      </c>
      <c r="L548" s="295">
        <f t="shared" si="109"/>
        <v>14838</v>
      </c>
      <c r="M548" s="7">
        <v>5</v>
      </c>
      <c r="N548" s="5" t="s">
        <v>688</v>
      </c>
      <c r="O548" s="5" t="s">
        <v>689</v>
      </c>
      <c r="P548" s="5" t="s">
        <v>150</v>
      </c>
      <c r="Q548" s="8">
        <v>11450.34</v>
      </c>
      <c r="R548" s="9">
        <v>454</v>
      </c>
      <c r="S548" s="9">
        <f t="shared" si="107"/>
        <v>0</v>
      </c>
      <c r="T548" s="9">
        <v>1870.88</v>
      </c>
      <c r="U548" s="10" t="s">
        <v>586</v>
      </c>
      <c r="V548" s="319">
        <f t="shared" si="113"/>
        <v>1</v>
      </c>
      <c r="W548" s="319">
        <f t="shared" si="114"/>
        <v>5.5736301852460984E-3</v>
      </c>
      <c r="X548" s="11" t="str">
        <f t="shared" si="110"/>
        <v>FLOW</v>
      </c>
      <c r="Y548" s="5" t="str">
        <f t="shared" si="111"/>
        <v>-</v>
      </c>
      <c r="Z548" s="5" t="s">
        <v>586</v>
      </c>
      <c r="AA548" s="5" t="s">
        <v>586</v>
      </c>
      <c r="AB548" s="12"/>
      <c r="AC548" s="5"/>
      <c r="AD548" s="5"/>
      <c r="AE548" s="13"/>
      <c r="AF548" s="14" t="s">
        <v>1064</v>
      </c>
      <c r="AG548" s="15" t="s">
        <v>586</v>
      </c>
      <c r="AH548" s="5" t="s">
        <v>1022</v>
      </c>
      <c r="AI548" s="15" t="s">
        <v>586</v>
      </c>
      <c r="AJ548" s="16" t="s">
        <v>586</v>
      </c>
      <c r="AK548" s="15" t="s">
        <v>586</v>
      </c>
      <c r="AL548" s="17">
        <v>14193.88</v>
      </c>
      <c r="AM548" s="8">
        <v>11450.34</v>
      </c>
      <c r="AN548" s="18">
        <v>146</v>
      </c>
      <c r="AO548" s="6">
        <v>156</v>
      </c>
      <c r="AP548" s="6" t="str">
        <f t="shared" si="112"/>
        <v>FLOW</v>
      </c>
      <c r="AQ548" s="6"/>
      <c r="AR548" s="6"/>
      <c r="AS548" s="6"/>
      <c r="AT548" s="6"/>
      <c r="AU548" s="5" t="s">
        <v>483</v>
      </c>
      <c r="AV548" s="332"/>
      <c r="AW548" s="12"/>
      <c r="AX548" s="19"/>
      <c r="AY548" s="5"/>
      <c r="AZ548" s="5" t="s">
        <v>1011</v>
      </c>
      <c r="BA548" s="15" t="s">
        <v>586</v>
      </c>
      <c r="BB548" s="15"/>
      <c r="BC548" s="15"/>
      <c r="BD548" s="5"/>
      <c r="BE548" s="5"/>
      <c r="BF548" s="5"/>
      <c r="BG548" s="3"/>
      <c r="BH548" s="5"/>
      <c r="BI548" s="5"/>
      <c r="BJ548" s="5"/>
      <c r="BK548" s="5"/>
      <c r="BL548" s="5"/>
      <c r="BM548" s="5"/>
      <c r="BN548" s="5"/>
      <c r="BO548" s="5">
        <v>2</v>
      </c>
      <c r="BP548" s="5"/>
      <c r="BQ548" s="5"/>
      <c r="BR548" s="5"/>
      <c r="BS548" s="5"/>
      <c r="BT548" s="5"/>
      <c r="BU548" s="5"/>
      <c r="BV548" s="5"/>
      <c r="BW548" s="5"/>
      <c r="BX548" s="5"/>
      <c r="BY548" s="5"/>
      <c r="BZ548" s="5"/>
      <c r="CA548" s="5"/>
      <c r="CB548" s="5"/>
      <c r="CC548" s="5"/>
      <c r="CD548" s="5"/>
      <c r="CE548" s="5"/>
      <c r="CF548" s="5"/>
      <c r="CG548" s="5"/>
      <c r="CH548" s="5"/>
      <c r="CI548" s="5"/>
      <c r="CJ548" s="5"/>
      <c r="CK548" s="5"/>
      <c r="CL548" s="5"/>
      <c r="CM548" s="5"/>
      <c r="CN548" s="5"/>
      <c r="CO548" s="5"/>
      <c r="CP548" s="5"/>
      <c r="CQ548" s="5"/>
      <c r="CR548" s="5"/>
      <c r="CS548" s="5"/>
      <c r="CT548" s="5"/>
      <c r="CU548" s="5"/>
      <c r="CV548" s="5"/>
      <c r="CW548" s="5"/>
      <c r="CX548" s="5"/>
      <c r="CY548" s="5"/>
      <c r="CZ548" s="5"/>
      <c r="DA548" s="5"/>
      <c r="DB548" s="5"/>
      <c r="DC548" s="5"/>
      <c r="DD548" s="5"/>
      <c r="DE548" s="5"/>
      <c r="DF548" s="5"/>
      <c r="DG548" s="5"/>
      <c r="DH548" s="5"/>
      <c r="DI548" s="5"/>
      <c r="DJ548" s="5"/>
      <c r="DK548" s="5"/>
      <c r="DL548" s="5"/>
      <c r="DM548" s="5"/>
      <c r="DN548" s="5"/>
      <c r="DO548" s="5"/>
      <c r="DP548" s="5"/>
      <c r="DQ548" s="5"/>
      <c r="DR548" s="5"/>
      <c r="DS548" s="5"/>
      <c r="DT548" s="5"/>
      <c r="DU548" s="5"/>
      <c r="DV548" s="5"/>
      <c r="DW548" s="5"/>
      <c r="DX548" s="5"/>
      <c r="DY548" s="5"/>
      <c r="DZ548" s="5"/>
      <c r="EA548" s="5"/>
      <c r="EB548" s="5"/>
      <c r="EC548" s="5"/>
      <c r="ED548" s="5"/>
      <c r="EE548" s="5"/>
      <c r="EF548" s="5"/>
      <c r="EG548" s="5"/>
      <c r="EH548" s="5"/>
      <c r="EI548" s="5"/>
      <c r="EJ548" s="5"/>
      <c r="EK548" s="5"/>
      <c r="EL548" s="5"/>
      <c r="EM548" s="5"/>
      <c r="EN548" s="5"/>
      <c r="EO548" s="5"/>
      <c r="EP548" s="5"/>
      <c r="EQ548" s="5"/>
      <c r="ER548" s="20">
        <f t="shared" si="115"/>
        <v>2</v>
      </c>
      <c r="ES548" s="5">
        <f t="shared" si="116"/>
        <v>1</v>
      </c>
      <c r="ET548" s="5" t="s">
        <v>584</v>
      </c>
      <c r="EU548" s="15" t="s">
        <v>1998</v>
      </c>
      <c r="EV548" s="15" t="s">
        <v>567</v>
      </c>
      <c r="EW548" s="15" t="s">
        <v>1208</v>
      </c>
      <c r="EX548" s="3" t="s">
        <v>1278</v>
      </c>
      <c r="EY548" s="22">
        <v>46178</v>
      </c>
      <c r="EZ548" s="21"/>
      <c r="FA548" s="3"/>
      <c r="FB548" s="22"/>
      <c r="FC548" s="15"/>
      <c r="FD548" s="15"/>
      <c r="FE548" s="15">
        <f t="shared" si="117"/>
        <v>447</v>
      </c>
      <c r="FF548" s="4">
        <f t="shared" si="118"/>
        <v>14838</v>
      </c>
      <c r="FG548" t="s">
        <v>586</v>
      </c>
      <c r="FH548" s="4">
        <v>454</v>
      </c>
      <c r="FI548" t="s">
        <v>688</v>
      </c>
    </row>
    <row r="549" spans="1:165" ht="17.25" x14ac:dyDescent="0.25">
      <c r="A549" s="5">
        <v>465718124</v>
      </c>
      <c r="B549" s="12" t="s">
        <v>133</v>
      </c>
      <c r="C549" s="5"/>
      <c r="D549" s="5"/>
      <c r="E549" s="5"/>
      <c r="F549" s="5"/>
      <c r="G549" s="6"/>
      <c r="H549" s="6"/>
      <c r="I549" s="5">
        <v>2406</v>
      </c>
      <c r="J549" s="5">
        <v>2372</v>
      </c>
      <c r="K549" s="295">
        <f t="shared" si="120"/>
        <v>2422</v>
      </c>
      <c r="L549" s="295">
        <f t="shared" si="109"/>
        <v>4778</v>
      </c>
      <c r="M549" s="334">
        <v>1</v>
      </c>
      <c r="N549" s="5" t="s">
        <v>688</v>
      </c>
      <c r="O549" s="5" t="s">
        <v>689</v>
      </c>
      <c r="P549" s="5" t="s">
        <v>20</v>
      </c>
      <c r="Q549" s="8">
        <v>11353</v>
      </c>
      <c r="R549" s="9">
        <v>50</v>
      </c>
      <c r="S549" s="9">
        <f t="shared" si="107"/>
        <v>0</v>
      </c>
      <c r="T549" s="9">
        <v>3150</v>
      </c>
      <c r="U549" s="10" t="s">
        <v>873</v>
      </c>
      <c r="V549" s="319">
        <f t="shared" si="113"/>
        <v>4.6500631872851139E-2</v>
      </c>
      <c r="W549" s="319">
        <f t="shared" si="114"/>
        <v>6.366890480784985E-4</v>
      </c>
      <c r="X549" s="11" t="str">
        <f t="shared" si="110"/>
        <v>FLOW</v>
      </c>
      <c r="Y549" s="5" t="str">
        <f t="shared" si="111"/>
        <v>-</v>
      </c>
      <c r="Z549" s="5" t="s">
        <v>787</v>
      </c>
      <c r="AA549" s="5" t="s">
        <v>586</v>
      </c>
      <c r="AB549" s="12"/>
      <c r="AC549" s="5"/>
      <c r="AD549" s="5"/>
      <c r="AE549" s="13"/>
      <c r="AF549" s="14" t="s">
        <v>586</v>
      </c>
      <c r="AG549" s="15" t="s">
        <v>586</v>
      </c>
      <c r="AH549" s="5" t="s">
        <v>130</v>
      </c>
      <c r="AI549" s="15" t="s">
        <v>586</v>
      </c>
      <c r="AJ549" s="16" t="s">
        <v>586</v>
      </c>
      <c r="AK549" s="15" t="s">
        <v>586</v>
      </c>
      <c r="AL549" s="17">
        <v>5572</v>
      </c>
      <c r="AM549" s="8">
        <v>11353</v>
      </c>
      <c r="AN549" s="18">
        <v>26</v>
      </c>
      <c r="AO549" s="6">
        <v>36</v>
      </c>
      <c r="AP549" s="6" t="str">
        <f t="shared" si="112"/>
        <v>FLOW</v>
      </c>
      <c r="AQ549" s="6"/>
      <c r="AR549" s="6"/>
      <c r="AS549" s="6"/>
      <c r="AT549" s="6"/>
      <c r="AU549" s="5" t="s">
        <v>1060</v>
      </c>
      <c r="AV549" s="332"/>
      <c r="AW549" s="12"/>
      <c r="AX549" s="19"/>
      <c r="AY549" s="5"/>
      <c r="AZ549" s="5" t="s">
        <v>1011</v>
      </c>
      <c r="BA549" s="15" t="s">
        <v>586</v>
      </c>
      <c r="BB549" s="15"/>
      <c r="BC549" s="15"/>
      <c r="BD549" s="5"/>
      <c r="BE549" s="5"/>
      <c r="BF549" s="5"/>
      <c r="BG549" s="3"/>
      <c r="BH549" s="5"/>
      <c r="BI549" s="5"/>
      <c r="BJ549" s="5"/>
      <c r="BK549" s="5"/>
      <c r="BL549" s="5">
        <v>1</v>
      </c>
      <c r="BM549" s="5"/>
      <c r="BN549" s="5"/>
      <c r="BO549" s="5"/>
      <c r="BP549" s="5"/>
      <c r="BQ549" s="5"/>
      <c r="BR549" s="5"/>
      <c r="BS549" s="5"/>
      <c r="BT549" s="5"/>
      <c r="BU549" s="5"/>
      <c r="BV549" s="5"/>
      <c r="BW549" s="5"/>
      <c r="BX549" s="5"/>
      <c r="BY549" s="5"/>
      <c r="BZ549" s="5"/>
      <c r="CA549" s="5"/>
      <c r="CB549" s="5"/>
      <c r="CC549" s="5"/>
      <c r="CD549" s="5"/>
      <c r="CE549" s="5"/>
      <c r="CF549" s="5"/>
      <c r="CG549" s="5"/>
      <c r="CH549" s="5"/>
      <c r="CI549" s="5"/>
      <c r="CJ549" s="5"/>
      <c r="CK549" s="5"/>
      <c r="CL549" s="5"/>
      <c r="CM549" s="5"/>
      <c r="CN549" s="5"/>
      <c r="CO549" s="5"/>
      <c r="CP549" s="5"/>
      <c r="CQ549" s="5"/>
      <c r="CR549" s="5"/>
      <c r="CS549" s="5"/>
      <c r="CT549" s="5"/>
      <c r="CU549" s="5"/>
      <c r="CV549" s="5"/>
      <c r="CW549" s="5"/>
      <c r="CX549" s="5"/>
      <c r="CY549" s="5"/>
      <c r="CZ549" s="5"/>
      <c r="DA549" s="5"/>
      <c r="DB549" s="5"/>
      <c r="DC549" s="5"/>
      <c r="DD549" s="5"/>
      <c r="DE549" s="5"/>
      <c r="DF549" s="5"/>
      <c r="DG549" s="5"/>
      <c r="DH549" s="5"/>
      <c r="DI549" s="5"/>
      <c r="DJ549" s="5"/>
      <c r="DK549" s="5"/>
      <c r="DL549" s="5"/>
      <c r="DM549" s="5"/>
      <c r="DN549" s="5"/>
      <c r="DO549" s="5"/>
      <c r="DP549" s="5"/>
      <c r="DQ549" s="5"/>
      <c r="DR549" s="5"/>
      <c r="DS549" s="5"/>
      <c r="DT549" s="5"/>
      <c r="DU549" s="5"/>
      <c r="DV549" s="5"/>
      <c r="DW549" s="5"/>
      <c r="DX549" s="5"/>
      <c r="DY549" s="5"/>
      <c r="DZ549" s="5"/>
      <c r="EA549" s="5"/>
      <c r="EB549" s="5"/>
      <c r="EC549" s="5"/>
      <c r="ED549" s="5"/>
      <c r="EE549" s="5"/>
      <c r="EF549" s="5"/>
      <c r="EG549" s="5"/>
      <c r="EH549" s="5"/>
      <c r="EI549" s="5"/>
      <c r="EJ549" s="5"/>
      <c r="EK549" s="5"/>
      <c r="EL549" s="5"/>
      <c r="EM549" s="5"/>
      <c r="EN549" s="5"/>
      <c r="EO549" s="5"/>
      <c r="EP549" s="5"/>
      <c r="EQ549" s="5"/>
      <c r="ER549" s="20">
        <f t="shared" si="115"/>
        <v>1</v>
      </c>
      <c r="ES549" s="5">
        <f t="shared" si="116"/>
        <v>1</v>
      </c>
      <c r="ET549" s="5" t="s">
        <v>571</v>
      </c>
      <c r="EU549" s="15" t="s">
        <v>1999</v>
      </c>
      <c r="EV549" s="15" t="s">
        <v>567</v>
      </c>
      <c r="EW549" s="15" t="s">
        <v>1073</v>
      </c>
      <c r="EX549" s="3" t="s">
        <v>1279</v>
      </c>
      <c r="EY549" s="22">
        <v>46182</v>
      </c>
      <c r="EZ549" s="21"/>
      <c r="FA549" s="3"/>
      <c r="FB549" s="22"/>
      <c r="FC549" s="15"/>
      <c r="FD549" s="15"/>
      <c r="FE549" s="15">
        <f t="shared" si="117"/>
        <v>2422</v>
      </c>
      <c r="FF549" s="4">
        <f t="shared" si="118"/>
        <v>4778</v>
      </c>
      <c r="FG549" t="s">
        <v>586</v>
      </c>
      <c r="FH549" s="4">
        <v>50</v>
      </c>
      <c r="FI549" t="s">
        <v>688</v>
      </c>
    </row>
    <row r="550" spans="1:165" ht="17.25" x14ac:dyDescent="0.25">
      <c r="A550" s="5">
        <v>140926524</v>
      </c>
      <c r="B550" s="12" t="s">
        <v>83</v>
      </c>
      <c r="C550" s="5" t="s">
        <v>1043</v>
      </c>
      <c r="D550" s="5" t="s">
        <v>1065</v>
      </c>
      <c r="E550" s="5">
        <f>3173+676</f>
        <v>3849</v>
      </c>
      <c r="F550" s="5"/>
      <c r="G550" s="6"/>
      <c r="H550" s="6"/>
      <c r="I550" s="5">
        <v>3170</v>
      </c>
      <c r="J550" s="5">
        <v>11669</v>
      </c>
      <c r="K550" s="295">
        <f t="shared" si="120"/>
        <v>2740</v>
      </c>
      <c r="L550" s="295">
        <f t="shared" si="109"/>
        <v>10990</v>
      </c>
      <c r="M550" s="7">
        <v>4</v>
      </c>
      <c r="N550" s="5" t="s">
        <v>737</v>
      </c>
      <c r="O550" s="5" t="s">
        <v>738</v>
      </c>
      <c r="P550" s="5" t="s">
        <v>74</v>
      </c>
      <c r="Q550" s="8">
        <v>11338.31</v>
      </c>
      <c r="R550" s="9">
        <v>581</v>
      </c>
      <c r="S550" s="9">
        <f t="shared" si="107"/>
        <v>0</v>
      </c>
      <c r="T550" s="9">
        <v>6300</v>
      </c>
      <c r="U550" s="10" t="s">
        <v>688</v>
      </c>
      <c r="V550" s="319">
        <f t="shared" si="113"/>
        <v>4.6083327091105887E-2</v>
      </c>
      <c r="W550" s="319">
        <f t="shared" si="114"/>
        <v>3.7225816400523293E-3</v>
      </c>
      <c r="X550" s="11" t="str">
        <f t="shared" si="110"/>
        <v>STABLE</v>
      </c>
      <c r="Y550" s="5" t="str">
        <f t="shared" si="111"/>
        <v>PAID</v>
      </c>
      <c r="Z550" s="5" t="s">
        <v>787</v>
      </c>
      <c r="AA550" s="5" t="s">
        <v>586</v>
      </c>
      <c r="AB550" s="12"/>
      <c r="AC550" s="5"/>
      <c r="AD550" s="5"/>
      <c r="AE550" s="13"/>
      <c r="AF550" s="14" t="s">
        <v>1064</v>
      </c>
      <c r="AG550" s="15" t="s">
        <v>586</v>
      </c>
      <c r="AH550" s="5" t="s">
        <v>73</v>
      </c>
      <c r="AI550" s="15" t="s">
        <v>586</v>
      </c>
      <c r="AJ550" s="16" t="s">
        <v>586</v>
      </c>
      <c r="AK550" s="15" t="s">
        <v>586</v>
      </c>
      <c r="AL550" s="17">
        <v>18550</v>
      </c>
      <c r="AM550" s="8">
        <v>11338.31</v>
      </c>
      <c r="AN550" s="18">
        <v>115</v>
      </c>
      <c r="AO550" s="6">
        <v>97</v>
      </c>
      <c r="AP550" s="6" t="str">
        <f t="shared" si="112"/>
        <v>STABLE</v>
      </c>
      <c r="AQ550" s="6"/>
      <c r="AR550" s="6"/>
      <c r="AS550" s="6"/>
      <c r="AT550" s="6"/>
      <c r="AU550" s="5" t="s">
        <v>483</v>
      </c>
      <c r="AV550" s="332"/>
      <c r="AW550" s="12"/>
      <c r="AX550" s="19"/>
      <c r="AY550" s="5"/>
      <c r="AZ550" s="5" t="s">
        <v>1011</v>
      </c>
      <c r="BA550" s="15" t="s">
        <v>586</v>
      </c>
      <c r="BB550" s="15"/>
      <c r="BC550" s="15"/>
      <c r="BD550" s="5"/>
      <c r="BE550" s="5"/>
      <c r="BF550" s="5"/>
      <c r="BG550" s="3"/>
      <c r="BH550" s="5"/>
      <c r="BI550" s="5">
        <v>1</v>
      </c>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c r="DP550" s="5"/>
      <c r="DQ550" s="5"/>
      <c r="DR550" s="5"/>
      <c r="DS550" s="5"/>
      <c r="DT550" s="5"/>
      <c r="DU550" s="5"/>
      <c r="DV550" s="5"/>
      <c r="DW550" s="5"/>
      <c r="DX550" s="5"/>
      <c r="DY550" s="5"/>
      <c r="DZ550" s="5"/>
      <c r="EA550" s="5"/>
      <c r="EB550" s="5"/>
      <c r="EC550" s="5"/>
      <c r="ED550" s="5"/>
      <c r="EE550" s="5"/>
      <c r="EF550" s="5"/>
      <c r="EG550" s="5"/>
      <c r="EH550" s="5"/>
      <c r="EI550" s="5"/>
      <c r="EJ550" s="5"/>
      <c r="EK550" s="5"/>
      <c r="EL550" s="5"/>
      <c r="EM550" s="5"/>
      <c r="EN550" s="5"/>
      <c r="EO550" s="5"/>
      <c r="EP550" s="5"/>
      <c r="EQ550" s="5"/>
      <c r="ER550" s="20">
        <f t="shared" si="115"/>
        <v>1</v>
      </c>
      <c r="ES550" s="5">
        <f t="shared" si="116"/>
        <v>1</v>
      </c>
      <c r="ET550" s="5" t="s">
        <v>579</v>
      </c>
      <c r="EU550" s="15" t="s">
        <v>2000</v>
      </c>
      <c r="EV550" s="15" t="s">
        <v>567</v>
      </c>
      <c r="EW550" s="15" t="s">
        <v>1073</v>
      </c>
      <c r="EX550" s="3" t="s">
        <v>1074</v>
      </c>
      <c r="EY550" s="22">
        <v>46183</v>
      </c>
      <c r="EZ550" s="21"/>
      <c r="FA550" s="3"/>
      <c r="FB550" s="22"/>
      <c r="FC550" s="15"/>
      <c r="FD550" s="15"/>
      <c r="FE550" s="15">
        <f t="shared" si="117"/>
        <v>2740</v>
      </c>
      <c r="FF550" s="4">
        <f t="shared" si="118"/>
        <v>14839</v>
      </c>
      <c r="FG550" t="s">
        <v>586</v>
      </c>
      <c r="FH550" s="4">
        <v>581</v>
      </c>
      <c r="FI550" t="s">
        <v>1477</v>
      </c>
    </row>
    <row r="551" spans="1:165" ht="17.25" x14ac:dyDescent="0.25">
      <c r="A551" s="5">
        <v>118808490</v>
      </c>
      <c r="B551" s="12" t="s">
        <v>1434</v>
      </c>
      <c r="C551" s="5"/>
      <c r="D551" s="5"/>
      <c r="E551" s="5"/>
      <c r="F551" s="5"/>
      <c r="G551" s="6"/>
      <c r="H551" s="6"/>
      <c r="I551" s="5">
        <v>5612</v>
      </c>
      <c r="J551" s="5">
        <v>5612</v>
      </c>
      <c r="K551" s="295">
        <f t="shared" si="120"/>
        <v>5641</v>
      </c>
      <c r="L551" s="295">
        <f t="shared" si="109"/>
        <v>11224</v>
      </c>
      <c r="M551" s="334">
        <v>1</v>
      </c>
      <c r="N551" s="5" t="s">
        <v>688</v>
      </c>
      <c r="O551" s="5" t="s">
        <v>689</v>
      </c>
      <c r="P551" s="5" t="s">
        <v>156</v>
      </c>
      <c r="Q551" s="8">
        <v>11052.48</v>
      </c>
      <c r="R551" s="9">
        <v>29</v>
      </c>
      <c r="S551" s="9">
        <f t="shared" si="107"/>
        <v>0</v>
      </c>
      <c r="T551" s="9">
        <v>450</v>
      </c>
      <c r="U551" s="10" t="s">
        <v>586</v>
      </c>
      <c r="V551" s="319">
        <f t="shared" si="113"/>
        <v>6.397548189991567E-3</v>
      </c>
      <c r="W551" s="319">
        <f t="shared" si="114"/>
        <v>6.1983554744179004E-4</v>
      </c>
      <c r="X551" s="11" t="str">
        <f t="shared" si="110"/>
        <v>FLOW</v>
      </c>
      <c r="Y551" s="5" t="str">
        <f t="shared" si="111"/>
        <v>-</v>
      </c>
      <c r="Z551" s="5" t="s">
        <v>586</v>
      </c>
      <c r="AA551" s="5" t="s">
        <v>586</v>
      </c>
      <c r="AB551" s="12"/>
      <c r="AC551" s="5"/>
      <c r="AD551" s="5"/>
      <c r="AE551" s="13"/>
      <c r="AF551" s="14"/>
      <c r="AG551" s="15"/>
      <c r="AH551" s="5" t="s">
        <v>1473</v>
      </c>
      <c r="AI551" s="15"/>
      <c r="AK551" s="15"/>
      <c r="AL551" s="17">
        <v>6091</v>
      </c>
      <c r="AM551" s="8">
        <v>11052.48</v>
      </c>
      <c r="AN551" s="18">
        <v>26</v>
      </c>
      <c r="AO551" s="6">
        <v>36</v>
      </c>
      <c r="AP551" s="6" t="str">
        <f t="shared" si="112"/>
        <v>FLOW</v>
      </c>
      <c r="AQ551" s="6"/>
      <c r="AR551" s="6"/>
      <c r="AS551" s="6"/>
      <c r="AT551" s="6"/>
      <c r="AU551" s="5" t="s">
        <v>586</v>
      </c>
      <c r="AV551" s="332"/>
      <c r="AW551" s="12"/>
      <c r="AX551" s="19"/>
      <c r="AY551" s="5"/>
      <c r="AZ551" s="5" t="s">
        <v>1325</v>
      </c>
      <c r="BA551" s="15" t="s">
        <v>586</v>
      </c>
      <c r="BB551" s="15"/>
      <c r="BC551" s="15"/>
      <c r="BD551" s="5"/>
      <c r="BE551" s="5"/>
      <c r="BF551" s="5"/>
      <c r="BG551" s="3"/>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c r="DP551" s="5"/>
      <c r="DQ551" s="5"/>
      <c r="DR551" s="5"/>
      <c r="DS551" s="5"/>
      <c r="DT551" s="5"/>
      <c r="DU551" s="5"/>
      <c r="DV551" s="5"/>
      <c r="DW551" s="5"/>
      <c r="DX551" s="5"/>
      <c r="DY551" s="5"/>
      <c r="DZ551" s="5"/>
      <c r="EA551" s="5"/>
      <c r="EB551" s="5"/>
      <c r="EC551" s="5"/>
      <c r="ED551" s="5"/>
      <c r="EE551" s="5"/>
      <c r="EF551" s="5"/>
      <c r="EG551" s="5"/>
      <c r="EH551" s="5"/>
      <c r="EI551" s="5"/>
      <c r="EJ551" s="5"/>
      <c r="EK551" s="5"/>
      <c r="EL551" s="5"/>
      <c r="EM551" s="5"/>
      <c r="EN551" s="5"/>
      <c r="EO551" s="5"/>
      <c r="EP551" s="5"/>
      <c r="EQ551" s="5"/>
      <c r="ER551" s="20">
        <f t="shared" si="115"/>
        <v>0</v>
      </c>
      <c r="ES551" s="5" t="str">
        <f t="shared" si="116"/>
        <v/>
      </c>
      <c r="ET551" s="5" t="s">
        <v>582</v>
      </c>
      <c r="EU551" s="15" t="e">
        <v>#N/A</v>
      </c>
      <c r="EV551" s="15" t="e">
        <v>#N/A</v>
      </c>
      <c r="EW551" s="15"/>
      <c r="EX551" s="3"/>
      <c r="EY551" s="22"/>
      <c r="EZ551" s="21"/>
      <c r="FA551" s="3"/>
      <c r="FB551" s="22"/>
      <c r="FC551" s="15"/>
      <c r="FD551" s="15"/>
      <c r="FE551" s="15">
        <f t="shared" si="117"/>
        <v>5641</v>
      </c>
      <c r="FF551" s="4">
        <f t="shared" si="118"/>
        <v>11224</v>
      </c>
      <c r="FH551" s="4">
        <v>29</v>
      </c>
      <c r="FI551" t="s">
        <v>688</v>
      </c>
    </row>
    <row r="552" spans="1:165" ht="17.25" x14ac:dyDescent="0.25">
      <c r="A552" s="5">
        <v>463281065</v>
      </c>
      <c r="B552" s="12" t="s">
        <v>1446</v>
      </c>
      <c r="C552" s="5"/>
      <c r="D552" s="5"/>
      <c r="E552" s="5"/>
      <c r="F552" s="5"/>
      <c r="G552" s="6"/>
      <c r="H552" s="6"/>
      <c r="I552" s="5">
        <v>3806</v>
      </c>
      <c r="J552" s="5">
        <v>3709</v>
      </c>
      <c r="K552" s="295">
        <f t="shared" si="120"/>
        <v>3713</v>
      </c>
      <c r="L552" s="295">
        <f t="shared" si="109"/>
        <v>7515</v>
      </c>
      <c r="M552" s="334">
        <v>1</v>
      </c>
      <c r="N552" s="5" t="s">
        <v>688</v>
      </c>
      <c r="O552" s="5" t="s">
        <v>689</v>
      </c>
      <c r="P552" s="5" t="s">
        <v>106</v>
      </c>
      <c r="Q552" s="8">
        <v>11047</v>
      </c>
      <c r="R552" s="9">
        <v>4</v>
      </c>
      <c r="S552" s="9">
        <f t="shared" si="107"/>
        <v>0</v>
      </c>
      <c r="T552" s="9">
        <v>450</v>
      </c>
      <c r="U552" s="10" t="s">
        <v>586</v>
      </c>
      <c r="V552" s="319">
        <f t="shared" si="113"/>
        <v>1.2132553689817421E-2</v>
      </c>
      <c r="W552" s="319">
        <f t="shared" si="114"/>
        <v>6.195282228594356E-4</v>
      </c>
      <c r="X552" s="11" t="str">
        <f t="shared" si="110"/>
        <v>FLOW</v>
      </c>
      <c r="Y552" s="5" t="str">
        <f t="shared" si="111"/>
        <v>-</v>
      </c>
      <c r="Z552" s="5" t="s">
        <v>586</v>
      </c>
      <c r="AA552" s="5" t="s">
        <v>586</v>
      </c>
      <c r="AB552" s="12"/>
      <c r="AC552" s="5"/>
      <c r="AD552" s="5"/>
      <c r="AE552" s="13"/>
      <c r="AF552" s="14"/>
      <c r="AG552" s="15"/>
      <c r="AH552" s="5" t="s">
        <v>1472</v>
      </c>
      <c r="AI552" s="15"/>
      <c r="AK552" s="15"/>
      <c r="AL552" s="17">
        <v>4163</v>
      </c>
      <c r="AM552" s="8">
        <v>11047</v>
      </c>
      <c r="AN552" s="18">
        <v>27</v>
      </c>
      <c r="AO552" s="6">
        <v>37</v>
      </c>
      <c r="AP552" s="6" t="str">
        <f t="shared" si="112"/>
        <v>FLOW</v>
      </c>
      <c r="AQ552" s="6"/>
      <c r="AR552" s="6"/>
      <c r="AS552" s="6"/>
      <c r="AT552" s="6"/>
      <c r="AU552" s="5" t="s">
        <v>586</v>
      </c>
      <c r="AV552" s="332"/>
      <c r="AW552" s="12"/>
      <c r="AX552" s="19"/>
      <c r="AY552" s="5"/>
      <c r="AZ552" s="5" t="s">
        <v>1325</v>
      </c>
      <c r="BA552" s="15" t="s">
        <v>586</v>
      </c>
      <c r="BB552" s="15"/>
      <c r="BC552" s="15"/>
      <c r="BD552" s="5"/>
      <c r="BE552" s="5"/>
      <c r="BF552" s="5"/>
      <c r="BG552" s="3"/>
      <c r="BH552" s="5"/>
      <c r="BI552" s="5"/>
      <c r="BJ552" s="5"/>
      <c r="BK552" s="5"/>
      <c r="BL552" s="5"/>
      <c r="BM552" s="5"/>
      <c r="BN552" s="5"/>
      <c r="BO552" s="5"/>
      <c r="BP552" s="5"/>
      <c r="BQ552" s="5"/>
      <c r="BR552" s="5"/>
      <c r="BS552" s="5"/>
      <c r="BT552" s="5"/>
      <c r="BU552" s="5"/>
      <c r="BV552" s="5"/>
      <c r="BW552" s="5"/>
      <c r="BX552" s="5"/>
      <c r="BY552" s="5"/>
      <c r="BZ552" s="5"/>
      <c r="CA552" s="5"/>
      <c r="CB552" s="5"/>
      <c r="CC552" s="5"/>
      <c r="CD552" s="5"/>
      <c r="CE552" s="5"/>
      <c r="CF552" s="5"/>
      <c r="CG552" s="5"/>
      <c r="CH552" s="5"/>
      <c r="CI552" s="5"/>
      <c r="CJ552" s="5"/>
      <c r="CK552" s="5"/>
      <c r="CL552" s="5"/>
      <c r="CM552" s="5"/>
      <c r="CN552" s="5"/>
      <c r="CO552" s="5"/>
      <c r="CP552" s="5"/>
      <c r="CQ552" s="5"/>
      <c r="CR552" s="5"/>
      <c r="CS552" s="5"/>
      <c r="CT552" s="5"/>
      <c r="CU552" s="5"/>
      <c r="CV552" s="5"/>
      <c r="CW552" s="5"/>
      <c r="CX552" s="5"/>
      <c r="CY552" s="5"/>
      <c r="CZ552" s="5"/>
      <c r="DA552" s="5"/>
      <c r="DB552" s="5"/>
      <c r="DC552" s="5"/>
      <c r="DD552" s="5"/>
      <c r="DE552" s="5"/>
      <c r="DF552" s="5"/>
      <c r="DG552" s="5"/>
      <c r="DH552" s="5"/>
      <c r="DI552" s="5"/>
      <c r="DJ552" s="5"/>
      <c r="DK552" s="5"/>
      <c r="DL552" s="5"/>
      <c r="DM552" s="5"/>
      <c r="DN552" s="5"/>
      <c r="DO552" s="5"/>
      <c r="DP552" s="5"/>
      <c r="DQ552" s="5"/>
      <c r="DR552" s="5"/>
      <c r="DS552" s="5"/>
      <c r="DT552" s="5"/>
      <c r="DU552" s="5"/>
      <c r="DV552" s="5"/>
      <c r="DW552" s="5"/>
      <c r="DX552" s="5"/>
      <c r="DY552" s="5"/>
      <c r="DZ552" s="5"/>
      <c r="EA552" s="5"/>
      <c r="EB552" s="5"/>
      <c r="EC552" s="5"/>
      <c r="ED552" s="5"/>
      <c r="EE552" s="5"/>
      <c r="EF552" s="5"/>
      <c r="EG552" s="5"/>
      <c r="EH552" s="5"/>
      <c r="EI552" s="5"/>
      <c r="EJ552" s="5"/>
      <c r="EK552" s="5"/>
      <c r="EL552" s="5"/>
      <c r="EM552" s="5"/>
      <c r="EN552" s="5"/>
      <c r="EO552" s="5"/>
      <c r="EP552" s="5"/>
      <c r="EQ552" s="5"/>
      <c r="ER552" s="20">
        <f t="shared" si="115"/>
        <v>0</v>
      </c>
      <c r="ES552" s="5" t="str">
        <f t="shared" si="116"/>
        <v/>
      </c>
      <c r="ET552" s="5" t="s">
        <v>568</v>
      </c>
      <c r="EU552" s="15" t="s">
        <v>2001</v>
      </c>
      <c r="EV552" s="15" t="s">
        <v>1596</v>
      </c>
      <c r="EW552" s="15"/>
      <c r="EX552" s="3"/>
      <c r="EY552" s="22"/>
      <c r="EZ552" s="21"/>
      <c r="FA552" s="3"/>
      <c r="FB552" s="22"/>
      <c r="FC552" s="15"/>
      <c r="FD552" s="15"/>
      <c r="FE552" s="15">
        <f t="shared" si="117"/>
        <v>3713</v>
      </c>
      <c r="FF552" s="4">
        <f t="shared" si="118"/>
        <v>7515</v>
      </c>
      <c r="FH552" s="4">
        <v>4</v>
      </c>
      <c r="FI552" t="s">
        <v>688</v>
      </c>
    </row>
    <row r="553" spans="1:165" ht="17.25" x14ac:dyDescent="0.25">
      <c r="A553" s="5">
        <v>463254087</v>
      </c>
      <c r="B553" s="12" t="s">
        <v>521</v>
      </c>
      <c r="C553" s="5"/>
      <c r="D553" s="5"/>
      <c r="E553" s="5"/>
      <c r="F553" s="5"/>
      <c r="G553" s="6"/>
      <c r="H553" s="6"/>
      <c r="I553" s="5">
        <v>4397</v>
      </c>
      <c r="J553" s="5">
        <v>6794</v>
      </c>
      <c r="K553" s="295">
        <f t="shared" si="120"/>
        <v>2541</v>
      </c>
      <c r="L553" s="295">
        <f t="shared" si="109"/>
        <v>11191</v>
      </c>
      <c r="M553" s="7">
        <v>2</v>
      </c>
      <c r="N553" s="5" t="s">
        <v>688</v>
      </c>
      <c r="O553" s="5" t="s">
        <v>689</v>
      </c>
      <c r="P553" s="5" t="s">
        <v>150</v>
      </c>
      <c r="Q553" s="8">
        <v>10977</v>
      </c>
      <c r="R553" s="9">
        <v>144</v>
      </c>
      <c r="S553" s="9">
        <f t="shared" si="107"/>
        <v>0</v>
      </c>
      <c r="T553" s="9">
        <v>900</v>
      </c>
      <c r="U553" s="10" t="s">
        <v>688</v>
      </c>
      <c r="V553" s="319">
        <f t="shared" si="113"/>
        <v>7.8307317807078364E-2</v>
      </c>
      <c r="W553" s="319">
        <f t="shared" si="114"/>
        <v>2.4304327483482967E-3</v>
      </c>
      <c r="X553" s="11" t="str">
        <f t="shared" si="110"/>
        <v>FLOW</v>
      </c>
      <c r="Y553" s="5" t="str">
        <f t="shared" si="111"/>
        <v>-</v>
      </c>
      <c r="Z553" s="5" t="s">
        <v>773</v>
      </c>
      <c r="AA553" s="5" t="s">
        <v>586</v>
      </c>
      <c r="AB553" s="12"/>
      <c r="AC553" s="5"/>
      <c r="AD553" s="5"/>
      <c r="AE553" s="13"/>
      <c r="AF553" s="14" t="s">
        <v>586</v>
      </c>
      <c r="AG553" s="15" t="s">
        <v>586</v>
      </c>
      <c r="AH553" s="5" t="s">
        <v>205</v>
      </c>
      <c r="AI553" s="15" t="s">
        <v>586</v>
      </c>
      <c r="AJ553" s="16" t="s">
        <v>586</v>
      </c>
      <c r="AK553" s="15" t="s">
        <v>586</v>
      </c>
      <c r="AL553" s="17">
        <v>7838</v>
      </c>
      <c r="AM553" s="8">
        <v>10977</v>
      </c>
      <c r="AN553" s="18">
        <v>57</v>
      </c>
      <c r="AO553" s="6">
        <v>67</v>
      </c>
      <c r="AP553" s="6" t="str">
        <f t="shared" si="112"/>
        <v>FLOW</v>
      </c>
      <c r="AQ553" s="6"/>
      <c r="AR553" s="6"/>
      <c r="AS553" s="6"/>
      <c r="AT553" s="6"/>
      <c r="AU553" s="5" t="s">
        <v>1060</v>
      </c>
      <c r="AV553" s="332"/>
      <c r="AW553" s="12"/>
      <c r="AX553" s="19"/>
      <c r="AY553" s="5"/>
      <c r="AZ553" s="5" t="s">
        <v>1011</v>
      </c>
      <c r="BA553" s="15" t="s">
        <v>586</v>
      </c>
      <c r="BB553" s="15"/>
      <c r="BC553" s="15"/>
      <c r="BD553" s="5"/>
      <c r="BE553" s="5"/>
      <c r="BF553" s="5"/>
      <c r="BG553" s="3"/>
      <c r="BH553" s="5"/>
      <c r="BI553" s="5"/>
      <c r="BJ553" s="5"/>
      <c r="BK553" s="5"/>
      <c r="BL553" s="5"/>
      <c r="BM553" s="5"/>
      <c r="BN553" s="5"/>
      <c r="BO553" s="5"/>
      <c r="BP553" s="5"/>
      <c r="BQ553" s="5"/>
      <c r="BR553" s="5">
        <v>1</v>
      </c>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c r="EM553" s="5"/>
      <c r="EN553" s="5"/>
      <c r="EO553" s="5"/>
      <c r="EP553" s="5"/>
      <c r="EQ553" s="5"/>
      <c r="ER553" s="20">
        <f t="shared" si="115"/>
        <v>1</v>
      </c>
      <c r="ES553" s="5">
        <f t="shared" si="116"/>
        <v>1</v>
      </c>
      <c r="ET553" s="5" t="s">
        <v>584</v>
      </c>
      <c r="EU553" s="15" t="s">
        <v>2002</v>
      </c>
      <c r="EV553" s="15" t="s">
        <v>567</v>
      </c>
      <c r="EW553" s="15" t="s">
        <v>1096</v>
      </c>
      <c r="EX553" s="3" t="s">
        <v>1280</v>
      </c>
      <c r="EY553" s="22">
        <v>46179</v>
      </c>
      <c r="EZ553" s="21"/>
      <c r="FA553" s="3"/>
      <c r="FB553" s="22"/>
      <c r="FC553" s="15"/>
      <c r="FD553" s="15"/>
      <c r="FE553" s="15">
        <f t="shared" si="117"/>
        <v>2541</v>
      </c>
      <c r="FF553" s="4">
        <f t="shared" si="118"/>
        <v>11191</v>
      </c>
      <c r="FG553" t="s">
        <v>586</v>
      </c>
      <c r="FH553" s="4">
        <v>144</v>
      </c>
      <c r="FI553" t="s">
        <v>688</v>
      </c>
    </row>
    <row r="554" spans="1:165" ht="17.25" x14ac:dyDescent="0.25">
      <c r="A554" s="5">
        <v>459315274</v>
      </c>
      <c r="B554" s="12" t="s">
        <v>1424</v>
      </c>
      <c r="C554" s="5"/>
      <c r="D554" s="5"/>
      <c r="E554" s="5"/>
      <c r="F554" s="5"/>
      <c r="G554" s="6"/>
      <c r="H554" s="6"/>
      <c r="I554" s="5">
        <v>2936</v>
      </c>
      <c r="J554" s="5">
        <v>2438</v>
      </c>
      <c r="K554" s="295">
        <f t="shared" si="120"/>
        <v>2438</v>
      </c>
      <c r="L554" s="295">
        <f t="shared" si="109"/>
        <v>5374</v>
      </c>
      <c r="M554" s="334">
        <v>1</v>
      </c>
      <c r="N554" s="5" t="s">
        <v>688</v>
      </c>
      <c r="O554" s="5" t="s">
        <v>689</v>
      </c>
      <c r="P554" s="5" t="s">
        <v>44</v>
      </c>
      <c r="Q554" s="8">
        <v>10939.08</v>
      </c>
      <c r="R554" s="9">
        <v>0</v>
      </c>
      <c r="S554" s="9">
        <f t="shared" si="107"/>
        <v>0</v>
      </c>
      <c r="T554" s="9">
        <v>0</v>
      </c>
      <c r="U554" s="10" t="s">
        <v>586</v>
      </c>
      <c r="V554" s="319">
        <f t="shared" si="113"/>
        <v>1.1135219316307622E-2</v>
      </c>
      <c r="W554" s="319">
        <f t="shared" si="114"/>
        <v>6.1347594750766677E-4</v>
      </c>
      <c r="X554" s="11" t="str">
        <f t="shared" si="110"/>
        <v>FLOW</v>
      </c>
      <c r="Y554" s="5" t="str">
        <f t="shared" si="111"/>
        <v>-</v>
      </c>
      <c r="Z554" s="5" t="s">
        <v>586</v>
      </c>
      <c r="AA554" s="5" t="s">
        <v>586</v>
      </c>
      <c r="AB554" s="12"/>
      <c r="AC554" s="5"/>
      <c r="AD554" s="5"/>
      <c r="AE554" s="13"/>
      <c r="AF554" s="14"/>
      <c r="AG554" s="15"/>
      <c r="AH554" s="5" t="s">
        <v>406</v>
      </c>
      <c r="AI554" s="15"/>
      <c r="AK554" s="15"/>
      <c r="AL554" s="17">
        <v>2438</v>
      </c>
      <c r="AM554" s="8">
        <v>10939.08</v>
      </c>
      <c r="AN554" s="18">
        <v>27</v>
      </c>
      <c r="AO554" s="6">
        <v>37</v>
      </c>
      <c r="AP554" s="6" t="str">
        <f t="shared" si="112"/>
        <v>FLOW</v>
      </c>
      <c r="AQ554" s="6"/>
      <c r="AR554" s="6"/>
      <c r="AS554" s="6"/>
      <c r="AT554" s="6"/>
      <c r="AU554" s="5" t="s">
        <v>586</v>
      </c>
      <c r="AV554" s="332"/>
      <c r="AW554" s="12"/>
      <c r="AX554" s="19"/>
      <c r="AY554" s="5"/>
      <c r="AZ554" s="5" t="s">
        <v>1325</v>
      </c>
      <c r="BA554" s="15" t="s">
        <v>586</v>
      </c>
      <c r="BB554" s="15"/>
      <c r="BC554" s="15"/>
      <c r="BD554" s="5"/>
      <c r="BE554" s="5"/>
      <c r="BF554" s="5"/>
      <c r="BG554" s="3"/>
      <c r="BH554" s="5"/>
      <c r="BI554" s="5"/>
      <c r="BJ554" s="5"/>
      <c r="BK554" s="5"/>
      <c r="BL554" s="5"/>
      <c r="BM554" s="5"/>
      <c r="BN554" s="5"/>
      <c r="BO554" s="5"/>
      <c r="BP554" s="5"/>
      <c r="BQ554" s="5"/>
      <c r="BR554" s="5"/>
      <c r="BS554" s="5"/>
      <c r="BT554" s="5"/>
      <c r="BU554" s="5"/>
      <c r="BV554" s="5"/>
      <c r="BW554" s="5"/>
      <c r="BX554" s="5"/>
      <c r="BY554" s="5"/>
      <c r="BZ554" s="5"/>
      <c r="CA554" s="5"/>
      <c r="CB554" s="5"/>
      <c r="CC554" s="5"/>
      <c r="CD554" s="5"/>
      <c r="CE554" s="5"/>
      <c r="CF554" s="5"/>
      <c r="CG554" s="5">
        <v>1</v>
      </c>
      <c r="CH554" s="5"/>
      <c r="CI554" s="5"/>
      <c r="CJ554" s="5"/>
      <c r="CK554" s="5"/>
      <c r="CL554" s="5"/>
      <c r="CM554" s="5"/>
      <c r="CN554" s="5"/>
      <c r="CO554" s="5"/>
      <c r="CP554" s="5"/>
      <c r="CQ554" s="5"/>
      <c r="CR554" s="5"/>
      <c r="CS554" s="5"/>
      <c r="CT554" s="5"/>
      <c r="CU554" s="5"/>
      <c r="CV554" s="5"/>
      <c r="CW554" s="5"/>
      <c r="CX554" s="5"/>
      <c r="CY554" s="5"/>
      <c r="CZ554" s="5"/>
      <c r="DA554" s="5"/>
      <c r="DB554" s="5"/>
      <c r="DC554" s="5"/>
      <c r="DD554" s="5"/>
      <c r="DE554" s="5"/>
      <c r="DF554" s="5"/>
      <c r="DG554" s="5"/>
      <c r="DH554" s="5"/>
      <c r="DI554" s="5"/>
      <c r="DJ554" s="5"/>
      <c r="DK554" s="5"/>
      <c r="DL554" s="5"/>
      <c r="DM554" s="5"/>
      <c r="DN554" s="5"/>
      <c r="DO554" s="5"/>
      <c r="DP554" s="5"/>
      <c r="DQ554" s="5"/>
      <c r="DR554" s="5"/>
      <c r="DS554" s="5"/>
      <c r="DT554" s="5"/>
      <c r="DU554" s="5"/>
      <c r="DV554" s="5"/>
      <c r="DW554" s="5"/>
      <c r="DX554" s="5"/>
      <c r="DY554" s="5"/>
      <c r="DZ554" s="5"/>
      <c r="EA554" s="5"/>
      <c r="EB554" s="5"/>
      <c r="EC554" s="5"/>
      <c r="ED554" s="5"/>
      <c r="EE554" s="5"/>
      <c r="EF554" s="5"/>
      <c r="EG554" s="5"/>
      <c r="EH554" s="5"/>
      <c r="EI554" s="5"/>
      <c r="EJ554" s="5"/>
      <c r="EK554" s="5"/>
      <c r="EL554" s="5"/>
      <c r="EM554" s="5"/>
      <c r="EN554" s="5"/>
      <c r="EO554" s="5"/>
      <c r="EP554" s="5"/>
      <c r="EQ554" s="5"/>
      <c r="ER554" s="20">
        <f t="shared" si="115"/>
        <v>1</v>
      </c>
      <c r="ES554" s="5">
        <f t="shared" si="116"/>
        <v>1</v>
      </c>
      <c r="ET554" s="5" t="s">
        <v>576</v>
      </c>
      <c r="EU554" s="15" t="s">
        <v>2003</v>
      </c>
      <c r="EV554" s="15" t="s">
        <v>567</v>
      </c>
      <c r="EW554" s="15"/>
      <c r="EX554" s="3"/>
      <c r="EY554" s="22"/>
      <c r="EZ554" s="21"/>
      <c r="FA554" s="3"/>
      <c r="FB554" s="22"/>
      <c r="FC554" s="15"/>
      <c r="FD554" s="15"/>
      <c r="FE554" s="15">
        <f t="shared" si="117"/>
        <v>2438</v>
      </c>
      <c r="FF554" s="4">
        <f t="shared" si="118"/>
        <v>5374</v>
      </c>
      <c r="FH554" s="4">
        <v>0</v>
      </c>
      <c r="FI554" t="s">
        <v>688</v>
      </c>
    </row>
    <row r="555" spans="1:165" ht="17.25" x14ac:dyDescent="0.25">
      <c r="A555" s="5">
        <v>458368125</v>
      </c>
      <c r="B555" s="12" t="s">
        <v>90</v>
      </c>
      <c r="C555" s="5" t="s">
        <v>1045</v>
      </c>
      <c r="D555" s="5" t="s">
        <v>1062</v>
      </c>
      <c r="E555" s="5">
        <v>5600</v>
      </c>
      <c r="F555" s="5"/>
      <c r="G555" s="6"/>
      <c r="H555" s="6"/>
      <c r="I555" s="5">
        <v>5482</v>
      </c>
      <c r="J555" s="5">
        <v>5482</v>
      </c>
      <c r="K555" s="295">
        <f t="shared" si="120"/>
        <v>5558</v>
      </c>
      <c r="L555" s="295">
        <f t="shared" si="109"/>
        <v>5364</v>
      </c>
      <c r="M555" s="334">
        <v>1</v>
      </c>
      <c r="N555" s="5" t="s">
        <v>737</v>
      </c>
      <c r="O555" s="5" t="s">
        <v>738</v>
      </c>
      <c r="P555" s="5" t="s">
        <v>74</v>
      </c>
      <c r="Q555" s="8">
        <v>10744</v>
      </c>
      <c r="R555" s="9">
        <v>76</v>
      </c>
      <c r="S555" s="9">
        <f t="shared" si="107"/>
        <v>0</v>
      </c>
      <c r="T555" s="9">
        <v>3918</v>
      </c>
      <c r="U555" s="10" t="s">
        <v>734</v>
      </c>
      <c r="V555" s="319">
        <f t="shared" si="113"/>
        <v>2.1750417922214806E-2</v>
      </c>
      <c r="W555" s="319">
        <f t="shared" si="114"/>
        <v>6.0253564102487334E-4</v>
      </c>
      <c r="X555" s="11" t="str">
        <f t="shared" si="110"/>
        <v>STABLE</v>
      </c>
      <c r="Y555" s="5" t="str">
        <f t="shared" si="111"/>
        <v>PAID</v>
      </c>
      <c r="Z555" s="5" t="s">
        <v>738</v>
      </c>
      <c r="AA555" s="5" t="s">
        <v>586</v>
      </c>
      <c r="AB555" s="12"/>
      <c r="AC555" s="5"/>
      <c r="AD555" s="5"/>
      <c r="AE555" s="13"/>
      <c r="AF555" s="14" t="s">
        <v>586</v>
      </c>
      <c r="AG555" s="15" t="s">
        <v>586</v>
      </c>
      <c r="AH555" s="5" t="s">
        <v>91</v>
      </c>
      <c r="AI555" s="15" t="s">
        <v>586</v>
      </c>
      <c r="AJ555" s="16" t="s">
        <v>586</v>
      </c>
      <c r="AK555" s="15" t="s">
        <v>586</v>
      </c>
      <c r="AL555" s="17">
        <v>9476</v>
      </c>
      <c r="AM555" s="8">
        <v>10744</v>
      </c>
      <c r="AN555" s="18">
        <v>27</v>
      </c>
      <c r="AO555" s="6">
        <v>6</v>
      </c>
      <c r="AP555" s="6" t="str">
        <f t="shared" si="112"/>
        <v>STABLE</v>
      </c>
      <c r="AQ555" s="6"/>
      <c r="AR555" s="6"/>
      <c r="AS555" s="6"/>
      <c r="AT555" s="6"/>
      <c r="AU555" s="5" t="s">
        <v>1060</v>
      </c>
      <c r="AV555" s="332"/>
      <c r="AW555" s="12"/>
      <c r="AX555" s="19"/>
      <c r="AY555" s="5"/>
      <c r="AZ555" s="5" t="s">
        <v>1011</v>
      </c>
      <c r="BA555" s="15" t="s">
        <v>586</v>
      </c>
      <c r="BB555" s="15"/>
      <c r="BC555" s="15"/>
      <c r="BD555" s="5"/>
      <c r="BE555" s="5"/>
      <c r="BF555" s="5"/>
      <c r="BG555" s="3"/>
      <c r="BH555" s="5"/>
      <c r="BI555" s="5">
        <v>1</v>
      </c>
      <c r="BJ555" s="5"/>
      <c r="BK555" s="5"/>
      <c r="BL555" s="5"/>
      <c r="BM555" s="5"/>
      <c r="BN555" s="5"/>
      <c r="BO555" s="5"/>
      <c r="BP555" s="5"/>
      <c r="BQ555" s="5"/>
      <c r="BR555" s="5">
        <v>2</v>
      </c>
      <c r="BS555" s="5"/>
      <c r="BT555" s="5"/>
      <c r="BU555" s="5"/>
      <c r="BV555" s="5"/>
      <c r="BW555" s="5"/>
      <c r="BX555" s="5"/>
      <c r="BY555" s="5"/>
      <c r="BZ555" s="5"/>
      <c r="CA555" s="5"/>
      <c r="CB555" s="5"/>
      <c r="CC555" s="5"/>
      <c r="CD555" s="5"/>
      <c r="CE555" s="5"/>
      <c r="CF555" s="5"/>
      <c r="CG555" s="5"/>
      <c r="CH555" s="5"/>
      <c r="CI555" s="5"/>
      <c r="CJ555" s="5"/>
      <c r="CK555" s="5"/>
      <c r="CL555" s="5"/>
      <c r="CM555" s="5"/>
      <c r="CN555" s="5"/>
      <c r="CO555" s="5"/>
      <c r="CP555" s="5"/>
      <c r="CQ555" s="5"/>
      <c r="CR555" s="5"/>
      <c r="CS555" s="5"/>
      <c r="CT555" s="5"/>
      <c r="CU555" s="5"/>
      <c r="CV555" s="5"/>
      <c r="CW555" s="5"/>
      <c r="CX555" s="5"/>
      <c r="CY555" s="5"/>
      <c r="CZ555" s="5"/>
      <c r="DA555" s="5"/>
      <c r="DB555" s="5"/>
      <c r="DC555" s="5"/>
      <c r="DD555" s="5"/>
      <c r="DE555" s="5"/>
      <c r="DF555" s="5"/>
      <c r="DG555" s="5"/>
      <c r="DH555" s="5"/>
      <c r="DI555" s="5"/>
      <c r="DJ555" s="5"/>
      <c r="DK555" s="5"/>
      <c r="DL555" s="5"/>
      <c r="DM555" s="5"/>
      <c r="DN555" s="5"/>
      <c r="DO555" s="5"/>
      <c r="DP555" s="5"/>
      <c r="DQ555" s="5"/>
      <c r="DR555" s="5"/>
      <c r="DS555" s="5"/>
      <c r="DT555" s="5"/>
      <c r="DU555" s="5"/>
      <c r="DV555" s="5"/>
      <c r="DW555" s="5"/>
      <c r="DX555" s="5"/>
      <c r="DY555" s="5"/>
      <c r="DZ555" s="5"/>
      <c r="EA555" s="5"/>
      <c r="EB555" s="5"/>
      <c r="EC555" s="5"/>
      <c r="ED555" s="5"/>
      <c r="EE555" s="5"/>
      <c r="EF555" s="5"/>
      <c r="EG555" s="5"/>
      <c r="EH555" s="5"/>
      <c r="EI555" s="5"/>
      <c r="EJ555" s="5"/>
      <c r="EK555" s="5"/>
      <c r="EL555" s="5"/>
      <c r="EM555" s="5"/>
      <c r="EN555" s="5"/>
      <c r="EO555" s="5"/>
      <c r="EP555" s="5"/>
      <c r="EQ555" s="5"/>
      <c r="ER555" s="20">
        <f t="shared" si="115"/>
        <v>3</v>
      </c>
      <c r="ES555" s="5">
        <f t="shared" si="116"/>
        <v>1</v>
      </c>
      <c r="ET555" s="5" t="s">
        <v>579</v>
      </c>
      <c r="EU555" s="15" t="s">
        <v>2004</v>
      </c>
      <c r="EV555" s="15" t="s">
        <v>567</v>
      </c>
      <c r="EW555" s="15" t="s">
        <v>1087</v>
      </c>
      <c r="EX555" s="3" t="s">
        <v>1087</v>
      </c>
      <c r="EY555" s="22">
        <v>46179</v>
      </c>
      <c r="EZ555" s="21"/>
      <c r="FA555" s="3"/>
      <c r="FB555" s="22"/>
      <c r="FC555" s="15"/>
      <c r="FD555" s="15"/>
      <c r="FE555" s="15">
        <f t="shared" si="117"/>
        <v>5558</v>
      </c>
      <c r="FF555" s="4">
        <f t="shared" si="118"/>
        <v>10964</v>
      </c>
      <c r="FG555" t="s">
        <v>586</v>
      </c>
      <c r="FH555" s="4">
        <v>76</v>
      </c>
      <c r="FI555" t="s">
        <v>1477</v>
      </c>
    </row>
    <row r="556" spans="1:165" ht="17.25" x14ac:dyDescent="0.25">
      <c r="A556" s="5">
        <v>454220390</v>
      </c>
      <c r="B556" s="12" t="s">
        <v>1402</v>
      </c>
      <c r="C556" s="5"/>
      <c r="D556" s="5"/>
      <c r="E556" s="5"/>
      <c r="F556" s="5"/>
      <c r="G556" s="6"/>
      <c r="H556" s="6"/>
      <c r="I556" s="5">
        <v>3127</v>
      </c>
      <c r="J556" s="5">
        <v>1328.19</v>
      </c>
      <c r="K556" s="295">
        <f t="shared" si="120"/>
        <v>1371.19</v>
      </c>
      <c r="L556" s="295">
        <f t="shared" si="109"/>
        <v>4455.1900000000005</v>
      </c>
      <c r="M556" s="334">
        <v>1</v>
      </c>
      <c r="N556" s="5" t="s">
        <v>688</v>
      </c>
      <c r="O556" s="5" t="s">
        <v>689</v>
      </c>
      <c r="P556" s="5" t="s">
        <v>168</v>
      </c>
      <c r="Q556" s="8">
        <v>10409.19</v>
      </c>
      <c r="R556" s="9">
        <v>43</v>
      </c>
      <c r="S556" s="9">
        <f t="shared" si="107"/>
        <v>0</v>
      </c>
      <c r="T556" s="9">
        <v>450</v>
      </c>
      <c r="U556" s="10" t="s">
        <v>586</v>
      </c>
      <c r="V556" s="319">
        <f t="shared" si="113"/>
        <v>1.0286704562896858E-2</v>
      </c>
      <c r="W556" s="319">
        <f t="shared" si="114"/>
        <v>5.8375911850332303E-4</v>
      </c>
      <c r="X556" s="11" t="str">
        <f t="shared" si="110"/>
        <v>FLOW</v>
      </c>
      <c r="Y556" s="5" t="str">
        <f t="shared" si="111"/>
        <v>-</v>
      </c>
      <c r="Z556" s="5" t="s">
        <v>586</v>
      </c>
      <c r="AA556" s="5" t="s">
        <v>586</v>
      </c>
      <c r="AB556" s="12"/>
      <c r="AC556" s="5"/>
      <c r="AD556" s="5"/>
      <c r="AE556" s="13"/>
      <c r="AF556" s="14"/>
      <c r="AG556" s="15"/>
      <c r="AH556" s="5" t="s">
        <v>1465</v>
      </c>
      <c r="AI556" s="15"/>
      <c r="AK556" s="15"/>
      <c r="AL556" s="17">
        <v>1821.19</v>
      </c>
      <c r="AM556" s="8">
        <v>10409.19</v>
      </c>
      <c r="AN556" s="18">
        <v>27</v>
      </c>
      <c r="AO556" s="6">
        <v>37</v>
      </c>
      <c r="AP556" s="6" t="str">
        <f t="shared" si="112"/>
        <v>FLOW</v>
      </c>
      <c r="AQ556" s="6"/>
      <c r="AR556" s="6"/>
      <c r="AS556" s="6"/>
      <c r="AT556" s="6"/>
      <c r="AU556" s="5" t="s">
        <v>586</v>
      </c>
      <c r="AV556" s="332"/>
      <c r="AW556" s="12"/>
      <c r="AX556" s="19"/>
      <c r="AY556" s="5"/>
      <c r="AZ556" s="5" t="s">
        <v>1325</v>
      </c>
      <c r="BA556" s="15" t="s">
        <v>586</v>
      </c>
      <c r="BB556" s="15"/>
      <c r="BC556" s="15"/>
      <c r="BD556" s="5"/>
      <c r="BE556" s="5"/>
      <c r="BF556" s="5"/>
      <c r="BG556" s="3"/>
      <c r="BH556" s="5"/>
      <c r="BI556" s="5"/>
      <c r="BJ556" s="5"/>
      <c r="BK556" s="5"/>
      <c r="BL556" s="5"/>
      <c r="BM556" s="5"/>
      <c r="BN556" s="5"/>
      <c r="BO556" s="5"/>
      <c r="BP556" s="5"/>
      <c r="BQ556" s="5"/>
      <c r="BR556" s="5"/>
      <c r="BS556" s="5"/>
      <c r="BT556" s="5"/>
      <c r="BU556" s="5"/>
      <c r="BV556" s="5"/>
      <c r="BW556" s="5"/>
      <c r="BX556" s="5"/>
      <c r="BY556" s="5"/>
      <c r="BZ556" s="5"/>
      <c r="CA556" s="5"/>
      <c r="CB556" s="5"/>
      <c r="CC556" s="5"/>
      <c r="CD556" s="5"/>
      <c r="CE556" s="5"/>
      <c r="CF556" s="5"/>
      <c r="CG556" s="5"/>
      <c r="CH556" s="5"/>
      <c r="CI556" s="5"/>
      <c r="CJ556" s="5"/>
      <c r="CK556" s="5"/>
      <c r="CL556" s="5"/>
      <c r="CM556" s="5"/>
      <c r="CN556" s="5"/>
      <c r="CO556" s="5"/>
      <c r="CP556" s="5"/>
      <c r="CQ556" s="5"/>
      <c r="CR556" s="5"/>
      <c r="CS556" s="5"/>
      <c r="CT556" s="5"/>
      <c r="CU556" s="5"/>
      <c r="CV556" s="5"/>
      <c r="CW556" s="5"/>
      <c r="CX556" s="5"/>
      <c r="CY556" s="5"/>
      <c r="CZ556" s="5"/>
      <c r="DA556" s="5"/>
      <c r="DB556" s="5"/>
      <c r="DC556" s="5"/>
      <c r="DD556" s="5"/>
      <c r="DE556" s="5"/>
      <c r="DF556" s="5"/>
      <c r="DG556" s="5"/>
      <c r="DH556" s="5"/>
      <c r="DI556" s="5"/>
      <c r="DJ556" s="5"/>
      <c r="DK556" s="5"/>
      <c r="DL556" s="5"/>
      <c r="DM556" s="5"/>
      <c r="DN556" s="5"/>
      <c r="DO556" s="5"/>
      <c r="DP556" s="5"/>
      <c r="DQ556" s="5"/>
      <c r="DR556" s="5"/>
      <c r="DS556" s="5"/>
      <c r="DT556" s="5"/>
      <c r="DU556" s="5"/>
      <c r="DV556" s="5"/>
      <c r="DW556" s="5"/>
      <c r="DX556" s="5"/>
      <c r="DY556" s="5"/>
      <c r="DZ556" s="5"/>
      <c r="EA556" s="5"/>
      <c r="EB556" s="5"/>
      <c r="EC556" s="5"/>
      <c r="ED556" s="5"/>
      <c r="EE556" s="5"/>
      <c r="EF556" s="5"/>
      <c r="EG556" s="5"/>
      <c r="EH556" s="5"/>
      <c r="EI556" s="5"/>
      <c r="EJ556" s="5"/>
      <c r="EK556" s="5"/>
      <c r="EL556" s="5"/>
      <c r="EM556" s="5"/>
      <c r="EN556" s="5"/>
      <c r="EO556" s="5"/>
      <c r="EP556" s="5"/>
      <c r="EQ556" s="5"/>
      <c r="ER556" s="20">
        <f t="shared" si="115"/>
        <v>0</v>
      </c>
      <c r="ES556" s="5" t="str">
        <f t="shared" si="116"/>
        <v/>
      </c>
      <c r="ET556" s="5" t="s">
        <v>583</v>
      </c>
      <c r="EU556" s="15" t="s">
        <v>2005</v>
      </c>
      <c r="EV556" s="15" t="s">
        <v>567</v>
      </c>
      <c r="EW556" s="15"/>
      <c r="EX556" s="3"/>
      <c r="EY556" s="22"/>
      <c r="EZ556" s="21"/>
      <c r="FA556" s="3"/>
      <c r="FB556" s="22"/>
      <c r="FC556" s="15"/>
      <c r="FD556" s="15"/>
      <c r="FE556" s="15">
        <f t="shared" si="117"/>
        <v>1371.19</v>
      </c>
      <c r="FF556" s="4">
        <f t="shared" si="118"/>
        <v>4455.1900000000005</v>
      </c>
      <c r="FH556" s="4">
        <v>43</v>
      </c>
      <c r="FI556" t="s">
        <v>688</v>
      </c>
    </row>
    <row r="557" spans="1:165" ht="17.25" x14ac:dyDescent="0.25">
      <c r="A557" s="5">
        <v>467233620</v>
      </c>
      <c r="B557" s="12" t="s">
        <v>171</v>
      </c>
      <c r="C557" s="5"/>
      <c r="D557" s="5"/>
      <c r="E557" s="5"/>
      <c r="F557" s="5"/>
      <c r="G557" s="6"/>
      <c r="H557" s="6"/>
      <c r="I557" s="5">
        <v>1415</v>
      </c>
      <c r="J557" s="5">
        <v>2830</v>
      </c>
      <c r="K557" s="295">
        <f t="shared" si="120"/>
        <v>1499</v>
      </c>
      <c r="L557" s="295">
        <f t="shared" si="109"/>
        <v>4245</v>
      </c>
      <c r="M557" s="7">
        <v>2</v>
      </c>
      <c r="N557" s="5" t="s">
        <v>688</v>
      </c>
      <c r="O557" s="5" t="s">
        <v>689</v>
      </c>
      <c r="P557" s="5" t="s">
        <v>168</v>
      </c>
      <c r="Q557" s="8">
        <v>10383</v>
      </c>
      <c r="R557" s="9">
        <v>84</v>
      </c>
      <c r="S557" s="9">
        <f t="shared" si="107"/>
        <v>0</v>
      </c>
      <c r="T557" s="9">
        <v>1350</v>
      </c>
      <c r="U557" s="10" t="s">
        <v>890</v>
      </c>
      <c r="V557" s="319">
        <f t="shared" si="113"/>
        <v>2.6730203353439553E-2</v>
      </c>
      <c r="W557" s="319">
        <f t="shared" si="114"/>
        <v>2.2989143870001242E-3</v>
      </c>
      <c r="X557" s="11" t="str">
        <f t="shared" si="110"/>
        <v>FLOW</v>
      </c>
      <c r="Y557" s="5" t="str">
        <f t="shared" si="111"/>
        <v>-</v>
      </c>
      <c r="Z557" s="5" t="s">
        <v>773</v>
      </c>
      <c r="AA557" s="5" t="s">
        <v>586</v>
      </c>
      <c r="AB557" s="12"/>
      <c r="AC557" s="5"/>
      <c r="AD557" s="5"/>
      <c r="AE557" s="13"/>
      <c r="AF557" s="14" t="s">
        <v>586</v>
      </c>
      <c r="AG557" s="15" t="s">
        <v>586</v>
      </c>
      <c r="AH557" s="5" t="s">
        <v>167</v>
      </c>
      <c r="AI557" s="15" t="s">
        <v>586</v>
      </c>
      <c r="AJ557" s="16" t="s">
        <v>586</v>
      </c>
      <c r="AK557" s="15" t="s">
        <v>586</v>
      </c>
      <c r="AL557" s="17">
        <v>4264</v>
      </c>
      <c r="AM557" s="8">
        <v>10383</v>
      </c>
      <c r="AN557" s="18">
        <v>56</v>
      </c>
      <c r="AO557" s="6">
        <v>66</v>
      </c>
      <c r="AP557" s="6" t="str">
        <f t="shared" si="112"/>
        <v>FLOW</v>
      </c>
      <c r="AQ557" s="6"/>
      <c r="AR557" s="6"/>
      <c r="AS557" s="6"/>
      <c r="AT557" s="6"/>
      <c r="AU557" s="5" t="s">
        <v>1060</v>
      </c>
      <c r="AV557" s="332"/>
      <c r="AW557" s="12"/>
      <c r="AX557" s="19"/>
      <c r="AY557" s="5"/>
      <c r="AZ557" s="5" t="s">
        <v>1011</v>
      </c>
      <c r="BA557" s="15" t="s">
        <v>586</v>
      </c>
      <c r="BB557" s="15"/>
      <c r="BC557" s="15"/>
      <c r="BD557" s="5"/>
      <c r="BE557" s="5"/>
      <c r="BF557" s="5"/>
      <c r="BG557" s="3"/>
      <c r="BH557" s="5"/>
      <c r="BI557" s="5"/>
      <c r="BJ557" s="5"/>
      <c r="BK557" s="5"/>
      <c r="BL557" s="5">
        <v>1</v>
      </c>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c r="DP557" s="5"/>
      <c r="DQ557" s="5"/>
      <c r="DR557" s="5"/>
      <c r="DS557" s="5"/>
      <c r="DT557" s="5"/>
      <c r="DU557" s="5"/>
      <c r="DV557" s="5"/>
      <c r="DW557" s="5"/>
      <c r="DX557" s="5"/>
      <c r="DY557" s="5"/>
      <c r="DZ557" s="5"/>
      <c r="EA557" s="5"/>
      <c r="EB557" s="5"/>
      <c r="EC557" s="5"/>
      <c r="ED557" s="5"/>
      <c r="EE557" s="5"/>
      <c r="EF557" s="5"/>
      <c r="EG557" s="5"/>
      <c r="EH557" s="5"/>
      <c r="EI557" s="5"/>
      <c r="EJ557" s="5"/>
      <c r="EK557" s="5"/>
      <c r="EL557" s="5"/>
      <c r="EM557" s="5"/>
      <c r="EN557" s="5"/>
      <c r="EO557" s="5"/>
      <c r="EP557" s="5"/>
      <c r="EQ557" s="5"/>
      <c r="ER557" s="20">
        <f t="shared" si="115"/>
        <v>1</v>
      </c>
      <c r="ES557" s="5">
        <f t="shared" si="116"/>
        <v>1</v>
      </c>
      <c r="ET557" s="5" t="s">
        <v>583</v>
      </c>
      <c r="EU557" s="15" t="e">
        <v>#N/A</v>
      </c>
      <c r="EV557" s="15" t="e">
        <v>#N/A</v>
      </c>
      <c r="EW557" s="15" t="e">
        <v>#N/A</v>
      </c>
      <c r="EX557" s="3" t="e">
        <v>#N/A</v>
      </c>
      <c r="EY557" s="22" t="e">
        <v>#N/A</v>
      </c>
      <c r="EZ557" s="21"/>
      <c r="FA557" s="3"/>
      <c r="FB557" s="22"/>
      <c r="FC557" s="15"/>
      <c r="FD557" s="15"/>
      <c r="FE557" s="15">
        <f t="shared" si="117"/>
        <v>1499</v>
      </c>
      <c r="FF557" s="4">
        <f t="shared" si="118"/>
        <v>4245</v>
      </c>
      <c r="FG557" t="s">
        <v>586</v>
      </c>
      <c r="FH557" s="4">
        <v>84</v>
      </c>
      <c r="FI557" t="s">
        <v>688</v>
      </c>
    </row>
    <row r="558" spans="1:165" ht="17.25" x14ac:dyDescent="0.25">
      <c r="A558" s="5">
        <v>461449931</v>
      </c>
      <c r="B558" s="12" t="s">
        <v>1422</v>
      </c>
      <c r="C558" s="5"/>
      <c r="D558" s="5"/>
      <c r="E558" s="5"/>
      <c r="F558" s="5"/>
      <c r="G558" s="6"/>
      <c r="H558" s="6"/>
      <c r="I558" s="5">
        <v>3462</v>
      </c>
      <c r="J558" s="5">
        <v>3457</v>
      </c>
      <c r="K558" s="295">
        <f t="shared" si="120"/>
        <v>3508</v>
      </c>
      <c r="L558" s="295">
        <f t="shared" si="109"/>
        <v>6919</v>
      </c>
      <c r="M558" s="334">
        <v>1</v>
      </c>
      <c r="N558" s="5" t="s">
        <v>688</v>
      </c>
      <c r="O558" s="5" t="s">
        <v>689</v>
      </c>
      <c r="P558" s="5" t="s">
        <v>30</v>
      </c>
      <c r="Q558" s="8">
        <v>10084.73</v>
      </c>
      <c r="R558" s="9">
        <v>51</v>
      </c>
      <c r="S558" s="9">
        <f t="shared" ref="S558:S618" si="121">IF(H558="CBC COLL",T558,)</f>
        <v>0</v>
      </c>
      <c r="T558" s="9">
        <v>1306</v>
      </c>
      <c r="U558" s="10" t="s">
        <v>586</v>
      </c>
      <c r="V558" s="319">
        <f t="shared" si="113"/>
        <v>6.2787639761883703E-3</v>
      </c>
      <c r="W558" s="319">
        <f t="shared" si="114"/>
        <v>5.655630356582996E-4</v>
      </c>
      <c r="X558" s="11" t="str">
        <f t="shared" si="110"/>
        <v>FLOW</v>
      </c>
      <c r="Y558" s="5" t="str">
        <f t="shared" si="111"/>
        <v>-</v>
      </c>
      <c r="Z558" s="5" t="s">
        <v>586</v>
      </c>
      <c r="AA558" s="5" t="s">
        <v>586</v>
      </c>
      <c r="AB558" s="12"/>
      <c r="AC558" s="5"/>
      <c r="AD558" s="5"/>
      <c r="AE558" s="13"/>
      <c r="AF558" s="14"/>
      <c r="AG558" s="15"/>
      <c r="AH558" s="5" t="s">
        <v>391</v>
      </c>
      <c r="AI558" s="15"/>
      <c r="AK558" s="15"/>
      <c r="AL558" s="17">
        <v>4814</v>
      </c>
      <c r="AM558" s="8">
        <v>10084.73</v>
      </c>
      <c r="AN558" s="18">
        <v>27</v>
      </c>
      <c r="AO558" s="6">
        <v>37</v>
      </c>
      <c r="AP558" s="6" t="str">
        <f t="shared" si="112"/>
        <v>FLOW</v>
      </c>
      <c r="AQ558" s="6"/>
      <c r="AR558" s="6"/>
      <c r="AS558" s="6"/>
      <c r="AT558" s="6"/>
      <c r="AU558" s="5" t="s">
        <v>586</v>
      </c>
      <c r="AV558" s="332"/>
      <c r="AW558" s="12"/>
      <c r="AX558" s="19"/>
      <c r="AY558" s="5"/>
      <c r="AZ558" s="5" t="s">
        <v>1325</v>
      </c>
      <c r="BA558" s="15" t="s">
        <v>586</v>
      </c>
      <c r="BB558" s="15"/>
      <c r="BC558" s="15"/>
      <c r="BD558" s="5"/>
      <c r="BE558" s="5"/>
      <c r="BF558" s="5"/>
      <c r="BG558" s="3"/>
      <c r="BH558" s="5"/>
      <c r="BI558" s="5"/>
      <c r="BJ558" s="5"/>
      <c r="BK558" s="5"/>
      <c r="BL558" s="5"/>
      <c r="BM558" s="5"/>
      <c r="BN558" s="5"/>
      <c r="BO558" s="5"/>
      <c r="BP558" s="5"/>
      <c r="BQ558" s="5"/>
      <c r="BR558" s="5"/>
      <c r="BS558" s="5"/>
      <c r="BT558" s="5"/>
      <c r="BU558" s="5"/>
      <c r="BV558" s="5"/>
      <c r="BW558" s="5"/>
      <c r="BX558" s="5"/>
      <c r="BY558" s="5"/>
      <c r="BZ558" s="5"/>
      <c r="CA558" s="5"/>
      <c r="CB558" s="5"/>
      <c r="CC558" s="5"/>
      <c r="CD558" s="5"/>
      <c r="CE558" s="5"/>
      <c r="CF558" s="5"/>
      <c r="CG558" s="5">
        <v>1</v>
      </c>
      <c r="CH558" s="5"/>
      <c r="CI558" s="5"/>
      <c r="CJ558" s="5"/>
      <c r="CK558" s="5"/>
      <c r="CL558" s="5"/>
      <c r="CM558" s="5"/>
      <c r="CN558" s="5"/>
      <c r="CO558" s="5"/>
      <c r="CP558" s="5"/>
      <c r="CQ558" s="5"/>
      <c r="CR558" s="5"/>
      <c r="CS558" s="5"/>
      <c r="CT558" s="5"/>
      <c r="CU558" s="5"/>
      <c r="CV558" s="5"/>
      <c r="CW558" s="5"/>
      <c r="CX558" s="5"/>
      <c r="CY558" s="5"/>
      <c r="CZ558" s="5"/>
      <c r="DA558" s="5"/>
      <c r="DB558" s="5"/>
      <c r="DC558" s="5"/>
      <c r="DD558" s="5"/>
      <c r="DE558" s="5"/>
      <c r="DF558" s="5"/>
      <c r="DG558" s="5"/>
      <c r="DH558" s="5"/>
      <c r="DI558" s="5"/>
      <c r="DJ558" s="5"/>
      <c r="DK558" s="5"/>
      <c r="DL558" s="5"/>
      <c r="DM558" s="5"/>
      <c r="DN558" s="5"/>
      <c r="DO558" s="5"/>
      <c r="DP558" s="5"/>
      <c r="DQ558" s="5"/>
      <c r="DR558" s="5"/>
      <c r="DS558" s="5"/>
      <c r="DT558" s="5"/>
      <c r="DU558" s="5"/>
      <c r="DV558" s="5"/>
      <c r="DW558" s="5"/>
      <c r="DX558" s="5"/>
      <c r="DY558" s="5"/>
      <c r="DZ558" s="5"/>
      <c r="EA558" s="5"/>
      <c r="EB558" s="5"/>
      <c r="EC558" s="5"/>
      <c r="ED558" s="5"/>
      <c r="EE558" s="5"/>
      <c r="EF558" s="5"/>
      <c r="EG558" s="5"/>
      <c r="EH558" s="5"/>
      <c r="EI558" s="5"/>
      <c r="EJ558" s="5"/>
      <c r="EK558" s="5"/>
      <c r="EL558" s="5"/>
      <c r="EM558" s="5"/>
      <c r="EN558" s="5"/>
      <c r="EO558" s="5"/>
      <c r="EP558" s="5"/>
      <c r="EQ558" s="5"/>
      <c r="ER558" s="20">
        <f t="shared" si="115"/>
        <v>1</v>
      </c>
      <c r="ES558" s="5">
        <f t="shared" si="116"/>
        <v>1</v>
      </c>
      <c r="ET558" s="5" t="s">
        <v>573</v>
      </c>
      <c r="EU558" s="15" t="s">
        <v>2006</v>
      </c>
      <c r="EV558" s="15" t="s">
        <v>567</v>
      </c>
      <c r="EW558" s="15"/>
      <c r="EX558" s="3"/>
      <c r="EY558" s="22"/>
      <c r="EZ558" s="21"/>
      <c r="FA558" s="3"/>
      <c r="FB558" s="22"/>
      <c r="FC558" s="15"/>
      <c r="FD558" s="15"/>
      <c r="FE558" s="15">
        <f t="shared" si="117"/>
        <v>3508</v>
      </c>
      <c r="FF558" s="4">
        <f t="shared" si="118"/>
        <v>6919</v>
      </c>
      <c r="FH558" s="4">
        <v>51</v>
      </c>
      <c r="FI558" t="s">
        <v>688</v>
      </c>
    </row>
    <row r="559" spans="1:165" ht="17.25" x14ac:dyDescent="0.25">
      <c r="A559" s="5">
        <v>454109710</v>
      </c>
      <c r="B559" s="12" t="s">
        <v>493</v>
      </c>
      <c r="C559" s="5"/>
      <c r="D559" s="5"/>
      <c r="E559" s="5"/>
      <c r="F559" s="5"/>
      <c r="G559" s="6"/>
      <c r="H559" s="6"/>
      <c r="I559" s="5">
        <v>2619</v>
      </c>
      <c r="J559" s="5">
        <v>5217</v>
      </c>
      <c r="K559" s="295">
        <f t="shared" si="120"/>
        <v>2727</v>
      </c>
      <c r="L559" s="295">
        <f t="shared" si="109"/>
        <v>7836</v>
      </c>
      <c r="M559" s="7">
        <v>2</v>
      </c>
      <c r="N559" s="5" t="s">
        <v>688</v>
      </c>
      <c r="O559" s="5" t="s">
        <v>689</v>
      </c>
      <c r="P559" s="5" t="s">
        <v>30</v>
      </c>
      <c r="Q559" s="8">
        <v>10061.870000000001</v>
      </c>
      <c r="R559" s="9">
        <v>129</v>
      </c>
      <c r="S559" s="9">
        <f t="shared" si="121"/>
        <v>0</v>
      </c>
      <c r="T559" s="9">
        <v>6232</v>
      </c>
      <c r="U559" s="10" t="s">
        <v>688</v>
      </c>
      <c r="V559" s="319">
        <f t="shared" si="113"/>
        <v>1.1254505565521102E-2</v>
      </c>
      <c r="W559" s="319">
        <f t="shared" si="114"/>
        <v>2.2278125496604973E-3</v>
      </c>
      <c r="X559" s="11" t="str">
        <f t="shared" si="110"/>
        <v>FLOW</v>
      </c>
      <c r="Y559" s="5" t="str">
        <f t="shared" si="111"/>
        <v>-</v>
      </c>
      <c r="Z559" s="5" t="s">
        <v>787</v>
      </c>
      <c r="AA559" s="5" t="s">
        <v>586</v>
      </c>
      <c r="AB559" s="12"/>
      <c r="AC559" s="5"/>
      <c r="AD559" s="5"/>
      <c r="AE559" s="13"/>
      <c r="AF559" s="14" t="s">
        <v>586</v>
      </c>
      <c r="AG559" s="15" t="s">
        <v>586</v>
      </c>
      <c r="AH559" s="5" t="s">
        <v>418</v>
      </c>
      <c r="AI559" s="15" t="s">
        <v>586</v>
      </c>
      <c r="AJ559" s="16" t="s">
        <v>586</v>
      </c>
      <c r="AK559" s="15" t="s">
        <v>586</v>
      </c>
      <c r="AL559" s="17">
        <v>11578</v>
      </c>
      <c r="AM559" s="8">
        <v>10061.870000000001</v>
      </c>
      <c r="AN559" s="18">
        <v>57</v>
      </c>
      <c r="AO559" s="6">
        <v>67</v>
      </c>
      <c r="AP559" s="6" t="str">
        <f t="shared" si="112"/>
        <v>FLOW</v>
      </c>
      <c r="AQ559" s="6"/>
      <c r="AR559" s="6"/>
      <c r="AS559" s="6"/>
      <c r="AT559" s="6"/>
      <c r="AU559" s="5" t="s">
        <v>483</v>
      </c>
      <c r="AV559" s="332"/>
      <c r="AW559" s="12"/>
      <c r="AX559" s="19"/>
      <c r="AY559" s="5"/>
      <c r="AZ559" s="5" t="s">
        <v>1011</v>
      </c>
      <c r="BA559" s="15" t="s">
        <v>586</v>
      </c>
      <c r="BB559" s="15"/>
      <c r="BC559" s="15"/>
      <c r="BD559" s="5"/>
      <c r="BE559" s="5"/>
      <c r="BF559" s="5"/>
      <c r="BG559" s="3"/>
      <c r="BH559" s="5"/>
      <c r="BI559" s="5"/>
      <c r="BJ559" s="5"/>
      <c r="BK559" s="5"/>
      <c r="BL559" s="5"/>
      <c r="BM559" s="5"/>
      <c r="BN559" s="5"/>
      <c r="BO559" s="5">
        <v>1</v>
      </c>
      <c r="BP559" s="5"/>
      <c r="BQ559" s="5"/>
      <c r="BR559" s="5"/>
      <c r="BS559" s="5"/>
      <c r="BT559" s="5"/>
      <c r="BU559" s="5"/>
      <c r="BV559" s="5"/>
      <c r="BW559" s="5"/>
      <c r="BX559" s="5"/>
      <c r="BY559" s="5"/>
      <c r="BZ559" s="5"/>
      <c r="CA559" s="5"/>
      <c r="CB559" s="5"/>
      <c r="CC559" s="5"/>
      <c r="CD559" s="5"/>
      <c r="CE559" s="5"/>
      <c r="CF559" s="5"/>
      <c r="CG559" s="5"/>
      <c r="CH559" s="5"/>
      <c r="CI559" s="5"/>
      <c r="CJ559" s="5"/>
      <c r="CK559" s="5"/>
      <c r="CL559" s="5"/>
      <c r="CM559" s="5"/>
      <c r="CN559" s="5"/>
      <c r="CO559" s="5"/>
      <c r="CP559" s="5"/>
      <c r="CQ559" s="5"/>
      <c r="CR559" s="5"/>
      <c r="CS559" s="5"/>
      <c r="CT559" s="5"/>
      <c r="CU559" s="5"/>
      <c r="CV559" s="5"/>
      <c r="CW559" s="5"/>
      <c r="CX559" s="5"/>
      <c r="CY559" s="5"/>
      <c r="CZ559" s="5"/>
      <c r="DA559" s="5"/>
      <c r="DB559" s="5"/>
      <c r="DC559" s="5"/>
      <c r="DD559" s="5"/>
      <c r="DE559" s="5"/>
      <c r="DF559" s="5"/>
      <c r="DG559" s="5"/>
      <c r="DH559" s="5"/>
      <c r="DI559" s="5"/>
      <c r="DJ559" s="5"/>
      <c r="DK559" s="5"/>
      <c r="DL559" s="5"/>
      <c r="DM559" s="5"/>
      <c r="DN559" s="5"/>
      <c r="DO559" s="5"/>
      <c r="DP559" s="5"/>
      <c r="DQ559" s="5"/>
      <c r="DR559" s="5"/>
      <c r="DS559" s="5"/>
      <c r="DT559" s="5"/>
      <c r="DU559" s="5"/>
      <c r="DV559" s="5"/>
      <c r="DW559" s="5"/>
      <c r="DX559" s="5"/>
      <c r="DY559" s="5"/>
      <c r="DZ559" s="5"/>
      <c r="EA559" s="5"/>
      <c r="EB559" s="5"/>
      <c r="EC559" s="5"/>
      <c r="ED559" s="5"/>
      <c r="EE559" s="5"/>
      <c r="EF559" s="5"/>
      <c r="EG559" s="5"/>
      <c r="EH559" s="5"/>
      <c r="EI559" s="5"/>
      <c r="EJ559" s="5"/>
      <c r="EK559" s="5"/>
      <c r="EL559" s="5"/>
      <c r="EM559" s="5"/>
      <c r="EN559" s="5"/>
      <c r="EO559" s="5"/>
      <c r="EP559" s="5"/>
      <c r="EQ559" s="5"/>
      <c r="ER559" s="20">
        <f t="shared" si="115"/>
        <v>1</v>
      </c>
      <c r="ES559" s="5">
        <f t="shared" si="116"/>
        <v>1</v>
      </c>
      <c r="ET559" s="5" t="s">
        <v>573</v>
      </c>
      <c r="EU559" s="15" t="s">
        <v>2007</v>
      </c>
      <c r="EV559" s="15" t="s">
        <v>567</v>
      </c>
      <c r="EW559" s="15" t="s">
        <v>1068</v>
      </c>
      <c r="EX559" s="3" t="s">
        <v>1104</v>
      </c>
      <c r="EY559" s="22">
        <v>46178</v>
      </c>
      <c r="EZ559" s="21"/>
      <c r="FA559" s="3"/>
      <c r="FB559" s="22"/>
      <c r="FC559" s="15"/>
      <c r="FD559" s="15"/>
      <c r="FE559" s="15">
        <f t="shared" si="117"/>
        <v>2727</v>
      </c>
      <c r="FF559" s="4">
        <f t="shared" si="118"/>
        <v>7836</v>
      </c>
      <c r="FG559" t="s">
        <v>586</v>
      </c>
      <c r="FH559" s="4">
        <v>129</v>
      </c>
      <c r="FI559" t="s">
        <v>688</v>
      </c>
    </row>
    <row r="560" spans="1:165" ht="17.25" x14ac:dyDescent="0.25">
      <c r="A560" s="5">
        <v>458642653</v>
      </c>
      <c r="B560" s="12" t="s">
        <v>848</v>
      </c>
      <c r="C560" s="5" t="s">
        <v>1043</v>
      </c>
      <c r="D560" s="5" t="s">
        <v>1474</v>
      </c>
      <c r="E560" s="5">
        <v>3453</v>
      </c>
      <c r="F560" s="5"/>
      <c r="G560" s="6"/>
      <c r="H560" s="6"/>
      <c r="I560" s="5">
        <v>3450</v>
      </c>
      <c r="J560" s="5">
        <v>3472</v>
      </c>
      <c r="K560" s="295">
        <f t="shared" si="120"/>
        <v>142</v>
      </c>
      <c r="L560" s="295">
        <f t="shared" si="109"/>
        <v>3469</v>
      </c>
      <c r="M560" s="7">
        <v>2</v>
      </c>
      <c r="N560" s="5" t="s">
        <v>737</v>
      </c>
      <c r="O560" s="5" t="s">
        <v>738</v>
      </c>
      <c r="P560" s="5" t="s">
        <v>41</v>
      </c>
      <c r="Q560" s="8">
        <v>10010</v>
      </c>
      <c r="R560" s="9">
        <v>120</v>
      </c>
      <c r="S560" s="9">
        <f t="shared" si="121"/>
        <v>0</v>
      </c>
      <c r="T560" s="9">
        <v>6291</v>
      </c>
      <c r="U560" s="10" t="s">
        <v>872</v>
      </c>
      <c r="V560" s="319">
        <f t="shared" si="113"/>
        <v>3.4614281921880374E-2</v>
      </c>
      <c r="W560" s="319">
        <f t="shared" si="114"/>
        <v>2.2163279412377199E-3</v>
      </c>
      <c r="X560" s="11" t="str">
        <f t="shared" si="110"/>
        <v>STABLE</v>
      </c>
      <c r="Y560" s="5" t="str">
        <f t="shared" si="111"/>
        <v>PAID</v>
      </c>
      <c r="Z560" s="5" t="s">
        <v>738</v>
      </c>
      <c r="AA560" s="5" t="s">
        <v>586</v>
      </c>
      <c r="AB560" s="12"/>
      <c r="AC560" s="5"/>
      <c r="AD560" s="5"/>
      <c r="AE560" s="13"/>
      <c r="AF560" s="14" t="s">
        <v>586</v>
      </c>
      <c r="AG560" s="15" t="s">
        <v>586</v>
      </c>
      <c r="AH560" s="5" t="s">
        <v>383</v>
      </c>
      <c r="AI560" s="15" t="s">
        <v>586</v>
      </c>
      <c r="AJ560" s="16" t="s">
        <v>586</v>
      </c>
      <c r="AK560" s="15" t="s">
        <v>586</v>
      </c>
      <c r="AL560" s="17">
        <v>9883</v>
      </c>
      <c r="AM560" s="8">
        <v>10010</v>
      </c>
      <c r="AN560" s="18">
        <v>57</v>
      </c>
      <c r="AO560" s="6">
        <v>37</v>
      </c>
      <c r="AP560" s="6" t="str">
        <f t="shared" si="112"/>
        <v>STABLE</v>
      </c>
      <c r="AQ560" s="6"/>
      <c r="AR560" s="6"/>
      <c r="AS560" s="6"/>
      <c r="AT560" s="6"/>
      <c r="AU560" s="5" t="s">
        <v>1060</v>
      </c>
      <c r="AV560" s="332"/>
      <c r="AW560" s="12"/>
      <c r="AX560" s="19"/>
      <c r="AY560" s="5"/>
      <c r="AZ560" s="5" t="s">
        <v>1011</v>
      </c>
      <c r="BA560" s="15" t="s">
        <v>586</v>
      </c>
      <c r="BB560" s="15"/>
      <c r="BC560" s="15"/>
      <c r="BD560" s="5"/>
      <c r="BE560" s="5"/>
      <c r="BF560" s="5"/>
      <c r="BG560" s="3"/>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c r="EM560" s="5"/>
      <c r="EN560" s="5"/>
      <c r="EO560" s="5"/>
      <c r="EP560" s="5"/>
      <c r="EQ560" s="5"/>
      <c r="ER560" s="20">
        <f t="shared" si="115"/>
        <v>0</v>
      </c>
      <c r="ES560" s="5" t="str">
        <f t="shared" si="116"/>
        <v/>
      </c>
      <c r="ET560" s="5" t="s">
        <v>575</v>
      </c>
      <c r="EU560" s="15" t="s">
        <v>2008</v>
      </c>
      <c r="EV560" s="15" t="s">
        <v>567</v>
      </c>
      <c r="EW560" s="15" t="e">
        <v>#N/A</v>
      </c>
      <c r="EX560" s="3" t="e">
        <v>#N/A</v>
      </c>
      <c r="EY560" s="22" t="e">
        <v>#N/A</v>
      </c>
      <c r="EZ560" s="21"/>
      <c r="FA560" s="3"/>
      <c r="FB560" s="22"/>
      <c r="FC560" s="15"/>
      <c r="FD560" s="15"/>
      <c r="FE560" s="15">
        <f t="shared" si="117"/>
        <v>142</v>
      </c>
      <c r="FF560" s="4">
        <f t="shared" si="118"/>
        <v>6922</v>
      </c>
      <c r="FG560" t="s">
        <v>586</v>
      </c>
      <c r="FH560" s="4">
        <v>120</v>
      </c>
      <c r="FI560" t="s">
        <v>1477</v>
      </c>
    </row>
    <row r="561" spans="1:165" ht="17.25" x14ac:dyDescent="0.25">
      <c r="A561" s="5">
        <v>458483656</v>
      </c>
      <c r="B561" s="12" t="s">
        <v>812</v>
      </c>
      <c r="C561" s="5"/>
      <c r="D561" s="5"/>
      <c r="E561" s="5"/>
      <c r="F561" s="5"/>
      <c r="G561" s="6"/>
      <c r="H561" s="6"/>
      <c r="I561" s="5">
        <v>3443</v>
      </c>
      <c r="J561" s="5">
        <v>6886</v>
      </c>
      <c r="K561" s="295">
        <f t="shared" si="120"/>
        <v>3564</v>
      </c>
      <c r="L561" s="295">
        <f t="shared" si="109"/>
        <v>10329</v>
      </c>
      <c r="M561" s="7">
        <v>2</v>
      </c>
      <c r="N561" s="5" t="s">
        <v>688</v>
      </c>
      <c r="O561" s="5" t="s">
        <v>689</v>
      </c>
      <c r="P561" s="5" t="s">
        <v>146</v>
      </c>
      <c r="Q561" s="8">
        <v>9951.48</v>
      </c>
      <c r="R561" s="9">
        <v>121</v>
      </c>
      <c r="S561" s="9">
        <f t="shared" si="121"/>
        <v>0</v>
      </c>
      <c r="T561" s="9">
        <v>900</v>
      </c>
      <c r="U561" s="10" t="s">
        <v>688</v>
      </c>
      <c r="V561" s="319">
        <f t="shared" si="113"/>
        <v>2.3469061340370394E-2</v>
      </c>
      <c r="W561" s="319">
        <f t="shared" si="114"/>
        <v>2.2033709471197143E-3</v>
      </c>
      <c r="X561" s="11" t="str">
        <f t="shared" si="110"/>
        <v>FLOW</v>
      </c>
      <c r="Y561" s="5" t="str">
        <f t="shared" si="111"/>
        <v>-</v>
      </c>
      <c r="Z561" s="5" t="s">
        <v>773</v>
      </c>
      <c r="AA561" s="5" t="s">
        <v>586</v>
      </c>
      <c r="AB561" s="12"/>
      <c r="AC561" s="5"/>
      <c r="AD561" s="5"/>
      <c r="AE561" s="13"/>
      <c r="AF561" s="14" t="s">
        <v>586</v>
      </c>
      <c r="AG561" s="15" t="s">
        <v>586</v>
      </c>
      <c r="AH561" s="5" t="s">
        <v>151</v>
      </c>
      <c r="AI561" s="15" t="s">
        <v>586</v>
      </c>
      <c r="AJ561" s="16" t="s">
        <v>586</v>
      </c>
      <c r="AK561" s="15" t="s">
        <v>586</v>
      </c>
      <c r="AL561" s="17">
        <v>7907</v>
      </c>
      <c r="AM561" s="8">
        <v>9951.48</v>
      </c>
      <c r="AN561" s="18">
        <v>57</v>
      </c>
      <c r="AO561" s="6">
        <v>67</v>
      </c>
      <c r="AP561" s="6" t="str">
        <f t="shared" si="112"/>
        <v>FLOW</v>
      </c>
      <c r="AQ561" s="6"/>
      <c r="AR561" s="6"/>
      <c r="AS561" s="6"/>
      <c r="AT561" s="6"/>
      <c r="AU561" s="5" t="s">
        <v>1060</v>
      </c>
      <c r="AV561" s="332"/>
      <c r="AW561" s="12"/>
      <c r="AX561" s="19"/>
      <c r="AY561" s="5"/>
      <c r="AZ561" s="5" t="s">
        <v>1011</v>
      </c>
      <c r="BA561" s="15" t="s">
        <v>586</v>
      </c>
      <c r="BB561" s="15"/>
      <c r="BC561" s="15"/>
      <c r="BD561" s="5"/>
      <c r="BE561" s="5"/>
      <c r="BF561" s="5"/>
      <c r="BG561" s="3"/>
      <c r="BH561" s="5"/>
      <c r="BI561" s="5"/>
      <c r="BJ561" s="5"/>
      <c r="BK561" s="5"/>
      <c r="BL561" s="5"/>
      <c r="BM561" s="5"/>
      <c r="BN561" s="5"/>
      <c r="BO561" s="5">
        <v>1</v>
      </c>
      <c r="BP561" s="5"/>
      <c r="BQ561" s="5"/>
      <c r="BR561" s="5"/>
      <c r="BS561" s="5"/>
      <c r="BT561" s="5"/>
      <c r="BU561" s="5"/>
      <c r="BV561" s="5"/>
      <c r="BW561" s="5"/>
      <c r="BX561" s="5"/>
      <c r="BY561" s="5"/>
      <c r="BZ561" s="5"/>
      <c r="CA561" s="5"/>
      <c r="CB561" s="5"/>
      <c r="CC561" s="5"/>
      <c r="CD561" s="5"/>
      <c r="CE561" s="5"/>
      <c r="CF561" s="5"/>
      <c r="CG561" s="5"/>
      <c r="CH561" s="5"/>
      <c r="CI561" s="5"/>
      <c r="CJ561" s="5">
        <v>1</v>
      </c>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c r="EM561" s="5"/>
      <c r="EN561" s="5"/>
      <c r="EO561" s="5"/>
      <c r="EP561" s="5"/>
      <c r="EQ561" s="5"/>
      <c r="ER561" s="20">
        <f t="shared" si="115"/>
        <v>2</v>
      </c>
      <c r="ES561" s="5">
        <f t="shared" si="116"/>
        <v>1</v>
      </c>
      <c r="ET561" s="5" t="s">
        <v>581</v>
      </c>
      <c r="EU561" s="15" t="s">
        <v>2009</v>
      </c>
      <c r="EV561" s="15" t="s">
        <v>567</v>
      </c>
      <c r="EW561" s="15" t="s">
        <v>1070</v>
      </c>
      <c r="EX561" s="3" t="s">
        <v>1203</v>
      </c>
      <c r="EY561" s="22">
        <v>46178</v>
      </c>
      <c r="EZ561" s="21"/>
      <c r="FA561" s="3"/>
      <c r="FB561" s="22"/>
      <c r="FC561" s="15"/>
      <c r="FD561" s="15"/>
      <c r="FE561" s="15">
        <f t="shared" si="117"/>
        <v>3564</v>
      </c>
      <c r="FF561" s="4">
        <f t="shared" si="118"/>
        <v>10329</v>
      </c>
      <c r="FG561" t="s">
        <v>586</v>
      </c>
      <c r="FH561" s="4">
        <v>121</v>
      </c>
      <c r="FI561" t="s">
        <v>688</v>
      </c>
    </row>
    <row r="562" spans="1:165" ht="17.25" x14ac:dyDescent="0.25">
      <c r="A562" s="5">
        <v>458618433</v>
      </c>
      <c r="B562" s="12" t="s">
        <v>974</v>
      </c>
      <c r="C562" s="5"/>
      <c r="D562" s="5"/>
      <c r="E562" s="5"/>
      <c r="F562" s="5"/>
      <c r="G562" s="6"/>
      <c r="H562" s="6"/>
      <c r="I562" s="5">
        <v>3399</v>
      </c>
      <c r="J562" s="5">
        <v>6798</v>
      </c>
      <c r="K562" s="295">
        <f t="shared" si="120"/>
        <v>3505</v>
      </c>
      <c r="L562" s="295">
        <f t="shared" si="109"/>
        <v>10197</v>
      </c>
      <c r="M562" s="7">
        <v>2</v>
      </c>
      <c r="N562" s="5" t="s">
        <v>688</v>
      </c>
      <c r="O562" s="5" t="s">
        <v>689</v>
      </c>
      <c r="P562" s="5" t="s">
        <v>34</v>
      </c>
      <c r="Q562" s="8">
        <v>9840.25</v>
      </c>
      <c r="R562" s="9">
        <v>106</v>
      </c>
      <c r="S562" s="9">
        <f t="shared" si="121"/>
        <v>0</v>
      </c>
      <c r="T562" s="9">
        <v>0</v>
      </c>
      <c r="U562" s="10" t="s">
        <v>586</v>
      </c>
      <c r="V562" s="319">
        <f t="shared" si="113"/>
        <v>0.13706944884576944</v>
      </c>
      <c r="W562" s="319">
        <f t="shared" si="114"/>
        <v>2.1787433590174298E-3</v>
      </c>
      <c r="X562" s="11" t="str">
        <f t="shared" si="110"/>
        <v>FLOW</v>
      </c>
      <c r="Y562" s="5" t="str">
        <f t="shared" si="111"/>
        <v>-</v>
      </c>
      <c r="Z562" s="5" t="s">
        <v>586</v>
      </c>
      <c r="AA562" s="5" t="s">
        <v>586</v>
      </c>
      <c r="AB562" s="12"/>
      <c r="AC562" s="5"/>
      <c r="AD562" s="5"/>
      <c r="AE562" s="13"/>
      <c r="AF562" s="14" t="s">
        <v>586</v>
      </c>
      <c r="AG562" s="15" t="s">
        <v>586</v>
      </c>
      <c r="AH562" s="5" t="s">
        <v>1023</v>
      </c>
      <c r="AI562" s="15" t="s">
        <v>586</v>
      </c>
      <c r="AJ562" s="16" t="s">
        <v>586</v>
      </c>
      <c r="AK562" s="15" t="s">
        <v>586</v>
      </c>
      <c r="AL562" s="17">
        <v>6904</v>
      </c>
      <c r="AM562" s="8">
        <v>9840.25</v>
      </c>
      <c r="AN562" s="18">
        <v>57</v>
      </c>
      <c r="AO562" s="6">
        <v>67</v>
      </c>
      <c r="AP562" s="6" t="str">
        <f t="shared" si="112"/>
        <v>FLOW</v>
      </c>
      <c r="AQ562" s="6"/>
      <c r="AR562" s="6"/>
      <c r="AS562" s="6"/>
      <c r="AT562" s="6"/>
      <c r="AU562" s="5" t="s">
        <v>1060</v>
      </c>
      <c r="AV562" s="332"/>
      <c r="AW562" s="12"/>
      <c r="AX562" s="19"/>
      <c r="AY562" s="5"/>
      <c r="AZ562" s="5" t="s">
        <v>1011</v>
      </c>
      <c r="BA562" s="15" t="s">
        <v>586</v>
      </c>
      <c r="BB562" s="15"/>
      <c r="BC562" s="15"/>
      <c r="BD562" s="5"/>
      <c r="BE562" s="5"/>
      <c r="BF562" s="5"/>
      <c r="BG562" s="3"/>
      <c r="BH562" s="5"/>
      <c r="BI562" s="5"/>
      <c r="BJ562" s="5"/>
      <c r="BK562" s="5"/>
      <c r="BL562" s="5"/>
      <c r="BM562" s="5"/>
      <c r="BN562" s="5"/>
      <c r="BO562" s="5">
        <v>1</v>
      </c>
      <c r="BP562" s="5"/>
      <c r="BQ562" s="5"/>
      <c r="BR562" s="5"/>
      <c r="BS562" s="5"/>
      <c r="BT562" s="5"/>
      <c r="BU562" s="5"/>
      <c r="BV562" s="5"/>
      <c r="BW562" s="5"/>
      <c r="BX562" s="5"/>
      <c r="BY562" s="5"/>
      <c r="BZ562" s="5"/>
      <c r="CA562" s="5"/>
      <c r="CB562" s="5"/>
      <c r="CC562" s="5"/>
      <c r="CD562" s="5"/>
      <c r="CE562" s="5"/>
      <c r="CF562" s="5"/>
      <c r="CG562" s="5"/>
      <c r="CH562" s="5"/>
      <c r="CI562" s="5"/>
      <c r="CJ562" s="5"/>
      <c r="CK562" s="5"/>
      <c r="CL562" s="5"/>
      <c r="CM562" s="5"/>
      <c r="CN562" s="5"/>
      <c r="CO562" s="5"/>
      <c r="CP562" s="5"/>
      <c r="CQ562" s="5"/>
      <c r="CR562" s="5"/>
      <c r="CS562" s="5"/>
      <c r="CT562" s="5"/>
      <c r="CU562" s="5"/>
      <c r="CV562" s="5"/>
      <c r="CW562" s="5"/>
      <c r="CX562" s="5"/>
      <c r="CY562" s="5"/>
      <c r="CZ562" s="5"/>
      <c r="DA562" s="5"/>
      <c r="DB562" s="5"/>
      <c r="DC562" s="5"/>
      <c r="DD562" s="5"/>
      <c r="DE562" s="5"/>
      <c r="DF562" s="5"/>
      <c r="DG562" s="5"/>
      <c r="DH562" s="5"/>
      <c r="DI562" s="5"/>
      <c r="DJ562" s="5"/>
      <c r="DK562" s="5"/>
      <c r="DL562" s="5"/>
      <c r="DM562" s="5"/>
      <c r="DN562" s="5"/>
      <c r="DO562" s="5"/>
      <c r="DP562" s="5"/>
      <c r="DQ562" s="5"/>
      <c r="DR562" s="5"/>
      <c r="DS562" s="5"/>
      <c r="DT562" s="5"/>
      <c r="DU562" s="5"/>
      <c r="DV562" s="5"/>
      <c r="DW562" s="5"/>
      <c r="DX562" s="5"/>
      <c r="DY562" s="5"/>
      <c r="DZ562" s="5"/>
      <c r="EA562" s="5"/>
      <c r="EB562" s="5"/>
      <c r="EC562" s="5"/>
      <c r="ED562" s="5"/>
      <c r="EE562" s="5"/>
      <c r="EF562" s="5"/>
      <c r="EG562" s="5"/>
      <c r="EH562" s="5"/>
      <c r="EI562" s="5"/>
      <c r="EJ562" s="5"/>
      <c r="EK562" s="5"/>
      <c r="EL562" s="5"/>
      <c r="EM562" s="5"/>
      <c r="EN562" s="5"/>
      <c r="EO562" s="5"/>
      <c r="EP562" s="5"/>
      <c r="EQ562" s="5"/>
      <c r="ER562" s="20">
        <f t="shared" si="115"/>
        <v>1</v>
      </c>
      <c r="ES562" s="5">
        <f t="shared" si="116"/>
        <v>1</v>
      </c>
      <c r="ET562" s="5" t="s">
        <v>574</v>
      </c>
      <c r="EU562" s="15" t="s">
        <v>2010</v>
      </c>
      <c r="EV562" s="15" t="s">
        <v>567</v>
      </c>
      <c r="EW562" s="15" t="s">
        <v>1075</v>
      </c>
      <c r="EX562" s="3" t="s">
        <v>1227</v>
      </c>
      <c r="EY562" s="22">
        <v>46178</v>
      </c>
      <c r="EZ562" s="21"/>
      <c r="FA562" s="3"/>
      <c r="FB562" s="22"/>
      <c r="FC562" s="15"/>
      <c r="FD562" s="15"/>
      <c r="FE562" s="15">
        <f t="shared" si="117"/>
        <v>3505</v>
      </c>
      <c r="FF562" s="4">
        <f t="shared" si="118"/>
        <v>10197</v>
      </c>
      <c r="FG562" t="s">
        <v>586</v>
      </c>
      <c r="FH562" s="4">
        <v>106</v>
      </c>
      <c r="FI562" t="s">
        <v>688</v>
      </c>
    </row>
    <row r="563" spans="1:165" ht="17.25" x14ac:dyDescent="0.25">
      <c r="A563" s="5">
        <v>458385778</v>
      </c>
      <c r="B563" s="12" t="s">
        <v>975</v>
      </c>
      <c r="C563" s="5"/>
      <c r="D563" s="5"/>
      <c r="E563" s="5"/>
      <c r="F563" s="5"/>
      <c r="G563" s="6"/>
      <c r="H563" s="6"/>
      <c r="I563" s="5">
        <v>3199</v>
      </c>
      <c r="J563" s="5">
        <v>6281</v>
      </c>
      <c r="K563" s="295">
        <f t="shared" si="120"/>
        <v>3292</v>
      </c>
      <c r="L563" s="295">
        <f t="shared" si="109"/>
        <v>9480</v>
      </c>
      <c r="M563" s="7">
        <v>2</v>
      </c>
      <c r="N563" s="5" t="s">
        <v>688</v>
      </c>
      <c r="O563" s="5" t="s">
        <v>689</v>
      </c>
      <c r="P563" s="5" t="s">
        <v>168</v>
      </c>
      <c r="Q563" s="8">
        <v>9262</v>
      </c>
      <c r="R563" s="9">
        <v>210</v>
      </c>
      <c r="S563" s="9">
        <f t="shared" si="121"/>
        <v>0</v>
      </c>
      <c r="T563" s="9">
        <v>0</v>
      </c>
      <c r="U563" s="10" t="s">
        <v>586</v>
      </c>
      <c r="V563" s="319">
        <f t="shared" si="113"/>
        <v>2.384427848016538E-2</v>
      </c>
      <c r="W563" s="319">
        <f t="shared" si="114"/>
        <v>2.0507122269474284E-3</v>
      </c>
      <c r="X563" s="11" t="str">
        <f t="shared" si="110"/>
        <v>FLOW</v>
      </c>
      <c r="Y563" s="5" t="str">
        <f t="shared" si="111"/>
        <v>-</v>
      </c>
      <c r="Z563" s="5" t="s">
        <v>586</v>
      </c>
      <c r="AA563" s="5" t="s">
        <v>586</v>
      </c>
      <c r="AB563" s="12"/>
      <c r="AC563" s="5"/>
      <c r="AD563" s="5"/>
      <c r="AE563" s="13"/>
      <c r="AF563" s="14" t="s">
        <v>586</v>
      </c>
      <c r="AG563" s="15" t="s">
        <v>586</v>
      </c>
      <c r="AH563" s="5" t="s">
        <v>274</v>
      </c>
      <c r="AI563" s="15" t="s">
        <v>586</v>
      </c>
      <c r="AJ563" s="16" t="s">
        <v>586</v>
      </c>
      <c r="AK563" s="15" t="s">
        <v>586</v>
      </c>
      <c r="AL563" s="17">
        <v>6491</v>
      </c>
      <c r="AM563" s="8">
        <v>9262</v>
      </c>
      <c r="AN563" s="18">
        <v>57</v>
      </c>
      <c r="AO563" s="6">
        <v>67</v>
      </c>
      <c r="AP563" s="6" t="str">
        <f t="shared" si="112"/>
        <v>FLOW</v>
      </c>
      <c r="AQ563" s="6"/>
      <c r="AR563" s="6"/>
      <c r="AS563" s="6"/>
      <c r="AT563" s="6"/>
      <c r="AU563" s="5" t="s">
        <v>1060</v>
      </c>
      <c r="AV563" s="332"/>
      <c r="AW563" s="12"/>
      <c r="AX563" s="19"/>
      <c r="AY563" s="5"/>
      <c r="AZ563" s="5" t="s">
        <v>1011</v>
      </c>
      <c r="BA563" s="15" t="s">
        <v>586</v>
      </c>
      <c r="BB563" s="15"/>
      <c r="BC563" s="15"/>
      <c r="BD563" s="5"/>
      <c r="BE563" s="5"/>
      <c r="BF563" s="5"/>
      <c r="BG563" s="3"/>
      <c r="BH563" s="5"/>
      <c r="BI563" s="5"/>
      <c r="BJ563" s="5"/>
      <c r="BK563" s="5"/>
      <c r="BL563" s="5">
        <v>1</v>
      </c>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c r="DP563" s="5"/>
      <c r="DQ563" s="5"/>
      <c r="DR563" s="5"/>
      <c r="DS563" s="5"/>
      <c r="DT563" s="5"/>
      <c r="DU563" s="5"/>
      <c r="DV563" s="5"/>
      <c r="DW563" s="5"/>
      <c r="DX563" s="5"/>
      <c r="DY563" s="5"/>
      <c r="DZ563" s="5"/>
      <c r="EA563" s="5"/>
      <c r="EB563" s="5"/>
      <c r="EC563" s="5"/>
      <c r="ED563" s="5"/>
      <c r="EE563" s="5"/>
      <c r="EF563" s="5"/>
      <c r="EG563" s="5"/>
      <c r="EH563" s="5"/>
      <c r="EI563" s="5"/>
      <c r="EJ563" s="5"/>
      <c r="EK563" s="5"/>
      <c r="EL563" s="5"/>
      <c r="EM563" s="5"/>
      <c r="EN563" s="5"/>
      <c r="EO563" s="5"/>
      <c r="EP563" s="5"/>
      <c r="EQ563" s="5"/>
      <c r="ER563" s="20">
        <f t="shared" si="115"/>
        <v>1</v>
      </c>
      <c r="ES563" s="5">
        <f t="shared" si="116"/>
        <v>1</v>
      </c>
      <c r="ET563" s="5" t="s">
        <v>583</v>
      </c>
      <c r="EU563" s="15" t="s">
        <v>2011</v>
      </c>
      <c r="EV563" s="15" t="s">
        <v>567</v>
      </c>
      <c r="EW563" s="15" t="s">
        <v>1073</v>
      </c>
      <c r="EX563" s="3" t="s">
        <v>1281</v>
      </c>
      <c r="EY563" s="22">
        <v>46178</v>
      </c>
      <c r="EZ563" s="21"/>
      <c r="FA563" s="3"/>
      <c r="FB563" s="22"/>
      <c r="FC563" s="15"/>
      <c r="FD563" s="15"/>
      <c r="FE563" s="15">
        <f t="shared" si="117"/>
        <v>3292</v>
      </c>
      <c r="FF563" s="4">
        <f t="shared" si="118"/>
        <v>9480</v>
      </c>
      <c r="FG563" t="s">
        <v>586</v>
      </c>
      <c r="FH563" s="4">
        <v>210</v>
      </c>
      <c r="FI563" t="s">
        <v>688</v>
      </c>
    </row>
    <row r="564" spans="1:165" ht="17.25" x14ac:dyDescent="0.25">
      <c r="A564" s="5">
        <v>458211193</v>
      </c>
      <c r="B564" s="12" t="s">
        <v>18</v>
      </c>
      <c r="C564" s="5"/>
      <c r="D564" s="5"/>
      <c r="E564" s="5"/>
      <c r="F564" s="5"/>
      <c r="G564" s="6"/>
      <c r="H564" s="6"/>
      <c r="I564" s="5">
        <v>3228</v>
      </c>
      <c r="J564" s="5">
        <v>6160</v>
      </c>
      <c r="K564" s="295">
        <f t="shared" si="120"/>
        <v>3200</v>
      </c>
      <c r="L564" s="295">
        <f t="shared" si="109"/>
        <v>9388</v>
      </c>
      <c r="M564" s="7">
        <v>2</v>
      </c>
      <c r="N564" s="5" t="s">
        <v>688</v>
      </c>
      <c r="O564" s="5" t="s">
        <v>689</v>
      </c>
      <c r="P564" s="5" t="s">
        <v>20</v>
      </c>
      <c r="Q564" s="8">
        <v>9219</v>
      </c>
      <c r="R564" s="9">
        <v>268</v>
      </c>
      <c r="S564" s="9">
        <f t="shared" si="121"/>
        <v>0</v>
      </c>
      <c r="T564" s="9">
        <v>4500</v>
      </c>
      <c r="U564" s="10" t="s">
        <v>869</v>
      </c>
      <c r="V564" s="319">
        <f t="shared" si="113"/>
        <v>3.0830557975578411E-2</v>
      </c>
      <c r="W564" s="319">
        <f t="shared" si="114"/>
        <v>2.0411915374895641E-3</v>
      </c>
      <c r="X564" s="11" t="str">
        <f t="shared" si="110"/>
        <v>FLOW</v>
      </c>
      <c r="Y564" s="5" t="str">
        <f t="shared" si="111"/>
        <v>-</v>
      </c>
      <c r="Z564" s="5" t="s">
        <v>787</v>
      </c>
      <c r="AA564" s="5" t="s">
        <v>586</v>
      </c>
      <c r="AB564" s="12"/>
      <c r="AC564" s="5"/>
      <c r="AD564" s="5"/>
      <c r="AE564" s="13"/>
      <c r="AF564" s="14" t="s">
        <v>586</v>
      </c>
      <c r="AG564" s="15" t="s">
        <v>586</v>
      </c>
      <c r="AH564" s="5" t="s">
        <v>19</v>
      </c>
      <c r="AI564" s="15" t="s">
        <v>586</v>
      </c>
      <c r="AJ564" s="16" t="s">
        <v>586</v>
      </c>
      <c r="AK564" s="15" t="s">
        <v>586</v>
      </c>
      <c r="AL564" s="17">
        <v>10928</v>
      </c>
      <c r="AM564" s="8">
        <v>9219</v>
      </c>
      <c r="AN564" s="18">
        <v>57</v>
      </c>
      <c r="AO564" s="6">
        <v>67</v>
      </c>
      <c r="AP564" s="6" t="str">
        <f t="shared" si="112"/>
        <v>FLOW</v>
      </c>
      <c r="AQ564" s="6"/>
      <c r="AR564" s="6"/>
      <c r="AS564" s="6"/>
      <c r="AT564" s="6"/>
      <c r="AU564" s="5" t="s">
        <v>1060</v>
      </c>
      <c r="AV564" s="332"/>
      <c r="AW564" s="12"/>
      <c r="AX564" s="19"/>
      <c r="AY564" s="5"/>
      <c r="AZ564" s="5" t="s">
        <v>1011</v>
      </c>
      <c r="BA564" s="15" t="s">
        <v>586</v>
      </c>
      <c r="BB564" s="15"/>
      <c r="BC564" s="15"/>
      <c r="BD564" s="5"/>
      <c r="BE564" s="5"/>
      <c r="BF564" s="5">
        <v>1</v>
      </c>
      <c r="BG564" s="3"/>
      <c r="BH564" s="5"/>
      <c r="BI564" s="5"/>
      <c r="BJ564" s="5"/>
      <c r="BK564" s="5"/>
      <c r="BL564" s="5"/>
      <c r="BM564" s="5"/>
      <c r="BN564" s="5"/>
      <c r="BO564" s="5"/>
      <c r="BP564" s="5"/>
      <c r="BQ564" s="5"/>
      <c r="BR564" s="5"/>
      <c r="BS564" s="5"/>
      <c r="BT564" s="5"/>
      <c r="BU564" s="5"/>
      <c r="BV564" s="5"/>
      <c r="BW564" s="5"/>
      <c r="BX564" s="5"/>
      <c r="BY564" s="5"/>
      <c r="BZ564" s="5"/>
      <c r="CA564" s="5"/>
      <c r="CB564" s="5"/>
      <c r="CC564" s="5"/>
      <c r="CD564" s="5"/>
      <c r="CE564" s="5"/>
      <c r="CF564" s="5"/>
      <c r="CG564" s="5"/>
      <c r="CH564" s="5"/>
      <c r="CI564" s="5"/>
      <c r="CJ564" s="5"/>
      <c r="CK564" s="5"/>
      <c r="CL564" s="5"/>
      <c r="CM564" s="5"/>
      <c r="CN564" s="5"/>
      <c r="CO564" s="5"/>
      <c r="CP564" s="5"/>
      <c r="CQ564" s="5"/>
      <c r="CR564" s="5"/>
      <c r="CS564" s="5"/>
      <c r="CT564" s="5"/>
      <c r="CU564" s="5"/>
      <c r="CV564" s="5"/>
      <c r="CW564" s="5"/>
      <c r="CX564" s="5"/>
      <c r="CY564" s="5"/>
      <c r="CZ564" s="5"/>
      <c r="DA564" s="5"/>
      <c r="DB564" s="5"/>
      <c r="DC564" s="5"/>
      <c r="DD564" s="5"/>
      <c r="DE564" s="5"/>
      <c r="DF564" s="5"/>
      <c r="DG564" s="5"/>
      <c r="DH564" s="5"/>
      <c r="DI564" s="5"/>
      <c r="DJ564" s="5"/>
      <c r="DK564" s="5"/>
      <c r="DL564" s="5"/>
      <c r="DM564" s="5"/>
      <c r="DN564" s="5"/>
      <c r="DO564" s="5"/>
      <c r="DP564" s="5"/>
      <c r="DQ564" s="5"/>
      <c r="DR564" s="5"/>
      <c r="DS564" s="5"/>
      <c r="DT564" s="5"/>
      <c r="DU564" s="5"/>
      <c r="DV564" s="5"/>
      <c r="DW564" s="5"/>
      <c r="DX564" s="5"/>
      <c r="DY564" s="5"/>
      <c r="DZ564" s="5"/>
      <c r="EA564" s="5"/>
      <c r="EB564" s="5"/>
      <c r="EC564" s="5"/>
      <c r="ED564" s="5"/>
      <c r="EE564" s="5"/>
      <c r="EF564" s="5"/>
      <c r="EG564" s="5"/>
      <c r="EH564" s="5"/>
      <c r="EI564" s="5"/>
      <c r="EJ564" s="5"/>
      <c r="EK564" s="5"/>
      <c r="EL564" s="5"/>
      <c r="EM564" s="5"/>
      <c r="EN564" s="5"/>
      <c r="EO564" s="5"/>
      <c r="EP564" s="5"/>
      <c r="EQ564" s="5"/>
      <c r="ER564" s="20">
        <f t="shared" si="115"/>
        <v>1</v>
      </c>
      <c r="ES564" s="5">
        <f t="shared" si="116"/>
        <v>1</v>
      </c>
      <c r="ET564" s="5" t="s">
        <v>571</v>
      </c>
      <c r="EU564" s="15" t="s">
        <v>2012</v>
      </c>
      <c r="EV564" s="15" t="s">
        <v>567</v>
      </c>
      <c r="EW564" s="15" t="s">
        <v>1073</v>
      </c>
      <c r="EX564" s="3" t="s">
        <v>1282</v>
      </c>
      <c r="EY564" s="22">
        <v>46183</v>
      </c>
      <c r="EZ564" s="21"/>
      <c r="FA564" s="3"/>
      <c r="FB564" s="22"/>
      <c r="FC564" s="15"/>
      <c r="FD564" s="15"/>
      <c r="FE564" s="15">
        <f t="shared" si="117"/>
        <v>3200</v>
      </c>
      <c r="FF564" s="4">
        <f t="shared" si="118"/>
        <v>9388</v>
      </c>
      <c r="FG564" t="s">
        <v>586</v>
      </c>
      <c r="FH564" s="4">
        <v>268</v>
      </c>
      <c r="FI564" t="s">
        <v>688</v>
      </c>
    </row>
    <row r="565" spans="1:165" ht="17.25" x14ac:dyDescent="0.25">
      <c r="A565" s="5">
        <v>462843811</v>
      </c>
      <c r="B565" s="12" t="s">
        <v>976</v>
      </c>
      <c r="C565" s="5"/>
      <c r="D565" s="5"/>
      <c r="E565" s="5"/>
      <c r="F565" s="5"/>
      <c r="G565" s="6"/>
      <c r="H565" s="6"/>
      <c r="I565" s="5">
        <v>4000</v>
      </c>
      <c r="J565" s="5">
        <v>9231</v>
      </c>
      <c r="K565" s="295">
        <f t="shared" si="120"/>
        <v>1703</v>
      </c>
      <c r="L565" s="295">
        <f t="shared" si="109"/>
        <v>13231</v>
      </c>
      <c r="M565" s="7">
        <v>3</v>
      </c>
      <c r="N565" s="5" t="s">
        <v>688</v>
      </c>
      <c r="O565" s="5" t="s">
        <v>689</v>
      </c>
      <c r="P565" s="5" t="s">
        <v>150</v>
      </c>
      <c r="Q565" s="8">
        <v>9034</v>
      </c>
      <c r="R565" s="9">
        <v>472</v>
      </c>
      <c r="S565" s="9">
        <f t="shared" si="121"/>
        <v>0</v>
      </c>
      <c r="T565" s="9">
        <v>3150</v>
      </c>
      <c r="U565" s="10" t="s">
        <v>586</v>
      </c>
      <c r="V565" s="319">
        <f t="shared" si="113"/>
        <v>0.60834525242893667</v>
      </c>
      <c r="W565" s="319">
        <f t="shared" si="114"/>
        <v>2.391762944214964E-3</v>
      </c>
      <c r="X565" s="11" t="str">
        <f t="shared" si="110"/>
        <v>FLOW</v>
      </c>
      <c r="Y565" s="5" t="str">
        <f t="shared" si="111"/>
        <v>-</v>
      </c>
      <c r="Z565" s="5" t="s">
        <v>586</v>
      </c>
      <c r="AA565" s="5" t="s">
        <v>586</v>
      </c>
      <c r="AB565" s="12"/>
      <c r="AC565" s="5"/>
      <c r="AD565" s="5"/>
      <c r="AE565" s="13"/>
      <c r="AF565" s="14" t="s">
        <v>586</v>
      </c>
      <c r="AG565" s="15" t="s">
        <v>586</v>
      </c>
      <c r="AH565" s="5" t="s">
        <v>343</v>
      </c>
      <c r="AI565" s="15" t="s">
        <v>586</v>
      </c>
      <c r="AJ565" s="16" t="s">
        <v>586</v>
      </c>
      <c r="AK565" s="15" t="s">
        <v>586</v>
      </c>
      <c r="AL565" s="17">
        <v>12853</v>
      </c>
      <c r="AM565" s="8">
        <v>9034</v>
      </c>
      <c r="AN565" s="18">
        <v>88</v>
      </c>
      <c r="AO565" s="6">
        <v>98</v>
      </c>
      <c r="AP565" s="6" t="str">
        <f t="shared" si="112"/>
        <v>FLOW</v>
      </c>
      <c r="AQ565" s="6"/>
      <c r="AR565" s="6"/>
      <c r="AS565" s="6"/>
      <c r="AT565" s="6"/>
      <c r="AU565" s="5" t="s">
        <v>483</v>
      </c>
      <c r="AV565" s="332"/>
      <c r="AW565" s="12"/>
      <c r="AX565" s="19"/>
      <c r="AY565" s="5"/>
      <c r="AZ565" s="5" t="s">
        <v>1011</v>
      </c>
      <c r="BA565" s="15" t="s">
        <v>586</v>
      </c>
      <c r="BB565" s="15"/>
      <c r="BC565" s="15"/>
      <c r="BD565" s="5"/>
      <c r="BE565" s="5"/>
      <c r="BF565" s="5"/>
      <c r="BG565" s="3"/>
      <c r="BH565" s="5"/>
      <c r="BI565" s="5">
        <v>1</v>
      </c>
      <c r="BJ565" s="5"/>
      <c r="BK565" s="5"/>
      <c r="BL565" s="5"/>
      <c r="BM565" s="5"/>
      <c r="BN565" s="5"/>
      <c r="BO565" s="5"/>
      <c r="BP565" s="5"/>
      <c r="BQ565" s="5"/>
      <c r="BR565" s="5"/>
      <c r="BS565" s="5"/>
      <c r="BT565" s="5"/>
      <c r="BU565" s="5"/>
      <c r="BV565" s="5"/>
      <c r="BW565" s="5"/>
      <c r="BX565" s="5"/>
      <c r="BY565" s="5"/>
      <c r="BZ565" s="5"/>
      <c r="CA565" s="5"/>
      <c r="CB565" s="5"/>
      <c r="CC565" s="5"/>
      <c r="CD565" s="5"/>
      <c r="CE565" s="5"/>
      <c r="CF565" s="5"/>
      <c r="CG565" s="5"/>
      <c r="CH565" s="5"/>
      <c r="CI565" s="5"/>
      <c r="CJ565" s="5">
        <v>1</v>
      </c>
      <c r="CK565" s="5"/>
      <c r="CL565" s="5"/>
      <c r="CM565" s="5"/>
      <c r="CN565" s="5"/>
      <c r="CO565" s="5"/>
      <c r="CP565" s="5"/>
      <c r="CQ565" s="5"/>
      <c r="CR565" s="5"/>
      <c r="CS565" s="5"/>
      <c r="CT565" s="5"/>
      <c r="CU565" s="5"/>
      <c r="CV565" s="5"/>
      <c r="CW565" s="5"/>
      <c r="CX565" s="5"/>
      <c r="CY565" s="5"/>
      <c r="CZ565" s="5"/>
      <c r="DA565" s="5"/>
      <c r="DB565" s="5"/>
      <c r="DC565" s="5"/>
      <c r="DD565" s="5"/>
      <c r="DE565" s="5"/>
      <c r="DF565" s="5"/>
      <c r="DG565" s="5"/>
      <c r="DH565" s="5"/>
      <c r="DI565" s="5"/>
      <c r="DJ565" s="5"/>
      <c r="DK565" s="5"/>
      <c r="DL565" s="5"/>
      <c r="DM565" s="5"/>
      <c r="DN565" s="5"/>
      <c r="DO565" s="5"/>
      <c r="DP565" s="5"/>
      <c r="DQ565" s="5"/>
      <c r="DR565" s="5"/>
      <c r="DS565" s="5"/>
      <c r="DT565" s="5"/>
      <c r="DU565" s="5"/>
      <c r="DV565" s="5"/>
      <c r="DW565" s="5"/>
      <c r="DX565" s="5"/>
      <c r="DY565" s="5"/>
      <c r="DZ565" s="5"/>
      <c r="EA565" s="5"/>
      <c r="EB565" s="5"/>
      <c r="EC565" s="5"/>
      <c r="ED565" s="5"/>
      <c r="EE565" s="5"/>
      <c r="EF565" s="5"/>
      <c r="EG565" s="5"/>
      <c r="EH565" s="5"/>
      <c r="EI565" s="5"/>
      <c r="EJ565" s="5"/>
      <c r="EK565" s="5"/>
      <c r="EL565" s="5"/>
      <c r="EM565" s="5"/>
      <c r="EN565" s="5"/>
      <c r="EO565" s="5"/>
      <c r="EP565" s="5"/>
      <c r="EQ565" s="5"/>
      <c r="ER565" s="20">
        <f t="shared" si="115"/>
        <v>2</v>
      </c>
      <c r="ES565" s="5">
        <f t="shared" si="116"/>
        <v>1</v>
      </c>
      <c r="ET565" s="5" t="s">
        <v>584</v>
      </c>
      <c r="EU565" s="15" t="s">
        <v>2013</v>
      </c>
      <c r="EV565" s="15" t="s">
        <v>567</v>
      </c>
      <c r="EW565" s="15" t="s">
        <v>1075</v>
      </c>
      <c r="EX565" s="3" t="s">
        <v>1283</v>
      </c>
      <c r="EY565" s="22">
        <v>46176</v>
      </c>
      <c r="EZ565" s="21"/>
      <c r="FA565" s="3"/>
      <c r="FB565" s="22"/>
      <c r="FC565" s="15"/>
      <c r="FD565" s="15"/>
      <c r="FE565" s="15">
        <f t="shared" si="117"/>
        <v>1703</v>
      </c>
      <c r="FF565" s="4">
        <f t="shared" si="118"/>
        <v>13231</v>
      </c>
      <c r="FG565" t="s">
        <v>586</v>
      </c>
      <c r="FH565" s="4">
        <v>472</v>
      </c>
      <c r="FI565" t="s">
        <v>688</v>
      </c>
    </row>
    <row r="566" spans="1:165" ht="17.25" x14ac:dyDescent="0.25">
      <c r="A566" s="5">
        <v>458849195</v>
      </c>
      <c r="B566" s="12" t="s">
        <v>1347</v>
      </c>
      <c r="C566" s="5"/>
      <c r="D566" s="5"/>
      <c r="E566" s="5"/>
      <c r="F566" s="5"/>
      <c r="G566" s="6"/>
      <c r="H566" s="6"/>
      <c r="I566" s="5">
        <v>3280</v>
      </c>
      <c r="J566" s="5">
        <v>2601</v>
      </c>
      <c r="K566" s="295">
        <f t="shared" si="120"/>
        <v>2666</v>
      </c>
      <c r="L566" s="295">
        <f t="shared" si="109"/>
        <v>5881</v>
      </c>
      <c r="M566" s="334">
        <v>1</v>
      </c>
      <c r="N566" s="5" t="s">
        <v>688</v>
      </c>
      <c r="O566" s="5" t="s">
        <v>689</v>
      </c>
      <c r="P566" s="5" t="s">
        <v>96</v>
      </c>
      <c r="Q566" s="8">
        <v>8983.66</v>
      </c>
      <c r="R566" s="9">
        <v>65</v>
      </c>
      <c r="S566" s="9">
        <f t="shared" si="121"/>
        <v>0</v>
      </c>
      <c r="T566" s="9">
        <v>4050</v>
      </c>
      <c r="U566" s="10" t="s">
        <v>586</v>
      </c>
      <c r="V566" s="319">
        <f t="shared" si="113"/>
        <v>1.2486327620946557E-2</v>
      </c>
      <c r="W566" s="319">
        <f t="shared" si="114"/>
        <v>5.0381378786760187E-4</v>
      </c>
      <c r="X566" s="11" t="str">
        <f t="shared" si="110"/>
        <v>FLOW</v>
      </c>
      <c r="Y566" s="5" t="str">
        <f t="shared" si="111"/>
        <v>-</v>
      </c>
      <c r="Z566" s="5" t="s">
        <v>586</v>
      </c>
      <c r="AA566" s="5" t="s">
        <v>586</v>
      </c>
      <c r="AB566" s="12"/>
      <c r="AC566" s="5"/>
      <c r="AD566" s="5"/>
      <c r="AE566" s="13"/>
      <c r="AF566" s="14"/>
      <c r="AG566" s="15"/>
      <c r="AH566" s="5" t="s">
        <v>95</v>
      </c>
      <c r="AI566" s="15"/>
      <c r="AK566" s="15"/>
      <c r="AL566" s="17">
        <v>6716</v>
      </c>
      <c r="AM566" s="8">
        <v>8983.66</v>
      </c>
      <c r="AN566" s="18">
        <v>27</v>
      </c>
      <c r="AO566" s="6">
        <v>37</v>
      </c>
      <c r="AP566" s="6" t="str">
        <f t="shared" si="112"/>
        <v>FLOW</v>
      </c>
      <c r="AQ566" s="6"/>
      <c r="AR566" s="6"/>
      <c r="AS566" s="6"/>
      <c r="AT566" s="6"/>
      <c r="AU566" s="5" t="s">
        <v>586</v>
      </c>
      <c r="AV566" s="332"/>
      <c r="AW566" s="12"/>
      <c r="AX566" s="19"/>
      <c r="AY566" s="5"/>
      <c r="AZ566" s="5" t="s">
        <v>1325</v>
      </c>
      <c r="BA566" s="15" t="s">
        <v>586</v>
      </c>
      <c r="BB566" s="15"/>
      <c r="BC566" s="15"/>
      <c r="BD566" s="5"/>
      <c r="BE566" s="5"/>
      <c r="BF566" s="5"/>
      <c r="BG566" s="3"/>
      <c r="BH566" s="5"/>
      <c r="BI566" s="5"/>
      <c r="BJ566" s="5"/>
      <c r="BK566" s="5"/>
      <c r="BL566" s="5"/>
      <c r="BM566" s="5"/>
      <c r="BN566" s="5"/>
      <c r="BO566" s="5"/>
      <c r="BP566" s="5"/>
      <c r="BQ566" s="5"/>
      <c r="BR566" s="5"/>
      <c r="BS566" s="5"/>
      <c r="BT566" s="5"/>
      <c r="BU566" s="5"/>
      <c r="BV566" s="5"/>
      <c r="BW566" s="5"/>
      <c r="BX566" s="5"/>
      <c r="BY566" s="5"/>
      <c r="BZ566" s="5"/>
      <c r="CA566" s="5"/>
      <c r="CB566" s="5"/>
      <c r="CC566" s="5"/>
      <c r="CD566" s="5"/>
      <c r="CE566" s="5"/>
      <c r="CF566" s="5"/>
      <c r="CG566" s="5"/>
      <c r="CH566" s="5"/>
      <c r="CI566" s="5"/>
      <c r="CJ566" s="5">
        <v>1</v>
      </c>
      <c r="CK566" s="5"/>
      <c r="CL566" s="5"/>
      <c r="CM566" s="5"/>
      <c r="CN566" s="5"/>
      <c r="CO566" s="5"/>
      <c r="CP566" s="5"/>
      <c r="CQ566" s="5"/>
      <c r="CR566" s="5"/>
      <c r="CS566" s="5"/>
      <c r="CT566" s="5"/>
      <c r="CU566" s="5"/>
      <c r="CV566" s="5"/>
      <c r="CW566" s="5"/>
      <c r="CX566" s="5"/>
      <c r="CY566" s="5"/>
      <c r="CZ566" s="5"/>
      <c r="DA566" s="5"/>
      <c r="DB566" s="5"/>
      <c r="DC566" s="5"/>
      <c r="DD566" s="5"/>
      <c r="DE566" s="5"/>
      <c r="DF566" s="5"/>
      <c r="DG566" s="5"/>
      <c r="DH566" s="5"/>
      <c r="DI566" s="5"/>
      <c r="DJ566" s="5"/>
      <c r="DK566" s="5"/>
      <c r="DL566" s="5"/>
      <c r="DM566" s="5"/>
      <c r="DN566" s="5"/>
      <c r="DO566" s="5"/>
      <c r="DP566" s="5"/>
      <c r="DQ566" s="5"/>
      <c r="DR566" s="5"/>
      <c r="DS566" s="5"/>
      <c r="DT566" s="5"/>
      <c r="DU566" s="5"/>
      <c r="DV566" s="5"/>
      <c r="DW566" s="5"/>
      <c r="DX566" s="5"/>
      <c r="DY566" s="5"/>
      <c r="DZ566" s="5"/>
      <c r="EA566" s="5"/>
      <c r="EB566" s="5"/>
      <c r="EC566" s="5"/>
      <c r="ED566" s="5"/>
      <c r="EE566" s="5"/>
      <c r="EF566" s="5"/>
      <c r="EG566" s="5"/>
      <c r="EH566" s="5"/>
      <c r="EI566" s="5"/>
      <c r="EJ566" s="5"/>
      <c r="EK566" s="5"/>
      <c r="EL566" s="5"/>
      <c r="EM566" s="5"/>
      <c r="EN566" s="5"/>
      <c r="EO566" s="5"/>
      <c r="EP566" s="5"/>
      <c r="EQ566" s="5"/>
      <c r="ER566" s="20">
        <f t="shared" si="115"/>
        <v>1</v>
      </c>
      <c r="ES566" s="5">
        <f t="shared" si="116"/>
        <v>1</v>
      </c>
      <c r="ET566" s="5" t="s">
        <v>580</v>
      </c>
      <c r="EU566" s="15" t="s">
        <v>2014</v>
      </c>
      <c r="EV566" s="15" t="s">
        <v>567</v>
      </c>
      <c r="EW566" s="15"/>
      <c r="EX566" s="3"/>
      <c r="EY566" s="22"/>
      <c r="EZ566" s="21"/>
      <c r="FA566" s="3"/>
      <c r="FB566" s="22"/>
      <c r="FC566" s="15"/>
      <c r="FD566" s="15"/>
      <c r="FE566" s="15">
        <f t="shared" si="117"/>
        <v>2666</v>
      </c>
      <c r="FF566" s="4">
        <f t="shared" si="118"/>
        <v>5881</v>
      </c>
      <c r="FH566" s="4">
        <v>65</v>
      </c>
      <c r="FI566" t="s">
        <v>688</v>
      </c>
    </row>
    <row r="567" spans="1:165" ht="17.25" x14ac:dyDescent="0.25">
      <c r="A567" s="5">
        <v>462126435</v>
      </c>
      <c r="B567" s="12" t="s">
        <v>49</v>
      </c>
      <c r="C567" s="5"/>
      <c r="D567" s="5"/>
      <c r="E567" s="5"/>
      <c r="F567" s="5"/>
      <c r="G567" s="6"/>
      <c r="H567" s="6"/>
      <c r="I567" s="5">
        <v>4545</v>
      </c>
      <c r="J567" s="5">
        <v>9090</v>
      </c>
      <c r="K567" s="295">
        <f>J567-I567+R567</f>
        <v>5026</v>
      </c>
      <c r="L567" s="295">
        <f t="shared" ref="L567:L627" si="122">FF567-E567</f>
        <v>13635</v>
      </c>
      <c r="M567" s="7">
        <v>4</v>
      </c>
      <c r="N567" s="5" t="s">
        <v>688</v>
      </c>
      <c r="O567" s="5" t="s">
        <v>689</v>
      </c>
      <c r="P567" s="5" t="s">
        <v>44</v>
      </c>
      <c r="Q567" s="8">
        <v>8842</v>
      </c>
      <c r="R567" s="9">
        <v>481</v>
      </c>
      <c r="S567" s="9">
        <f t="shared" si="121"/>
        <v>0</v>
      </c>
      <c r="T567" s="9">
        <v>2250</v>
      </c>
      <c r="U567" s="10" t="s">
        <v>586</v>
      </c>
      <c r="V567" s="319">
        <f t="shared" si="113"/>
        <v>4.2165086087925033E-2</v>
      </c>
      <c r="W567" s="319">
        <f t="shared" si="114"/>
        <v>2.9029958487060857E-3</v>
      </c>
      <c r="X567" s="11" t="str">
        <f t="shared" ref="X567:X627" si="123">N567</f>
        <v>FLOW</v>
      </c>
      <c r="Y567" s="5" t="str">
        <f t="shared" ref="Y567:Y627" si="124">IF(OR(N567="STABLE", N567="RB" ),"PAID",AA567)</f>
        <v>-</v>
      </c>
      <c r="Z567" s="5" t="s">
        <v>586</v>
      </c>
      <c r="AA567" s="5" t="s">
        <v>586</v>
      </c>
      <c r="AB567" s="12"/>
      <c r="AC567" s="5"/>
      <c r="AD567" s="5"/>
      <c r="AE567" s="13"/>
      <c r="AF567" s="14" t="s">
        <v>1064</v>
      </c>
      <c r="AG567" s="15" t="s">
        <v>586</v>
      </c>
      <c r="AH567" s="5" t="s">
        <v>50</v>
      </c>
      <c r="AI567" s="15" t="s">
        <v>586</v>
      </c>
      <c r="AJ567" s="16" t="s">
        <v>586</v>
      </c>
      <c r="AK567" s="15" t="s">
        <v>586</v>
      </c>
      <c r="AL567" s="17">
        <v>11821</v>
      </c>
      <c r="AM567" s="8">
        <v>8842</v>
      </c>
      <c r="AN567" s="18">
        <v>116</v>
      </c>
      <c r="AO567" s="6">
        <v>126</v>
      </c>
      <c r="AP567" s="6" t="str">
        <f t="shared" ref="AP567:AP627" si="125">IF(AO567=0,"RB",IF(AO567&lt;AN567,"STABLE",IF(AO567&gt;AN567,"FLOW","SAME")))</f>
        <v>FLOW</v>
      </c>
      <c r="AQ567" s="6"/>
      <c r="AR567" s="6"/>
      <c r="AS567" s="6"/>
      <c r="AT567" s="6"/>
      <c r="AU567" s="5" t="s">
        <v>483</v>
      </c>
      <c r="AV567" s="332"/>
      <c r="AW567" s="12"/>
      <c r="AX567" s="19"/>
      <c r="AY567" s="5"/>
      <c r="AZ567" s="5" t="s">
        <v>1011</v>
      </c>
      <c r="BA567" s="15" t="s">
        <v>586</v>
      </c>
      <c r="BB567" s="15"/>
      <c r="BC567" s="15"/>
      <c r="BD567" s="5"/>
      <c r="BE567" s="5"/>
      <c r="BF567" s="5"/>
      <c r="BG567" s="3"/>
      <c r="BH567" s="5"/>
      <c r="BI567" s="5"/>
      <c r="BJ567" s="5"/>
      <c r="BK567" s="5"/>
      <c r="BL567" s="5"/>
      <c r="BM567" s="5"/>
      <c r="BN567" s="5"/>
      <c r="BO567" s="5"/>
      <c r="BP567" s="5"/>
      <c r="BQ567" s="5"/>
      <c r="BR567" s="5">
        <v>1</v>
      </c>
      <c r="BS567" s="5"/>
      <c r="BT567" s="5"/>
      <c r="BU567" s="5"/>
      <c r="BV567" s="5"/>
      <c r="BW567" s="5"/>
      <c r="BX567" s="5">
        <v>1</v>
      </c>
      <c r="BY567" s="5"/>
      <c r="BZ567" s="5"/>
      <c r="CA567" s="5"/>
      <c r="CB567" s="5"/>
      <c r="CC567" s="5"/>
      <c r="CD567" s="5"/>
      <c r="CE567" s="5"/>
      <c r="CF567" s="5"/>
      <c r="CG567" s="5">
        <v>1</v>
      </c>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c r="EM567" s="5"/>
      <c r="EN567" s="5"/>
      <c r="EO567" s="5"/>
      <c r="EP567" s="5"/>
      <c r="EQ567" s="5"/>
      <c r="ER567" s="20">
        <f t="shared" si="115"/>
        <v>3</v>
      </c>
      <c r="ES567" s="5">
        <f t="shared" si="116"/>
        <v>1</v>
      </c>
      <c r="ET567" s="5" t="s">
        <v>576</v>
      </c>
      <c r="EU567" s="15" t="s">
        <v>2015</v>
      </c>
      <c r="EV567" s="15" t="s">
        <v>567</v>
      </c>
      <c r="EW567" s="15" t="s">
        <v>1096</v>
      </c>
      <c r="EX567" s="3" t="s">
        <v>1220</v>
      </c>
      <c r="EY567" s="22">
        <v>46181</v>
      </c>
      <c r="EZ567" s="21"/>
      <c r="FA567" s="3"/>
      <c r="FB567" s="22"/>
      <c r="FC567" s="15"/>
      <c r="FD567" s="15"/>
      <c r="FE567" s="15">
        <f t="shared" si="117"/>
        <v>-4064</v>
      </c>
      <c r="FF567" s="4">
        <f t="shared" si="118"/>
        <v>13635</v>
      </c>
      <c r="FG567" t="s">
        <v>586</v>
      </c>
      <c r="FH567" s="4">
        <v>481</v>
      </c>
      <c r="FI567" t="s">
        <v>688</v>
      </c>
    </row>
    <row r="568" spans="1:165" ht="17.25" x14ac:dyDescent="0.25">
      <c r="A568" s="5">
        <v>458203657</v>
      </c>
      <c r="B568" s="12" t="s">
        <v>794</v>
      </c>
      <c r="C568" s="5"/>
      <c r="D568" s="5"/>
      <c r="E568" s="5"/>
      <c r="F568" s="5"/>
      <c r="G568" s="6"/>
      <c r="H568" s="6"/>
      <c r="I568" s="5">
        <v>3038</v>
      </c>
      <c r="J568" s="5">
        <v>6076</v>
      </c>
      <c r="K568" s="295">
        <f t="shared" ref="K568:K574" si="126">IF((J568+R568)&lt;=I568+R568,(J568+R568),((I568-(I568*(M568+1)-(I568+J568)))+R568))</f>
        <v>3093</v>
      </c>
      <c r="L568" s="295">
        <f t="shared" si="122"/>
        <v>9114</v>
      </c>
      <c r="M568" s="7">
        <v>2</v>
      </c>
      <c r="N568" s="5" t="s">
        <v>688</v>
      </c>
      <c r="O568" s="5" t="s">
        <v>689</v>
      </c>
      <c r="P568" s="5" t="s">
        <v>20</v>
      </c>
      <c r="Q568" s="8">
        <v>8792</v>
      </c>
      <c r="R568" s="9">
        <v>55</v>
      </c>
      <c r="S568" s="9">
        <f t="shared" si="121"/>
        <v>0</v>
      </c>
      <c r="T568" s="9">
        <v>900</v>
      </c>
      <c r="U568" s="10" t="s">
        <v>688</v>
      </c>
      <c r="V568" s="319">
        <f t="shared" si="113"/>
        <v>2.9402567059473413E-2</v>
      </c>
      <c r="W568" s="319">
        <f t="shared" si="114"/>
        <v>1.9466488770591441E-3</v>
      </c>
      <c r="X568" s="11" t="str">
        <f t="shared" si="123"/>
        <v>FLOW</v>
      </c>
      <c r="Y568" s="5" t="str">
        <f t="shared" si="124"/>
        <v>-</v>
      </c>
      <c r="Z568" s="5" t="s">
        <v>1322</v>
      </c>
      <c r="AA568" s="5" t="s">
        <v>586</v>
      </c>
      <c r="AB568" s="12"/>
      <c r="AC568" s="5"/>
      <c r="AD568" s="5"/>
      <c r="AE568" s="13"/>
      <c r="AF568" s="14" t="s">
        <v>586</v>
      </c>
      <c r="AG568" s="15" t="s">
        <v>586</v>
      </c>
      <c r="AH568" s="5" t="s">
        <v>558</v>
      </c>
      <c r="AI568" s="15" t="s">
        <v>586</v>
      </c>
      <c r="AJ568" s="16" t="s">
        <v>586</v>
      </c>
      <c r="AK568" s="15" t="s">
        <v>586</v>
      </c>
      <c r="AL568" s="17">
        <v>7031</v>
      </c>
      <c r="AM568" s="8">
        <v>8792</v>
      </c>
      <c r="AN568" s="18">
        <v>57</v>
      </c>
      <c r="AO568" s="6">
        <v>67</v>
      </c>
      <c r="AP568" s="6" t="str">
        <f t="shared" si="125"/>
        <v>FLOW</v>
      </c>
      <c r="AQ568" s="6"/>
      <c r="AR568" s="6"/>
      <c r="AS568" s="6"/>
      <c r="AT568" s="6"/>
      <c r="AU568" s="5" t="s">
        <v>1060</v>
      </c>
      <c r="AV568" s="332"/>
      <c r="AW568" s="12"/>
      <c r="AX568" s="19"/>
      <c r="AY568" s="5"/>
      <c r="AZ568" s="5" t="s">
        <v>1011</v>
      </c>
      <c r="BA568" s="15" t="s">
        <v>586</v>
      </c>
      <c r="BB568" s="15"/>
      <c r="BC568" s="15"/>
      <c r="BD568" s="5"/>
      <c r="BE568" s="5"/>
      <c r="BF568" s="5">
        <v>1</v>
      </c>
      <c r="BG568" s="3"/>
      <c r="BH568" s="5"/>
      <c r="BI568" s="5"/>
      <c r="BJ568" s="5"/>
      <c r="BK568" s="5"/>
      <c r="BL568" s="5"/>
      <c r="BM568" s="5"/>
      <c r="BN568" s="5"/>
      <c r="BO568" s="5"/>
      <c r="BP568" s="5"/>
      <c r="BQ568" s="5"/>
      <c r="BR568" s="5"/>
      <c r="BS568" s="5"/>
      <c r="BT568" s="5"/>
      <c r="BU568" s="5"/>
      <c r="BV568" s="5"/>
      <c r="BW568" s="5"/>
      <c r="BX568" s="5"/>
      <c r="BY568" s="5"/>
      <c r="BZ568" s="5"/>
      <c r="CA568" s="5"/>
      <c r="CB568" s="5"/>
      <c r="CC568" s="5"/>
      <c r="CD568" s="5"/>
      <c r="CE568" s="5"/>
      <c r="CF568" s="5"/>
      <c r="CG568" s="5"/>
      <c r="CH568" s="5"/>
      <c r="CI568" s="5"/>
      <c r="CJ568" s="5"/>
      <c r="CK568" s="5"/>
      <c r="CL568" s="5"/>
      <c r="CM568" s="5"/>
      <c r="CN568" s="5"/>
      <c r="CO568" s="5"/>
      <c r="CP568" s="5"/>
      <c r="CQ568" s="5"/>
      <c r="CR568" s="5"/>
      <c r="CS568" s="5"/>
      <c r="CT568" s="5"/>
      <c r="CU568" s="5"/>
      <c r="CV568" s="5"/>
      <c r="CW568" s="5"/>
      <c r="CX568" s="5"/>
      <c r="CY568" s="5"/>
      <c r="CZ568" s="5"/>
      <c r="DA568" s="5"/>
      <c r="DB568" s="5"/>
      <c r="DC568" s="5"/>
      <c r="DD568" s="5"/>
      <c r="DE568" s="5"/>
      <c r="DF568" s="5"/>
      <c r="DG568" s="5"/>
      <c r="DH568" s="5"/>
      <c r="DI568" s="5"/>
      <c r="DJ568" s="5"/>
      <c r="DK568" s="5"/>
      <c r="DL568" s="5"/>
      <c r="DM568" s="5"/>
      <c r="DN568" s="5"/>
      <c r="DO568" s="5"/>
      <c r="DP568" s="5"/>
      <c r="DQ568" s="5"/>
      <c r="DR568" s="5"/>
      <c r="DS568" s="5"/>
      <c r="DT568" s="5"/>
      <c r="DU568" s="5"/>
      <c r="DV568" s="5"/>
      <c r="DW568" s="5"/>
      <c r="DX568" s="5"/>
      <c r="DY568" s="5"/>
      <c r="DZ568" s="5"/>
      <c r="EA568" s="5"/>
      <c r="EB568" s="5"/>
      <c r="EC568" s="5"/>
      <c r="ED568" s="5"/>
      <c r="EE568" s="5"/>
      <c r="EF568" s="5"/>
      <c r="EG568" s="5"/>
      <c r="EH568" s="5"/>
      <c r="EI568" s="5"/>
      <c r="EJ568" s="5"/>
      <c r="EK568" s="5"/>
      <c r="EL568" s="5"/>
      <c r="EM568" s="5"/>
      <c r="EN568" s="5"/>
      <c r="EO568" s="5"/>
      <c r="EP568" s="5"/>
      <c r="EQ568" s="5"/>
      <c r="ER568" s="20">
        <f t="shared" si="115"/>
        <v>1</v>
      </c>
      <c r="ES568" s="5">
        <f t="shared" si="116"/>
        <v>1</v>
      </c>
      <c r="ET568" s="5" t="s">
        <v>571</v>
      </c>
      <c r="EU568" s="15" t="s">
        <v>2016</v>
      </c>
      <c r="EV568" s="15" t="s">
        <v>567</v>
      </c>
      <c r="EW568" s="15" t="s">
        <v>1096</v>
      </c>
      <c r="EX568" s="3" t="s">
        <v>1164</v>
      </c>
      <c r="EY568" s="22">
        <v>46175</v>
      </c>
      <c r="EZ568" s="21"/>
      <c r="FA568" s="3"/>
      <c r="FB568" s="22"/>
      <c r="FC568" s="15"/>
      <c r="FD568" s="15"/>
      <c r="FE568" s="15">
        <f t="shared" si="117"/>
        <v>3093</v>
      </c>
      <c r="FF568" s="4">
        <f t="shared" si="118"/>
        <v>9114</v>
      </c>
      <c r="FG568" t="s">
        <v>586</v>
      </c>
      <c r="FH568" s="4">
        <v>55</v>
      </c>
      <c r="FI568" t="s">
        <v>688</v>
      </c>
    </row>
    <row r="569" spans="1:165" ht="17.25" x14ac:dyDescent="0.25">
      <c r="A569" s="5">
        <v>129682413</v>
      </c>
      <c r="B569" s="12" t="s">
        <v>484</v>
      </c>
      <c r="C569" s="5"/>
      <c r="D569" s="5"/>
      <c r="E569" s="5"/>
      <c r="F569" s="5"/>
      <c r="G569" s="6"/>
      <c r="H569" s="6"/>
      <c r="I569" s="5">
        <v>4521</v>
      </c>
      <c r="J569" s="5">
        <v>4120</v>
      </c>
      <c r="K569" s="295">
        <f t="shared" si="126"/>
        <v>4223</v>
      </c>
      <c r="L569" s="295">
        <f t="shared" si="122"/>
        <v>8641</v>
      </c>
      <c r="M569" s="334">
        <v>1</v>
      </c>
      <c r="N569" s="5" t="s">
        <v>688</v>
      </c>
      <c r="O569" s="5" t="s">
        <v>689</v>
      </c>
      <c r="P569" s="5" t="s">
        <v>150</v>
      </c>
      <c r="Q569" s="8">
        <v>8583.2099999999991</v>
      </c>
      <c r="R569" s="9">
        <v>103</v>
      </c>
      <c r="S569" s="9">
        <f t="shared" si="121"/>
        <v>0</v>
      </c>
      <c r="T569" s="9">
        <v>6319</v>
      </c>
      <c r="U569" s="10" t="s">
        <v>887</v>
      </c>
      <c r="V569" s="319">
        <f t="shared" si="113"/>
        <v>1.4407790591756606E-2</v>
      </c>
      <c r="W569" s="319">
        <f t="shared" si="114"/>
        <v>4.8135610009317789E-4</v>
      </c>
      <c r="X569" s="11" t="str">
        <f t="shared" si="123"/>
        <v>FLOW</v>
      </c>
      <c r="Y569" s="5" t="str">
        <f t="shared" si="124"/>
        <v>-</v>
      </c>
      <c r="Z569" s="5" t="s">
        <v>787</v>
      </c>
      <c r="AA569" s="5" t="s">
        <v>586</v>
      </c>
      <c r="AB569" s="12"/>
      <c r="AC569" s="5"/>
      <c r="AD569" s="5"/>
      <c r="AE569" s="13"/>
      <c r="AF569" s="14" t="s">
        <v>586</v>
      </c>
      <c r="AG569" s="15" t="s">
        <v>586</v>
      </c>
      <c r="AH569" s="5" t="s">
        <v>343</v>
      </c>
      <c r="AI569" s="15" t="s">
        <v>586</v>
      </c>
      <c r="AJ569" s="16" t="s">
        <v>586</v>
      </c>
      <c r="AK569" s="15" t="s">
        <v>586</v>
      </c>
      <c r="AL569" s="17">
        <v>10542</v>
      </c>
      <c r="AM569" s="8">
        <v>8583.2099999999991</v>
      </c>
      <c r="AN569" s="18">
        <v>26</v>
      </c>
      <c r="AO569" s="6">
        <v>36</v>
      </c>
      <c r="AP569" s="6" t="str">
        <f t="shared" si="125"/>
        <v>FLOW</v>
      </c>
      <c r="AQ569" s="6"/>
      <c r="AR569" s="6"/>
      <c r="AS569" s="6"/>
      <c r="AT569" s="6"/>
      <c r="AU569" s="5" t="s">
        <v>1060</v>
      </c>
      <c r="AV569" s="332"/>
      <c r="AW569" s="12"/>
      <c r="AX569" s="19"/>
      <c r="AY569" s="5"/>
      <c r="AZ569" s="5" t="s">
        <v>1011</v>
      </c>
      <c r="BA569" s="15" t="s">
        <v>586</v>
      </c>
      <c r="BB569" s="15"/>
      <c r="BC569" s="15"/>
      <c r="BD569" s="5"/>
      <c r="BE569" s="5"/>
      <c r="BF569" s="5"/>
      <c r="BG569" s="3"/>
      <c r="BH569" s="5"/>
      <c r="BI569" s="5">
        <v>1</v>
      </c>
      <c r="BJ569" s="5"/>
      <c r="BK569" s="5"/>
      <c r="BL569" s="5"/>
      <c r="BM569" s="5"/>
      <c r="BN569" s="5"/>
      <c r="BO569" s="5"/>
      <c r="BP569" s="5"/>
      <c r="BQ569" s="5"/>
      <c r="BR569" s="5"/>
      <c r="BS569" s="5"/>
      <c r="BT569" s="5"/>
      <c r="BU569" s="5"/>
      <c r="BV569" s="5"/>
      <c r="BW569" s="5"/>
      <c r="BX569" s="5">
        <v>1</v>
      </c>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c r="DP569" s="5"/>
      <c r="DQ569" s="5"/>
      <c r="DR569" s="5"/>
      <c r="DS569" s="5"/>
      <c r="DT569" s="5"/>
      <c r="DU569" s="5"/>
      <c r="DV569" s="5"/>
      <c r="DW569" s="5"/>
      <c r="DX569" s="5"/>
      <c r="DY569" s="5"/>
      <c r="DZ569" s="5"/>
      <c r="EA569" s="5"/>
      <c r="EB569" s="5"/>
      <c r="EC569" s="5"/>
      <c r="ED569" s="5"/>
      <c r="EE569" s="5"/>
      <c r="EF569" s="5"/>
      <c r="EG569" s="5"/>
      <c r="EH569" s="5"/>
      <c r="EI569" s="5"/>
      <c r="EJ569" s="5"/>
      <c r="EK569" s="5"/>
      <c r="EL569" s="5"/>
      <c r="EM569" s="5"/>
      <c r="EN569" s="5"/>
      <c r="EO569" s="5"/>
      <c r="EP569" s="5"/>
      <c r="EQ569" s="5"/>
      <c r="ER569" s="20">
        <f t="shared" si="115"/>
        <v>2</v>
      </c>
      <c r="ES569" s="5">
        <f t="shared" si="116"/>
        <v>1</v>
      </c>
      <c r="ET569" s="5" t="s">
        <v>584</v>
      </c>
      <c r="EU569" s="15" t="s">
        <v>2017</v>
      </c>
      <c r="EV569" s="15" t="s">
        <v>567</v>
      </c>
      <c r="EW569" s="15" t="s">
        <v>1073</v>
      </c>
      <c r="EX569" s="3" t="s">
        <v>1284</v>
      </c>
      <c r="EY569" s="22">
        <v>46197</v>
      </c>
      <c r="EZ569" s="21"/>
      <c r="FA569" s="3"/>
      <c r="FB569" s="22"/>
      <c r="FC569" s="15"/>
      <c r="FD569" s="15"/>
      <c r="FE569" s="15">
        <f t="shared" si="117"/>
        <v>4223</v>
      </c>
      <c r="FF569" s="4">
        <f t="shared" si="118"/>
        <v>8641</v>
      </c>
      <c r="FG569" t="s">
        <v>586</v>
      </c>
      <c r="FH569" s="4">
        <v>103</v>
      </c>
      <c r="FI569" t="s">
        <v>688</v>
      </c>
    </row>
    <row r="570" spans="1:165" ht="17.25" x14ac:dyDescent="0.25">
      <c r="A570" s="5">
        <v>463865582</v>
      </c>
      <c r="B570" s="12" t="s">
        <v>345</v>
      </c>
      <c r="C570" s="5"/>
      <c r="D570" s="5"/>
      <c r="E570" s="5"/>
      <c r="F570" s="5"/>
      <c r="G570" s="6"/>
      <c r="H570" s="6"/>
      <c r="I570" s="5">
        <v>2918</v>
      </c>
      <c r="J570" s="5">
        <v>8754</v>
      </c>
      <c r="K570" s="295">
        <f t="shared" si="126"/>
        <v>-4591</v>
      </c>
      <c r="L570" s="295">
        <f t="shared" si="122"/>
        <v>11672</v>
      </c>
      <c r="M570" s="7">
        <v>6</v>
      </c>
      <c r="N570" s="5" t="s">
        <v>688</v>
      </c>
      <c r="O570" s="5" t="s">
        <v>689</v>
      </c>
      <c r="P570" s="5" t="s">
        <v>150</v>
      </c>
      <c r="Q570" s="8">
        <v>8425</v>
      </c>
      <c r="R570" s="9">
        <v>1245</v>
      </c>
      <c r="S570" s="9">
        <f t="shared" si="121"/>
        <v>0</v>
      </c>
      <c r="T570" s="9">
        <v>5400</v>
      </c>
      <c r="U570" s="10" t="s">
        <v>867</v>
      </c>
      <c r="V570" s="319">
        <f t="shared" si="113"/>
        <v>0.2916805438517896</v>
      </c>
      <c r="W570" s="319">
        <f t="shared" si="114"/>
        <v>3.539103771811292E-3</v>
      </c>
      <c r="X570" s="11" t="str">
        <f t="shared" si="123"/>
        <v>FLOW</v>
      </c>
      <c r="Y570" s="5" t="str">
        <f t="shared" si="124"/>
        <v>-</v>
      </c>
      <c r="Z570" s="5" t="s">
        <v>788</v>
      </c>
      <c r="AA570" s="5" t="s">
        <v>586</v>
      </c>
      <c r="AB570" s="12"/>
      <c r="AC570" s="5"/>
      <c r="AD570" s="5"/>
      <c r="AE570" s="13"/>
      <c r="AF570" s="14" t="s">
        <v>1064</v>
      </c>
      <c r="AG570" s="15" t="s">
        <v>586</v>
      </c>
      <c r="AH570" s="5" t="s">
        <v>343</v>
      </c>
      <c r="AI570" s="15" t="s">
        <v>586</v>
      </c>
      <c r="AJ570" s="16" t="s">
        <v>586</v>
      </c>
      <c r="AK570" s="15" t="s">
        <v>586</v>
      </c>
      <c r="AL570" s="17">
        <v>15399</v>
      </c>
      <c r="AM570" s="8">
        <v>8425</v>
      </c>
      <c r="AN570" s="18">
        <v>177</v>
      </c>
      <c r="AO570" s="6">
        <v>187</v>
      </c>
      <c r="AP570" s="6" t="str">
        <f t="shared" si="125"/>
        <v>FLOW</v>
      </c>
      <c r="AQ570" s="6"/>
      <c r="AR570" s="6"/>
      <c r="AS570" s="6"/>
      <c r="AT570" s="6"/>
      <c r="AU570" s="5" t="s">
        <v>483</v>
      </c>
      <c r="AV570" s="332"/>
      <c r="AW570" s="12"/>
      <c r="AX570" s="19"/>
      <c r="AY570" s="5"/>
      <c r="AZ570" s="5" t="s">
        <v>1011</v>
      </c>
      <c r="BA570" s="15" t="s">
        <v>586</v>
      </c>
      <c r="BB570" s="15"/>
      <c r="BC570" s="15"/>
      <c r="BD570" s="5"/>
      <c r="BE570" s="5"/>
      <c r="BF570" s="5"/>
      <c r="BG570" s="3"/>
      <c r="BH570" s="5"/>
      <c r="BI570" s="5">
        <v>1</v>
      </c>
      <c r="BJ570" s="5"/>
      <c r="BK570" s="5"/>
      <c r="BL570" s="5">
        <v>1</v>
      </c>
      <c r="BM570" s="5"/>
      <c r="BN570" s="5"/>
      <c r="BO570" s="5"/>
      <c r="BP570" s="5"/>
      <c r="BQ570" s="5"/>
      <c r="BR570" s="5">
        <v>1</v>
      </c>
      <c r="BS570" s="5"/>
      <c r="BT570" s="5"/>
      <c r="BU570" s="5"/>
      <c r="BV570" s="5"/>
      <c r="BW570" s="5"/>
      <c r="BX570" s="5">
        <v>1</v>
      </c>
      <c r="BY570" s="5"/>
      <c r="BZ570" s="5"/>
      <c r="CA570" s="5"/>
      <c r="CB570" s="5"/>
      <c r="CC570" s="5"/>
      <c r="CD570" s="5"/>
      <c r="CE570" s="5"/>
      <c r="CF570" s="5"/>
      <c r="CG570" s="5"/>
      <c r="CH570" s="5"/>
      <c r="CI570" s="5"/>
      <c r="CJ570" s="5"/>
      <c r="CK570" s="5"/>
      <c r="CL570" s="5"/>
      <c r="CM570" s="5"/>
      <c r="CN570" s="5"/>
      <c r="CO570" s="5"/>
      <c r="CP570" s="5"/>
      <c r="CQ570" s="5"/>
      <c r="CR570" s="5"/>
      <c r="CS570" s="5"/>
      <c r="CT570" s="5"/>
      <c r="CU570" s="5"/>
      <c r="CV570" s="5"/>
      <c r="CW570" s="5"/>
      <c r="CX570" s="5"/>
      <c r="CY570" s="5"/>
      <c r="CZ570" s="5"/>
      <c r="DA570" s="5"/>
      <c r="DB570" s="5"/>
      <c r="DC570" s="5"/>
      <c r="DD570" s="5"/>
      <c r="DE570" s="5"/>
      <c r="DF570" s="5"/>
      <c r="DG570" s="5"/>
      <c r="DH570" s="5"/>
      <c r="DI570" s="5"/>
      <c r="DJ570" s="5"/>
      <c r="DK570" s="5"/>
      <c r="DL570" s="5"/>
      <c r="DM570" s="5"/>
      <c r="DN570" s="5"/>
      <c r="DO570" s="5"/>
      <c r="DP570" s="5"/>
      <c r="DQ570" s="5"/>
      <c r="DR570" s="5"/>
      <c r="DS570" s="5"/>
      <c r="DT570" s="5"/>
      <c r="DU570" s="5"/>
      <c r="DV570" s="5"/>
      <c r="DW570" s="5"/>
      <c r="DX570" s="5"/>
      <c r="DY570" s="5"/>
      <c r="DZ570" s="5"/>
      <c r="EA570" s="5"/>
      <c r="EB570" s="5"/>
      <c r="EC570" s="5"/>
      <c r="ED570" s="5"/>
      <c r="EE570" s="5"/>
      <c r="EF570" s="5"/>
      <c r="EG570" s="5"/>
      <c r="EH570" s="5"/>
      <c r="EI570" s="5"/>
      <c r="EJ570" s="5"/>
      <c r="EK570" s="5"/>
      <c r="EL570" s="5"/>
      <c r="EM570" s="5"/>
      <c r="EN570" s="5"/>
      <c r="EO570" s="5"/>
      <c r="EP570" s="5"/>
      <c r="EQ570" s="5"/>
      <c r="ER570" s="20">
        <f t="shared" si="115"/>
        <v>4</v>
      </c>
      <c r="ES570" s="5">
        <f t="shared" si="116"/>
        <v>1</v>
      </c>
      <c r="ET570" s="5" t="s">
        <v>584</v>
      </c>
      <c r="EU570" s="15" t="s">
        <v>2018</v>
      </c>
      <c r="EV570" s="15" t="s">
        <v>567</v>
      </c>
      <c r="EW570" s="15" t="s">
        <v>1068</v>
      </c>
      <c r="EX570" s="3" t="s">
        <v>1285</v>
      </c>
      <c r="EY570" s="22">
        <v>46181</v>
      </c>
      <c r="EZ570" s="21"/>
      <c r="FA570" s="3"/>
      <c r="FB570" s="22"/>
      <c r="FC570" s="15"/>
      <c r="FD570" s="15"/>
      <c r="FE570" s="15">
        <f t="shared" si="117"/>
        <v>-4591</v>
      </c>
      <c r="FF570" s="4">
        <f t="shared" si="118"/>
        <v>11672</v>
      </c>
      <c r="FG570" t="s">
        <v>586</v>
      </c>
      <c r="FH570" s="4">
        <v>1245</v>
      </c>
      <c r="FI570" t="s">
        <v>688</v>
      </c>
    </row>
    <row r="571" spans="1:165" ht="17.25" x14ac:dyDescent="0.25">
      <c r="A571" s="328">
        <v>464666998</v>
      </c>
      <c r="B571" s="12" t="s">
        <v>977</v>
      </c>
      <c r="C571" s="5"/>
      <c r="D571" s="5"/>
      <c r="E571" s="5"/>
      <c r="F571" s="5"/>
      <c r="G571" s="6"/>
      <c r="H571" s="6"/>
      <c r="I571" s="5">
        <v>8521</v>
      </c>
      <c r="J571" s="5">
        <v>8521</v>
      </c>
      <c r="K571" s="295">
        <f t="shared" si="126"/>
        <v>8521</v>
      </c>
      <c r="L571" s="295">
        <f t="shared" si="122"/>
        <v>17042</v>
      </c>
      <c r="M571" s="334">
        <v>1</v>
      </c>
      <c r="N571" s="5" t="s">
        <v>688</v>
      </c>
      <c r="O571" s="5" t="s">
        <v>689</v>
      </c>
      <c r="P571" s="5" t="s">
        <v>53</v>
      </c>
      <c r="Q571" s="8">
        <v>8420</v>
      </c>
      <c r="R571" s="9">
        <v>0</v>
      </c>
      <c r="S571" s="9">
        <f t="shared" si="121"/>
        <v>0</v>
      </c>
      <c r="T571" s="9">
        <v>450</v>
      </c>
      <c r="U571" s="10" t="s">
        <v>586</v>
      </c>
      <c r="V571" s="319">
        <f t="shared" si="113"/>
        <v>1.2361913607783085E-2</v>
      </c>
      <c r="W571" s="319">
        <f t="shared" si="114"/>
        <v>4.7220309916506275E-4</v>
      </c>
      <c r="X571" s="11" t="str">
        <f t="shared" si="123"/>
        <v>FLOW</v>
      </c>
      <c r="Y571" s="5" t="str">
        <f t="shared" si="124"/>
        <v>-</v>
      </c>
      <c r="Z571" s="5" t="s">
        <v>586</v>
      </c>
      <c r="AA571" s="5" t="s">
        <v>586</v>
      </c>
      <c r="AB571" s="12"/>
      <c r="AC571" s="5"/>
      <c r="AD571" s="5"/>
      <c r="AE571" s="13"/>
      <c r="AF571" s="14" t="s">
        <v>586</v>
      </c>
      <c r="AG571" s="15" t="s">
        <v>586</v>
      </c>
      <c r="AH571" s="5" t="s">
        <v>1031</v>
      </c>
      <c r="AI571" s="15" t="s">
        <v>586</v>
      </c>
      <c r="AJ571" s="16" t="s">
        <v>586</v>
      </c>
      <c r="AK571" s="15" t="s">
        <v>586</v>
      </c>
      <c r="AL571" s="17">
        <v>8971</v>
      </c>
      <c r="AM571" s="8">
        <v>8420</v>
      </c>
      <c r="AN571" s="18">
        <v>27</v>
      </c>
      <c r="AO571" s="6">
        <v>37</v>
      </c>
      <c r="AP571" s="6" t="str">
        <f t="shared" si="125"/>
        <v>FLOW</v>
      </c>
      <c r="AQ571" s="6"/>
      <c r="AR571" s="6"/>
      <c r="AS571" s="6"/>
      <c r="AT571" s="6"/>
      <c r="AU571" s="5" t="s">
        <v>1060</v>
      </c>
      <c r="AV571" s="332"/>
      <c r="AW571" s="12"/>
      <c r="AX571" s="19"/>
      <c r="AY571" s="5"/>
      <c r="AZ571" s="5" t="s">
        <v>1011</v>
      </c>
      <c r="BA571" s="15" t="s">
        <v>586</v>
      </c>
      <c r="BB571" s="15"/>
      <c r="BC571" s="15"/>
      <c r="BD571" s="5"/>
      <c r="BE571" s="5"/>
      <c r="BF571" s="5"/>
      <c r="BG571" s="3"/>
      <c r="BH571" s="5"/>
      <c r="BI571" s="5"/>
      <c r="BJ571" s="5"/>
      <c r="BK571" s="5"/>
      <c r="BL571" s="5"/>
      <c r="BM571" s="5"/>
      <c r="BN571" s="5"/>
      <c r="BO571" s="5"/>
      <c r="BP571" s="5"/>
      <c r="BQ571" s="5"/>
      <c r="BR571" s="5"/>
      <c r="BS571" s="5"/>
      <c r="BT571" s="5"/>
      <c r="BU571" s="5"/>
      <c r="BV571" s="5"/>
      <c r="BW571" s="5"/>
      <c r="BX571" s="5">
        <v>1</v>
      </c>
      <c r="BY571" s="5"/>
      <c r="BZ571" s="5"/>
      <c r="CA571" s="5"/>
      <c r="CB571" s="5"/>
      <c r="CC571" s="5"/>
      <c r="CD571" s="5"/>
      <c r="CE571" s="5"/>
      <c r="CF571" s="5"/>
      <c r="CG571" s="5"/>
      <c r="CH571" s="5"/>
      <c r="CI571" s="5"/>
      <c r="CJ571" s="5"/>
      <c r="CK571" s="5"/>
      <c r="CL571" s="5"/>
      <c r="CM571" s="5"/>
      <c r="CN571" s="5"/>
      <c r="CO571" s="5"/>
      <c r="CP571" s="5"/>
      <c r="CQ571" s="5"/>
      <c r="CR571" s="5"/>
      <c r="CS571" s="5"/>
      <c r="CT571" s="5"/>
      <c r="CU571" s="5"/>
      <c r="CV571" s="5"/>
      <c r="CW571" s="5"/>
      <c r="CX571" s="5"/>
      <c r="CY571" s="5"/>
      <c r="CZ571" s="5"/>
      <c r="DA571" s="5"/>
      <c r="DB571" s="5"/>
      <c r="DC571" s="5"/>
      <c r="DD571" s="5"/>
      <c r="DE571" s="5"/>
      <c r="DF571" s="5"/>
      <c r="DG571" s="5"/>
      <c r="DH571" s="5"/>
      <c r="DI571" s="5"/>
      <c r="DJ571" s="5"/>
      <c r="DK571" s="5"/>
      <c r="DL571" s="5"/>
      <c r="DM571" s="5"/>
      <c r="DN571" s="5"/>
      <c r="DO571" s="5"/>
      <c r="DP571" s="5"/>
      <c r="DQ571" s="5"/>
      <c r="DR571" s="5"/>
      <c r="DS571" s="5"/>
      <c r="DT571" s="5"/>
      <c r="DU571" s="5"/>
      <c r="DV571" s="5"/>
      <c r="DW571" s="5"/>
      <c r="DX571" s="5"/>
      <c r="DY571" s="5"/>
      <c r="DZ571" s="5"/>
      <c r="EA571" s="5"/>
      <c r="EB571" s="5"/>
      <c r="EC571" s="5"/>
      <c r="ED571" s="5"/>
      <c r="EE571" s="5"/>
      <c r="EF571" s="5"/>
      <c r="EG571" s="5"/>
      <c r="EH571" s="5"/>
      <c r="EI571" s="5"/>
      <c r="EJ571" s="5"/>
      <c r="EK571" s="5"/>
      <c r="EL571" s="5"/>
      <c r="EM571" s="5"/>
      <c r="EN571" s="5"/>
      <c r="EO571" s="5"/>
      <c r="EP571" s="5"/>
      <c r="EQ571" s="5"/>
      <c r="ER571" s="20">
        <f t="shared" si="115"/>
        <v>1</v>
      </c>
      <c r="ES571" s="5">
        <f t="shared" si="116"/>
        <v>1</v>
      </c>
      <c r="ET571" s="5" t="s">
        <v>577</v>
      </c>
      <c r="EU571" s="15" t="s">
        <v>2019</v>
      </c>
      <c r="EV571" s="15" t="s">
        <v>567</v>
      </c>
      <c r="EW571" s="15" t="s">
        <v>1070</v>
      </c>
      <c r="EX571" s="3" t="s">
        <v>1078</v>
      </c>
      <c r="EY571" s="22">
        <v>46181</v>
      </c>
      <c r="EZ571" s="21"/>
      <c r="FA571" s="3"/>
      <c r="FB571" s="22"/>
      <c r="FC571" s="15"/>
      <c r="FD571" s="15"/>
      <c r="FE571" s="15">
        <f t="shared" si="117"/>
        <v>8521</v>
      </c>
      <c r="FF571" s="4">
        <f t="shared" si="118"/>
        <v>17042</v>
      </c>
      <c r="FG571" t="s">
        <v>586</v>
      </c>
      <c r="FH571" s="4">
        <v>0</v>
      </c>
      <c r="FI571" t="s">
        <v>688</v>
      </c>
    </row>
    <row r="572" spans="1:165" ht="17.25" x14ac:dyDescent="0.25">
      <c r="A572" s="5">
        <v>461320967</v>
      </c>
      <c r="B572" s="12" t="s">
        <v>304</v>
      </c>
      <c r="C572" s="5"/>
      <c r="D572" s="5"/>
      <c r="E572" s="5"/>
      <c r="F572" s="5"/>
      <c r="G572" s="6"/>
      <c r="H572" s="6"/>
      <c r="I572" s="5">
        <v>4610</v>
      </c>
      <c r="J572" s="5">
        <v>8421</v>
      </c>
      <c r="K572" s="295">
        <f t="shared" si="126"/>
        <v>-13706</v>
      </c>
      <c r="L572" s="295">
        <f t="shared" si="122"/>
        <v>13031</v>
      </c>
      <c r="M572" s="7">
        <v>6</v>
      </c>
      <c r="N572" s="5" t="s">
        <v>688</v>
      </c>
      <c r="O572" s="5" t="s">
        <v>689</v>
      </c>
      <c r="P572" s="5" t="s">
        <v>96</v>
      </c>
      <c r="Q572" s="8">
        <v>8355</v>
      </c>
      <c r="R572" s="9">
        <v>923</v>
      </c>
      <c r="S572" s="9">
        <f t="shared" si="121"/>
        <v>0</v>
      </c>
      <c r="T572" s="9">
        <v>4500</v>
      </c>
      <c r="U572" s="10" t="s">
        <v>688</v>
      </c>
      <c r="V572" s="319">
        <f t="shared" si="113"/>
        <v>4.9449854828720614E-2</v>
      </c>
      <c r="W572" s="319">
        <f t="shared" si="114"/>
        <v>3.5096987553095956E-3</v>
      </c>
      <c r="X572" s="11" t="str">
        <f t="shared" si="123"/>
        <v>FLOW</v>
      </c>
      <c r="Y572" s="5" t="str">
        <f t="shared" si="124"/>
        <v>-</v>
      </c>
      <c r="Z572" s="5" t="s">
        <v>773</v>
      </c>
      <c r="AA572" s="5" t="s">
        <v>586</v>
      </c>
      <c r="AB572" s="12"/>
      <c r="AC572" s="5"/>
      <c r="AD572" s="5"/>
      <c r="AE572" s="13"/>
      <c r="AF572" s="14" t="s">
        <v>1064</v>
      </c>
      <c r="AG572" s="15" t="s">
        <v>586</v>
      </c>
      <c r="AH572" s="5" t="s">
        <v>829</v>
      </c>
      <c r="AI572" s="15" t="s">
        <v>586</v>
      </c>
      <c r="AJ572" s="16" t="s">
        <v>586</v>
      </c>
      <c r="AK572" s="15" t="s">
        <v>586</v>
      </c>
      <c r="AL572" s="17">
        <v>13844</v>
      </c>
      <c r="AM572" s="8">
        <v>8355</v>
      </c>
      <c r="AN572" s="18">
        <v>178</v>
      </c>
      <c r="AO572" s="6">
        <v>188</v>
      </c>
      <c r="AP572" s="6" t="str">
        <f t="shared" si="125"/>
        <v>FLOW</v>
      </c>
      <c r="AQ572" s="6"/>
      <c r="AR572" s="6"/>
      <c r="AS572" s="6"/>
      <c r="AT572" s="6"/>
      <c r="AU572" s="5" t="s">
        <v>483</v>
      </c>
      <c r="AV572" s="332"/>
      <c r="AW572" s="12"/>
      <c r="AX572" s="19"/>
      <c r="AY572" s="5"/>
      <c r="AZ572" s="5" t="s">
        <v>1011</v>
      </c>
      <c r="BA572" s="15" t="s">
        <v>586</v>
      </c>
      <c r="BB572" s="15"/>
      <c r="BC572" s="15"/>
      <c r="BD572" s="5"/>
      <c r="BE572" s="5"/>
      <c r="BF572" s="5"/>
      <c r="BG572" s="3"/>
      <c r="BH572" s="5"/>
      <c r="BI572" s="5">
        <v>1</v>
      </c>
      <c r="BJ572" s="5"/>
      <c r="BK572" s="5"/>
      <c r="BL572" s="5"/>
      <c r="BM572" s="5"/>
      <c r="BN572" s="5"/>
      <c r="BO572" s="5"/>
      <c r="BP572" s="5"/>
      <c r="BQ572" s="5"/>
      <c r="BR572" s="5"/>
      <c r="BS572" s="5"/>
      <c r="BT572" s="5"/>
      <c r="BU572" s="5"/>
      <c r="BV572" s="5"/>
      <c r="BW572" s="5"/>
      <c r="BX572" s="5"/>
      <c r="BY572" s="5"/>
      <c r="BZ572" s="5"/>
      <c r="CA572" s="5"/>
      <c r="CB572" s="5"/>
      <c r="CC572" s="5"/>
      <c r="CD572" s="5"/>
      <c r="CE572" s="5"/>
      <c r="CF572" s="5"/>
      <c r="CG572" s="5"/>
      <c r="CH572" s="5"/>
      <c r="CI572" s="5"/>
      <c r="CJ572" s="5"/>
      <c r="CK572" s="5"/>
      <c r="CL572" s="5"/>
      <c r="CM572" s="5"/>
      <c r="CN572" s="5"/>
      <c r="CO572" s="5"/>
      <c r="CP572" s="5"/>
      <c r="CQ572" s="5"/>
      <c r="CR572" s="5"/>
      <c r="CS572" s="5"/>
      <c r="CT572" s="5"/>
      <c r="CU572" s="5"/>
      <c r="CV572" s="5"/>
      <c r="CW572" s="5"/>
      <c r="CX572" s="5"/>
      <c r="CY572" s="5"/>
      <c r="CZ572" s="5"/>
      <c r="DA572" s="5"/>
      <c r="DB572" s="5"/>
      <c r="DC572" s="5"/>
      <c r="DD572" s="5"/>
      <c r="DE572" s="5"/>
      <c r="DF572" s="5"/>
      <c r="DG572" s="5"/>
      <c r="DH572" s="5"/>
      <c r="DI572" s="5"/>
      <c r="DJ572" s="5"/>
      <c r="DK572" s="5"/>
      <c r="DL572" s="5"/>
      <c r="DM572" s="5"/>
      <c r="DN572" s="5"/>
      <c r="DO572" s="5"/>
      <c r="DP572" s="5"/>
      <c r="DQ572" s="5"/>
      <c r="DR572" s="5"/>
      <c r="DS572" s="5"/>
      <c r="DT572" s="5"/>
      <c r="DU572" s="5"/>
      <c r="DV572" s="5"/>
      <c r="DW572" s="5"/>
      <c r="DX572" s="5"/>
      <c r="DY572" s="5"/>
      <c r="DZ572" s="5"/>
      <c r="EA572" s="5"/>
      <c r="EB572" s="5"/>
      <c r="EC572" s="5"/>
      <c r="ED572" s="5"/>
      <c r="EE572" s="5"/>
      <c r="EF572" s="5"/>
      <c r="EG572" s="5"/>
      <c r="EH572" s="5"/>
      <c r="EI572" s="5"/>
      <c r="EJ572" s="5"/>
      <c r="EK572" s="5"/>
      <c r="EL572" s="5"/>
      <c r="EM572" s="5"/>
      <c r="EN572" s="5"/>
      <c r="EO572" s="5"/>
      <c r="EP572" s="5"/>
      <c r="EQ572" s="5"/>
      <c r="ER572" s="20">
        <f t="shared" si="115"/>
        <v>1</v>
      </c>
      <c r="ES572" s="5">
        <f t="shared" si="116"/>
        <v>1</v>
      </c>
      <c r="ET572" s="5" t="s">
        <v>580</v>
      </c>
      <c r="EU572" s="15" t="s">
        <v>2020</v>
      </c>
      <c r="EV572" s="15" t="s">
        <v>567</v>
      </c>
      <c r="EW572" s="15" t="s">
        <v>1075</v>
      </c>
      <c r="EX572" s="3" t="s">
        <v>1156</v>
      </c>
      <c r="EY572" s="22">
        <v>46176</v>
      </c>
      <c r="EZ572" s="21"/>
      <c r="FA572" s="3"/>
      <c r="FB572" s="22"/>
      <c r="FC572" s="15"/>
      <c r="FD572" s="15"/>
      <c r="FE572" s="15">
        <f t="shared" si="117"/>
        <v>-13706</v>
      </c>
      <c r="FF572" s="4">
        <f t="shared" si="118"/>
        <v>13031</v>
      </c>
      <c r="FG572" t="s">
        <v>586</v>
      </c>
      <c r="FH572" s="4">
        <v>923</v>
      </c>
      <c r="FI572" t="s">
        <v>688</v>
      </c>
    </row>
    <row r="573" spans="1:165" ht="17.25" x14ac:dyDescent="0.25">
      <c r="A573" s="5">
        <v>457824962</v>
      </c>
      <c r="B573" s="12" t="s">
        <v>1338</v>
      </c>
      <c r="C573" s="5"/>
      <c r="D573" s="5"/>
      <c r="E573" s="5"/>
      <c r="F573" s="5"/>
      <c r="G573" s="6"/>
      <c r="H573" s="6"/>
      <c r="I573" s="5">
        <v>8383</v>
      </c>
      <c r="J573" s="5">
        <v>8383</v>
      </c>
      <c r="K573" s="295">
        <f t="shared" si="126"/>
        <v>8445</v>
      </c>
      <c r="L573" s="295">
        <f t="shared" si="122"/>
        <v>16766</v>
      </c>
      <c r="M573" s="334">
        <v>1</v>
      </c>
      <c r="N573" s="5" t="s">
        <v>688</v>
      </c>
      <c r="O573" s="5" t="s">
        <v>689</v>
      </c>
      <c r="P573" s="5" t="s">
        <v>60</v>
      </c>
      <c r="Q573" s="8">
        <v>8285</v>
      </c>
      <c r="R573" s="9">
        <v>62</v>
      </c>
      <c r="S573" s="9">
        <f t="shared" si="121"/>
        <v>0</v>
      </c>
      <c r="T573" s="9">
        <v>450</v>
      </c>
      <c r="U573" s="10" t="s">
        <v>586</v>
      </c>
      <c r="V573" s="319">
        <f t="shared" si="113"/>
        <v>9.43950810011197E-3</v>
      </c>
      <c r="W573" s="319">
        <f t="shared" si="114"/>
        <v>4.6463214686253497E-4</v>
      </c>
      <c r="X573" s="11" t="str">
        <f t="shared" si="123"/>
        <v>FLOW</v>
      </c>
      <c r="Y573" s="5" t="str">
        <f t="shared" si="124"/>
        <v>-</v>
      </c>
      <c r="Z573" s="5" t="s">
        <v>586</v>
      </c>
      <c r="AA573" s="5" t="s">
        <v>586</v>
      </c>
      <c r="AB573" s="12"/>
      <c r="AC573" s="5"/>
      <c r="AD573" s="5"/>
      <c r="AE573" s="13"/>
      <c r="AF573" s="14"/>
      <c r="AG573" s="15"/>
      <c r="AH573" s="5" t="s">
        <v>59</v>
      </c>
      <c r="AI573" s="15"/>
      <c r="AK573" s="15"/>
      <c r="AL573" s="17">
        <v>8895</v>
      </c>
      <c r="AM573" s="8">
        <v>8285</v>
      </c>
      <c r="AN573" s="18">
        <v>27</v>
      </c>
      <c r="AO573" s="6">
        <v>37</v>
      </c>
      <c r="AP573" s="6" t="str">
        <f t="shared" si="125"/>
        <v>FLOW</v>
      </c>
      <c r="AQ573" s="6"/>
      <c r="AR573" s="6"/>
      <c r="AS573" s="6"/>
      <c r="AT573" s="6"/>
      <c r="AU573" s="5" t="s">
        <v>586</v>
      </c>
      <c r="AV573" s="332"/>
      <c r="AW573" s="12"/>
      <c r="AX573" s="19"/>
      <c r="AY573" s="5"/>
      <c r="AZ573" s="5" t="s">
        <v>1325</v>
      </c>
      <c r="BA573" s="15" t="s">
        <v>586</v>
      </c>
      <c r="BB573" s="15"/>
      <c r="BC573" s="15"/>
      <c r="BD573" s="5"/>
      <c r="BE573" s="5"/>
      <c r="BF573" s="5"/>
      <c r="BG573" s="3"/>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c r="EM573" s="5"/>
      <c r="EN573" s="5"/>
      <c r="EO573" s="5"/>
      <c r="EP573" s="5"/>
      <c r="EQ573" s="5"/>
      <c r="ER573" s="20">
        <f t="shared" si="115"/>
        <v>0</v>
      </c>
      <c r="ES573" s="5" t="str">
        <f t="shared" si="116"/>
        <v/>
      </c>
      <c r="ET573" s="5" t="s">
        <v>578</v>
      </c>
      <c r="EU573" s="15" t="s">
        <v>2021</v>
      </c>
      <c r="EV573" s="15" t="s">
        <v>567</v>
      </c>
      <c r="EW573" s="15"/>
      <c r="EX573" s="3"/>
      <c r="EY573" s="22"/>
      <c r="EZ573" s="21"/>
      <c r="FA573" s="3"/>
      <c r="FB573" s="22"/>
      <c r="FC573" s="15"/>
      <c r="FD573" s="15"/>
      <c r="FE573" s="15">
        <f t="shared" si="117"/>
        <v>8445</v>
      </c>
      <c r="FF573" s="4">
        <f t="shared" si="118"/>
        <v>16766</v>
      </c>
      <c r="FH573" s="4">
        <v>62</v>
      </c>
      <c r="FI573" t="s">
        <v>688</v>
      </c>
    </row>
    <row r="574" spans="1:165" ht="17.25" x14ac:dyDescent="0.25">
      <c r="A574" s="5">
        <v>453843150</v>
      </c>
      <c r="B574" s="12" t="s">
        <v>978</v>
      </c>
      <c r="C574" s="5"/>
      <c r="D574" s="5"/>
      <c r="E574" s="5"/>
      <c r="F574" s="5"/>
      <c r="G574" s="6"/>
      <c r="H574" s="6"/>
      <c r="I574" s="5">
        <v>2805</v>
      </c>
      <c r="J574" s="5">
        <v>2805</v>
      </c>
      <c r="K574" s="295">
        <f t="shared" si="126"/>
        <v>2842</v>
      </c>
      <c r="L574" s="295">
        <f t="shared" si="122"/>
        <v>5610</v>
      </c>
      <c r="M574" s="334">
        <v>1</v>
      </c>
      <c r="N574" s="5" t="s">
        <v>688</v>
      </c>
      <c r="O574" s="5" t="s">
        <v>689</v>
      </c>
      <c r="P574" s="5" t="s">
        <v>30</v>
      </c>
      <c r="Q574" s="8">
        <v>8156</v>
      </c>
      <c r="R574" s="9">
        <v>37</v>
      </c>
      <c r="S574" s="9">
        <f t="shared" si="121"/>
        <v>0</v>
      </c>
      <c r="T574" s="9">
        <v>6205</v>
      </c>
      <c r="U574" s="10" t="s">
        <v>586</v>
      </c>
      <c r="V574" s="319">
        <f t="shared" si="113"/>
        <v>5.0779345594569565E-3</v>
      </c>
      <c r="W574" s="319">
        <f t="shared" si="114"/>
        <v>4.5739768132900852E-4</v>
      </c>
      <c r="X574" s="11" t="str">
        <f t="shared" si="123"/>
        <v>FLOW</v>
      </c>
      <c r="Y574" s="5" t="str">
        <f t="shared" si="124"/>
        <v>-</v>
      </c>
      <c r="Z574" s="5" t="s">
        <v>586</v>
      </c>
      <c r="AA574" s="5" t="s">
        <v>586</v>
      </c>
      <c r="AB574" s="12"/>
      <c r="AC574" s="5"/>
      <c r="AD574" s="5"/>
      <c r="AE574" s="13"/>
      <c r="AF574" s="14" t="s">
        <v>586</v>
      </c>
      <c r="AG574" s="15" t="s">
        <v>586</v>
      </c>
      <c r="AH574" s="5" t="s">
        <v>561</v>
      </c>
      <c r="AI574" s="15" t="s">
        <v>586</v>
      </c>
      <c r="AJ574" s="16" t="s">
        <v>586</v>
      </c>
      <c r="AK574" s="15" t="s">
        <v>586</v>
      </c>
      <c r="AL574" s="17">
        <v>9047</v>
      </c>
      <c r="AM574" s="8">
        <v>8156</v>
      </c>
      <c r="AN574" s="18">
        <v>27</v>
      </c>
      <c r="AO574" s="6">
        <v>37</v>
      </c>
      <c r="AP574" s="6" t="str">
        <f t="shared" si="125"/>
        <v>FLOW</v>
      </c>
      <c r="AQ574" s="6"/>
      <c r="AR574" s="6"/>
      <c r="AS574" s="6"/>
      <c r="AT574" s="6"/>
      <c r="AU574" s="5" t="s">
        <v>1060</v>
      </c>
      <c r="AV574" s="332"/>
      <c r="AW574" s="12"/>
      <c r="AX574" s="19"/>
      <c r="AY574" s="5"/>
      <c r="AZ574" s="5" t="s">
        <v>1011</v>
      </c>
      <c r="BA574" s="15" t="s">
        <v>586</v>
      </c>
      <c r="BB574" s="15"/>
      <c r="BC574" s="15"/>
      <c r="BD574" s="5"/>
      <c r="BE574" s="5"/>
      <c r="BF574" s="5"/>
      <c r="BG574" s="3"/>
      <c r="BH574" s="5"/>
      <c r="BI574" s="5"/>
      <c r="BJ574" s="5"/>
      <c r="BK574" s="5"/>
      <c r="BL574" s="5"/>
      <c r="BM574" s="5"/>
      <c r="BN574" s="5"/>
      <c r="BO574" s="5"/>
      <c r="BP574" s="5"/>
      <c r="BQ574" s="5"/>
      <c r="BR574" s="5">
        <v>1</v>
      </c>
      <c r="BS574" s="5"/>
      <c r="BT574" s="5"/>
      <c r="BU574" s="5"/>
      <c r="BV574" s="5"/>
      <c r="BW574" s="5"/>
      <c r="BX574" s="5"/>
      <c r="BY574" s="5"/>
      <c r="BZ574" s="5"/>
      <c r="CA574" s="5"/>
      <c r="CB574" s="5"/>
      <c r="CC574" s="5"/>
      <c r="CD574" s="5"/>
      <c r="CE574" s="5"/>
      <c r="CF574" s="5"/>
      <c r="CG574" s="5"/>
      <c r="CH574" s="5"/>
      <c r="CI574" s="5"/>
      <c r="CJ574" s="5"/>
      <c r="CK574" s="5"/>
      <c r="CL574" s="5"/>
      <c r="CM574" s="5"/>
      <c r="CN574" s="5"/>
      <c r="CO574" s="5"/>
      <c r="CP574" s="5"/>
      <c r="CQ574" s="5"/>
      <c r="CR574" s="5"/>
      <c r="CS574" s="5"/>
      <c r="CT574" s="5"/>
      <c r="CU574" s="5"/>
      <c r="CV574" s="5"/>
      <c r="CW574" s="5"/>
      <c r="CX574" s="5"/>
      <c r="CY574" s="5"/>
      <c r="CZ574" s="5"/>
      <c r="DA574" s="5"/>
      <c r="DB574" s="5"/>
      <c r="DC574" s="5"/>
      <c r="DD574" s="5"/>
      <c r="DE574" s="5"/>
      <c r="DF574" s="5"/>
      <c r="DG574" s="5"/>
      <c r="DH574" s="5"/>
      <c r="DI574" s="5"/>
      <c r="DJ574" s="5"/>
      <c r="DK574" s="5"/>
      <c r="DL574" s="5"/>
      <c r="DM574" s="5"/>
      <c r="DN574" s="5"/>
      <c r="DO574" s="5"/>
      <c r="DP574" s="5"/>
      <c r="DQ574" s="5"/>
      <c r="DR574" s="5"/>
      <c r="DS574" s="5"/>
      <c r="DT574" s="5"/>
      <c r="DU574" s="5"/>
      <c r="DV574" s="5"/>
      <c r="DW574" s="5"/>
      <c r="DX574" s="5"/>
      <c r="DY574" s="5"/>
      <c r="DZ574" s="5"/>
      <c r="EA574" s="5"/>
      <c r="EB574" s="5"/>
      <c r="EC574" s="5"/>
      <c r="ED574" s="5"/>
      <c r="EE574" s="5"/>
      <c r="EF574" s="5"/>
      <c r="EG574" s="5"/>
      <c r="EH574" s="5"/>
      <c r="EI574" s="5"/>
      <c r="EJ574" s="5"/>
      <c r="EK574" s="5"/>
      <c r="EL574" s="5"/>
      <c r="EM574" s="5"/>
      <c r="EN574" s="5"/>
      <c r="EO574" s="5"/>
      <c r="EP574" s="5"/>
      <c r="EQ574" s="5"/>
      <c r="ER574" s="20">
        <f t="shared" si="115"/>
        <v>1</v>
      </c>
      <c r="ES574" s="5">
        <f t="shared" si="116"/>
        <v>1</v>
      </c>
      <c r="ET574" s="5" t="s">
        <v>573</v>
      </c>
      <c r="EU574" s="15" t="s">
        <v>2022</v>
      </c>
      <c r="EV574" s="15" t="s">
        <v>567</v>
      </c>
      <c r="EW574" s="15" t="s">
        <v>1068</v>
      </c>
      <c r="EX574" s="3" t="s">
        <v>1286</v>
      </c>
      <c r="EY574" s="22">
        <v>46179</v>
      </c>
      <c r="EZ574" s="21"/>
      <c r="FA574" s="3"/>
      <c r="FB574" s="22"/>
      <c r="FC574" s="15"/>
      <c r="FD574" s="15"/>
      <c r="FE574" s="15">
        <f t="shared" si="117"/>
        <v>2842</v>
      </c>
      <c r="FF574" s="4">
        <f t="shared" si="118"/>
        <v>5610</v>
      </c>
      <c r="FG574" t="s">
        <v>586</v>
      </c>
      <c r="FH574" s="4">
        <v>37</v>
      </c>
      <c r="FI574" t="s">
        <v>688</v>
      </c>
    </row>
    <row r="575" spans="1:165" ht="17.25" x14ac:dyDescent="0.25">
      <c r="A575" s="5">
        <v>139863935</v>
      </c>
      <c r="B575" s="12" t="s">
        <v>198</v>
      </c>
      <c r="C575" s="5"/>
      <c r="D575" s="5"/>
      <c r="E575" s="5"/>
      <c r="F575" s="5"/>
      <c r="G575" s="6"/>
      <c r="H575" s="6"/>
      <c r="I575" s="5">
        <v>3047</v>
      </c>
      <c r="J575" s="5">
        <v>8147</v>
      </c>
      <c r="K575" s="295">
        <f>J575-I575+R575</f>
        <v>5892</v>
      </c>
      <c r="L575" s="295">
        <f t="shared" si="122"/>
        <v>11194</v>
      </c>
      <c r="M575" s="7">
        <v>5</v>
      </c>
      <c r="N575" s="5" t="s">
        <v>688</v>
      </c>
      <c r="O575" s="5" t="s">
        <v>689</v>
      </c>
      <c r="P575" s="5" t="s">
        <v>26</v>
      </c>
      <c r="Q575" s="8">
        <v>7979.84</v>
      </c>
      <c r="R575" s="9">
        <v>792</v>
      </c>
      <c r="S575" s="9">
        <f t="shared" si="121"/>
        <v>0</v>
      </c>
      <c r="T575" s="9">
        <v>4508</v>
      </c>
      <c r="U575" s="10" t="s">
        <v>688</v>
      </c>
      <c r="V575" s="319">
        <f t="shared" si="113"/>
        <v>4.6888646750069804E-2</v>
      </c>
      <c r="W575" s="319">
        <f t="shared" si="114"/>
        <v>3.8843106053998593E-3</v>
      </c>
      <c r="X575" s="11" t="str">
        <f t="shared" si="123"/>
        <v>FLOW</v>
      </c>
      <c r="Y575" s="5" t="str">
        <f t="shared" si="124"/>
        <v>-</v>
      </c>
      <c r="Z575" s="5" t="s">
        <v>783</v>
      </c>
      <c r="AA575" s="5" t="s">
        <v>586</v>
      </c>
      <c r="AB575" s="12"/>
      <c r="AC575" s="5"/>
      <c r="AD575" s="5"/>
      <c r="AE575" s="13"/>
      <c r="AF575" s="14" t="s">
        <v>1064</v>
      </c>
      <c r="AG575" s="15" t="s">
        <v>586</v>
      </c>
      <c r="AH575" s="5" t="s">
        <v>185</v>
      </c>
      <c r="AI575" s="15" t="s">
        <v>586</v>
      </c>
      <c r="AJ575" s="16" t="s">
        <v>586</v>
      </c>
      <c r="AK575" s="15" t="s">
        <v>586</v>
      </c>
      <c r="AL575" s="17">
        <v>13447</v>
      </c>
      <c r="AM575" s="8">
        <v>7979.84</v>
      </c>
      <c r="AN575" s="18">
        <v>147</v>
      </c>
      <c r="AO575" s="6">
        <v>157</v>
      </c>
      <c r="AP575" s="6" t="str">
        <f t="shared" si="125"/>
        <v>FLOW</v>
      </c>
      <c r="AQ575" s="6"/>
      <c r="AR575" s="6"/>
      <c r="AS575" s="6"/>
      <c r="AT575" s="6"/>
      <c r="AU575" s="5" t="s">
        <v>483</v>
      </c>
      <c r="AV575" s="332"/>
      <c r="AW575" s="12"/>
      <c r="AX575" s="19"/>
      <c r="AY575" s="5"/>
      <c r="AZ575" s="5" t="s">
        <v>1011</v>
      </c>
      <c r="BA575" s="15" t="s">
        <v>586</v>
      </c>
      <c r="BB575" s="15"/>
      <c r="BC575" s="15"/>
      <c r="BD575" s="5"/>
      <c r="BE575" s="5"/>
      <c r="BF575" s="5"/>
      <c r="BG575" s="3"/>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v>1</v>
      </c>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c r="DP575" s="5"/>
      <c r="DQ575" s="5"/>
      <c r="DR575" s="5"/>
      <c r="DS575" s="5"/>
      <c r="DT575" s="5"/>
      <c r="DU575" s="5"/>
      <c r="DV575" s="5"/>
      <c r="DW575" s="5"/>
      <c r="DX575" s="5"/>
      <c r="DY575" s="5"/>
      <c r="DZ575" s="5"/>
      <c r="EA575" s="5"/>
      <c r="EB575" s="5"/>
      <c r="EC575" s="5"/>
      <c r="ED575" s="5"/>
      <c r="EE575" s="5"/>
      <c r="EF575" s="5"/>
      <c r="EG575" s="5"/>
      <c r="EH575" s="5"/>
      <c r="EI575" s="5"/>
      <c r="EJ575" s="5"/>
      <c r="EK575" s="5"/>
      <c r="EL575" s="5"/>
      <c r="EM575" s="5"/>
      <c r="EN575" s="5"/>
      <c r="EO575" s="5"/>
      <c r="EP575" s="5"/>
      <c r="EQ575" s="5"/>
      <c r="ER575" s="20">
        <f t="shared" si="115"/>
        <v>1</v>
      </c>
      <c r="ES575" s="5">
        <f t="shared" si="116"/>
        <v>1</v>
      </c>
      <c r="ET575" s="5" t="s">
        <v>572</v>
      </c>
      <c r="EU575" s="15" t="s">
        <v>2023</v>
      </c>
      <c r="EV575" s="15" t="s">
        <v>567</v>
      </c>
      <c r="EW575" s="15" t="e">
        <v>#N/A</v>
      </c>
      <c r="EX575" s="3" t="e">
        <v>#N/A</v>
      </c>
      <c r="EY575" s="22" t="e">
        <v>#N/A</v>
      </c>
      <c r="EZ575" s="21"/>
      <c r="FA575" s="3"/>
      <c r="FB575" s="22"/>
      <c r="FC575" s="15"/>
      <c r="FD575" s="15"/>
      <c r="FE575" s="15">
        <f t="shared" si="117"/>
        <v>-3249</v>
      </c>
      <c r="FF575" s="4">
        <f t="shared" si="118"/>
        <v>11194</v>
      </c>
      <c r="FG575" t="s">
        <v>586</v>
      </c>
      <c r="FH575" s="4">
        <v>792</v>
      </c>
      <c r="FI575" t="s">
        <v>688</v>
      </c>
    </row>
    <row r="576" spans="1:165" ht="17.25" x14ac:dyDescent="0.25">
      <c r="A576" s="5">
        <v>140085711</v>
      </c>
      <c r="B576" s="12" t="s">
        <v>407</v>
      </c>
      <c r="C576" s="5"/>
      <c r="D576" s="5"/>
      <c r="E576" s="5"/>
      <c r="F576" s="5"/>
      <c r="G576" s="6"/>
      <c r="H576" s="6"/>
      <c r="I576" s="5">
        <v>3881</v>
      </c>
      <c r="J576" s="5">
        <v>7951</v>
      </c>
      <c r="K576" s="295">
        <f>J576-I576+R576</f>
        <v>4390</v>
      </c>
      <c r="L576" s="295">
        <f t="shared" si="122"/>
        <v>11832</v>
      </c>
      <c r="M576" s="7">
        <v>4</v>
      </c>
      <c r="N576" s="5" t="s">
        <v>688</v>
      </c>
      <c r="O576" s="5" t="s">
        <v>689</v>
      </c>
      <c r="P576" s="5" t="s">
        <v>106</v>
      </c>
      <c r="Q576" s="8">
        <v>7789.19</v>
      </c>
      <c r="R576" s="9">
        <v>320</v>
      </c>
      <c r="S576" s="9">
        <f t="shared" si="121"/>
        <v>0</v>
      </c>
      <c r="T576" s="9">
        <v>4463.82</v>
      </c>
      <c r="U576" s="10" t="s">
        <v>688</v>
      </c>
      <c r="V576" s="319">
        <f t="shared" si="113"/>
        <v>7.7079405981548485E-2</v>
      </c>
      <c r="W576" s="319">
        <f t="shared" si="114"/>
        <v>2.5573384115339238E-3</v>
      </c>
      <c r="X576" s="11" t="str">
        <f t="shared" si="123"/>
        <v>FLOW</v>
      </c>
      <c r="Y576" s="5" t="str">
        <f t="shared" si="124"/>
        <v>-</v>
      </c>
      <c r="Z576" s="5" t="s">
        <v>787</v>
      </c>
      <c r="AA576" s="5" t="s">
        <v>586</v>
      </c>
      <c r="AB576" s="12"/>
      <c r="AC576" s="5"/>
      <c r="AD576" s="5"/>
      <c r="AE576" s="13"/>
      <c r="AF576" s="14" t="s">
        <v>1064</v>
      </c>
      <c r="AG576" s="15" t="s">
        <v>586</v>
      </c>
      <c r="AH576" s="5" t="s">
        <v>408</v>
      </c>
      <c r="AI576" s="15" t="s">
        <v>586</v>
      </c>
      <c r="AJ576" s="16" t="s">
        <v>586</v>
      </c>
      <c r="AK576" s="15" t="s">
        <v>586</v>
      </c>
      <c r="AL576" s="17">
        <v>12734.82</v>
      </c>
      <c r="AM576" s="8">
        <v>7789.19</v>
      </c>
      <c r="AN576" s="18">
        <v>115</v>
      </c>
      <c r="AO576" s="6">
        <v>125</v>
      </c>
      <c r="AP576" s="6" t="str">
        <f t="shared" si="125"/>
        <v>FLOW</v>
      </c>
      <c r="AQ576" s="6"/>
      <c r="AR576" s="6"/>
      <c r="AS576" s="6"/>
      <c r="AT576" s="6"/>
      <c r="AU576" s="5" t="s">
        <v>483</v>
      </c>
      <c r="AV576" s="332"/>
      <c r="AW576" s="12"/>
      <c r="AX576" s="19"/>
      <c r="AY576" s="5"/>
      <c r="AZ576" s="5" t="s">
        <v>1011</v>
      </c>
      <c r="BA576" s="15" t="s">
        <v>586</v>
      </c>
      <c r="BB576" s="15"/>
      <c r="BC576" s="15"/>
      <c r="BD576" s="5"/>
      <c r="BE576" s="5"/>
      <c r="BF576" s="5"/>
      <c r="BG576" s="3"/>
      <c r="BH576" s="5"/>
      <c r="BI576" s="5"/>
      <c r="BJ576" s="5"/>
      <c r="BK576" s="5"/>
      <c r="BL576" s="5"/>
      <c r="BM576" s="5"/>
      <c r="BN576" s="5"/>
      <c r="BO576" s="5"/>
      <c r="BP576" s="5"/>
      <c r="BQ576" s="5"/>
      <c r="BR576" s="5"/>
      <c r="BS576" s="5"/>
      <c r="BT576" s="5"/>
      <c r="BU576" s="5"/>
      <c r="BV576" s="5"/>
      <c r="BW576" s="5"/>
      <c r="BX576" s="5"/>
      <c r="BY576" s="5"/>
      <c r="BZ576" s="5"/>
      <c r="CA576" s="5"/>
      <c r="CB576" s="5"/>
      <c r="CC576" s="5"/>
      <c r="CD576" s="5"/>
      <c r="CE576" s="5"/>
      <c r="CF576" s="5"/>
      <c r="CG576" s="5"/>
      <c r="CH576" s="5"/>
      <c r="CI576" s="5"/>
      <c r="CJ576" s="5"/>
      <c r="CK576" s="5"/>
      <c r="CL576" s="5"/>
      <c r="CM576" s="5"/>
      <c r="CN576" s="5"/>
      <c r="CO576" s="5"/>
      <c r="CP576" s="5"/>
      <c r="CQ576" s="5"/>
      <c r="CR576" s="5"/>
      <c r="CS576" s="5"/>
      <c r="CT576" s="5"/>
      <c r="CU576" s="5"/>
      <c r="CV576" s="5"/>
      <c r="CW576" s="5"/>
      <c r="CX576" s="5"/>
      <c r="CY576" s="5"/>
      <c r="CZ576" s="5"/>
      <c r="DA576" s="5"/>
      <c r="DB576" s="5"/>
      <c r="DC576" s="5"/>
      <c r="DD576" s="5"/>
      <c r="DE576" s="5"/>
      <c r="DF576" s="5"/>
      <c r="DG576" s="5"/>
      <c r="DH576" s="5"/>
      <c r="DI576" s="5"/>
      <c r="DJ576" s="5"/>
      <c r="DK576" s="5"/>
      <c r="DL576" s="5"/>
      <c r="DM576" s="5"/>
      <c r="DN576" s="5"/>
      <c r="DO576" s="5"/>
      <c r="DP576" s="5"/>
      <c r="DQ576" s="5"/>
      <c r="DR576" s="5"/>
      <c r="DS576" s="5"/>
      <c r="DT576" s="5"/>
      <c r="DU576" s="5"/>
      <c r="DV576" s="5"/>
      <c r="DW576" s="5"/>
      <c r="DX576" s="5"/>
      <c r="DY576" s="5"/>
      <c r="DZ576" s="5"/>
      <c r="EA576" s="5"/>
      <c r="EB576" s="5"/>
      <c r="EC576" s="5"/>
      <c r="ED576" s="5"/>
      <c r="EE576" s="5"/>
      <c r="EF576" s="5"/>
      <c r="EG576" s="5"/>
      <c r="EH576" s="5"/>
      <c r="EI576" s="5"/>
      <c r="EJ576" s="5"/>
      <c r="EK576" s="5"/>
      <c r="EL576" s="5"/>
      <c r="EM576" s="5"/>
      <c r="EN576" s="5"/>
      <c r="EO576" s="5"/>
      <c r="EP576" s="5"/>
      <c r="EQ576" s="5"/>
      <c r="ER576" s="20">
        <f t="shared" si="115"/>
        <v>0</v>
      </c>
      <c r="ES576" s="5" t="str">
        <f t="shared" si="116"/>
        <v/>
      </c>
      <c r="ET576" s="5" t="s">
        <v>568</v>
      </c>
      <c r="EU576" s="15" t="s">
        <v>2024</v>
      </c>
      <c r="EV576" s="15" t="s">
        <v>567</v>
      </c>
      <c r="EW576" s="15" t="e">
        <v>#N/A</v>
      </c>
      <c r="EX576" s="3" t="e">
        <v>#N/A</v>
      </c>
      <c r="EY576" s="22" t="e">
        <v>#N/A</v>
      </c>
      <c r="EZ576" s="21"/>
      <c r="FA576" s="3"/>
      <c r="FB576" s="22"/>
      <c r="FC576" s="15"/>
      <c r="FD576" s="15"/>
      <c r="FE576" s="15">
        <f t="shared" si="117"/>
        <v>-3372</v>
      </c>
      <c r="FF576" s="4">
        <f t="shared" si="118"/>
        <v>11832</v>
      </c>
      <c r="FG576" t="s">
        <v>586</v>
      </c>
      <c r="FH576" s="4">
        <v>320</v>
      </c>
      <c r="FI576" t="s">
        <v>688</v>
      </c>
    </row>
    <row r="577" spans="1:165" ht="17.25" x14ac:dyDescent="0.25">
      <c r="A577" s="5">
        <v>458769121</v>
      </c>
      <c r="B577" s="12" t="s">
        <v>979</v>
      </c>
      <c r="C577" s="5"/>
      <c r="D577" s="5"/>
      <c r="E577" s="5"/>
      <c r="F577" s="5"/>
      <c r="G577" s="6"/>
      <c r="H577" s="6"/>
      <c r="I577" s="5">
        <v>3858</v>
      </c>
      <c r="J577" s="5">
        <v>7716</v>
      </c>
      <c r="K577" s="295">
        <f t="shared" ref="K577:K583" si="127">IF((J577+R577)&lt;=I577+R577,(J577+R577),((I577-(I577*(M577+1)-(I577+J577)))+R577))</f>
        <v>-11000</v>
      </c>
      <c r="L577" s="295">
        <f t="shared" si="122"/>
        <v>11574</v>
      </c>
      <c r="M577" s="7">
        <v>6</v>
      </c>
      <c r="N577" s="5" t="s">
        <v>688</v>
      </c>
      <c r="O577" s="5" t="s">
        <v>689</v>
      </c>
      <c r="P577" s="5" t="s">
        <v>34</v>
      </c>
      <c r="Q577" s="8">
        <v>7533</v>
      </c>
      <c r="R577" s="9">
        <v>574</v>
      </c>
      <c r="S577" s="9">
        <f t="shared" si="121"/>
        <v>0</v>
      </c>
      <c r="T577" s="9">
        <v>1350</v>
      </c>
      <c r="U577" s="10" t="s">
        <v>586</v>
      </c>
      <c r="V577" s="319">
        <f t="shared" si="113"/>
        <v>2.8050746791088405E-2</v>
      </c>
      <c r="W577" s="319">
        <f t="shared" si="114"/>
        <v>3.1643998472468205E-3</v>
      </c>
      <c r="X577" s="11" t="str">
        <f t="shared" si="123"/>
        <v>FLOW</v>
      </c>
      <c r="Y577" s="5" t="str">
        <f t="shared" si="124"/>
        <v>-</v>
      </c>
      <c r="Z577" s="5" t="s">
        <v>586</v>
      </c>
      <c r="AA577" s="5" t="s">
        <v>586</v>
      </c>
      <c r="AB577" s="12"/>
      <c r="AC577" s="5"/>
      <c r="AD577" s="5"/>
      <c r="AE577" s="13"/>
      <c r="AF577" s="14" t="s">
        <v>586</v>
      </c>
      <c r="AG577" s="15" t="s">
        <v>586</v>
      </c>
      <c r="AH577" s="5" t="s">
        <v>222</v>
      </c>
      <c r="AI577" s="15" t="s">
        <v>586</v>
      </c>
      <c r="AJ577" s="16" t="s">
        <v>586</v>
      </c>
      <c r="AK577" s="15" t="s">
        <v>586</v>
      </c>
      <c r="AL577" s="17">
        <v>9640</v>
      </c>
      <c r="AM577" s="8">
        <v>7533</v>
      </c>
      <c r="AN577" s="18">
        <v>178</v>
      </c>
      <c r="AO577" s="6">
        <v>188</v>
      </c>
      <c r="AP577" s="6" t="str">
        <f t="shared" si="125"/>
        <v>FLOW</v>
      </c>
      <c r="AQ577" s="6"/>
      <c r="AR577" s="6"/>
      <c r="AS577" s="6"/>
      <c r="AT577" s="6"/>
      <c r="AU577" s="5" t="s">
        <v>483</v>
      </c>
      <c r="AV577" s="332"/>
      <c r="AW577" s="12"/>
      <c r="AX577" s="19"/>
      <c r="AY577" s="5"/>
      <c r="AZ577" s="5" t="s">
        <v>1011</v>
      </c>
      <c r="BA577" s="15" t="s">
        <v>586</v>
      </c>
      <c r="BB577" s="15"/>
      <c r="BC577" s="15"/>
      <c r="BD577" s="5"/>
      <c r="BE577" s="5"/>
      <c r="BF577" s="5"/>
      <c r="BG577" s="3"/>
      <c r="BH577" s="5"/>
      <c r="BI577" s="5"/>
      <c r="BJ577" s="5"/>
      <c r="BK577" s="5"/>
      <c r="BL577" s="5"/>
      <c r="BM577" s="5"/>
      <c r="BN577" s="5"/>
      <c r="BO577" s="5"/>
      <c r="BP577" s="5"/>
      <c r="BQ577" s="5"/>
      <c r="BR577" s="5"/>
      <c r="BS577" s="5"/>
      <c r="BT577" s="5"/>
      <c r="BU577" s="5"/>
      <c r="BV577" s="5"/>
      <c r="BW577" s="5"/>
      <c r="BX577" s="5"/>
      <c r="BY577" s="5"/>
      <c r="BZ577" s="5"/>
      <c r="CA577" s="5">
        <v>1</v>
      </c>
      <c r="CB577" s="5"/>
      <c r="CC577" s="5"/>
      <c r="CD577" s="5"/>
      <c r="CE577" s="5"/>
      <c r="CF577" s="5"/>
      <c r="CG577" s="5"/>
      <c r="CH577" s="5"/>
      <c r="CI577" s="5"/>
      <c r="CJ577" s="5"/>
      <c r="CK577" s="5"/>
      <c r="CL577" s="5"/>
      <c r="CM577" s="5"/>
      <c r="CN577" s="5"/>
      <c r="CO577" s="5"/>
      <c r="CP577" s="5"/>
      <c r="CQ577" s="5"/>
      <c r="CR577" s="5"/>
      <c r="CS577" s="5"/>
      <c r="CT577" s="5"/>
      <c r="CU577" s="5"/>
      <c r="CV577" s="5"/>
      <c r="CW577" s="5"/>
      <c r="CX577" s="5"/>
      <c r="CY577" s="5"/>
      <c r="CZ577" s="5"/>
      <c r="DA577" s="5"/>
      <c r="DB577" s="5"/>
      <c r="DC577" s="5"/>
      <c r="DD577" s="5"/>
      <c r="DE577" s="5"/>
      <c r="DF577" s="5"/>
      <c r="DG577" s="5"/>
      <c r="DH577" s="5"/>
      <c r="DI577" s="5"/>
      <c r="DJ577" s="5"/>
      <c r="DK577" s="5"/>
      <c r="DL577" s="5"/>
      <c r="DM577" s="5"/>
      <c r="DN577" s="5"/>
      <c r="DO577" s="5"/>
      <c r="DP577" s="5"/>
      <c r="DQ577" s="5"/>
      <c r="DR577" s="5"/>
      <c r="DS577" s="5"/>
      <c r="DT577" s="5"/>
      <c r="DU577" s="5"/>
      <c r="DV577" s="5"/>
      <c r="DW577" s="5"/>
      <c r="DX577" s="5"/>
      <c r="DY577" s="5"/>
      <c r="DZ577" s="5"/>
      <c r="EA577" s="5"/>
      <c r="EB577" s="5"/>
      <c r="EC577" s="5"/>
      <c r="ED577" s="5"/>
      <c r="EE577" s="5"/>
      <c r="EF577" s="5"/>
      <c r="EG577" s="5"/>
      <c r="EH577" s="5"/>
      <c r="EI577" s="5"/>
      <c r="EJ577" s="5"/>
      <c r="EK577" s="5"/>
      <c r="EL577" s="5"/>
      <c r="EM577" s="5"/>
      <c r="EN577" s="5"/>
      <c r="EO577" s="5"/>
      <c r="EP577" s="5"/>
      <c r="EQ577" s="5"/>
      <c r="ER577" s="20">
        <f t="shared" si="115"/>
        <v>1</v>
      </c>
      <c r="ES577" s="5">
        <f t="shared" si="116"/>
        <v>1</v>
      </c>
      <c r="ET577" s="5" t="s">
        <v>574</v>
      </c>
      <c r="EU577" s="15" t="s">
        <v>2025</v>
      </c>
      <c r="EV577" s="15" t="s">
        <v>567</v>
      </c>
      <c r="EW577" s="15" t="s">
        <v>1096</v>
      </c>
      <c r="EX577" s="3" t="s">
        <v>1097</v>
      </c>
      <c r="EY577" s="22">
        <v>46182</v>
      </c>
      <c r="EZ577" s="21"/>
      <c r="FA577" s="3"/>
      <c r="FB577" s="22"/>
      <c r="FC577" s="15"/>
      <c r="FD577" s="15"/>
      <c r="FE577" s="15">
        <f t="shared" si="117"/>
        <v>-11000</v>
      </c>
      <c r="FF577" s="4">
        <f t="shared" si="118"/>
        <v>11574</v>
      </c>
      <c r="FG577" t="s">
        <v>586</v>
      </c>
      <c r="FH577" s="4">
        <v>574</v>
      </c>
      <c r="FI577" t="s">
        <v>688</v>
      </c>
    </row>
    <row r="578" spans="1:165" ht="17.25" x14ac:dyDescent="0.25">
      <c r="A578" s="5">
        <v>465073670</v>
      </c>
      <c r="B578" s="12" t="s">
        <v>1428</v>
      </c>
      <c r="C578" s="5"/>
      <c r="D578" s="5"/>
      <c r="E578" s="5"/>
      <c r="F578" s="5"/>
      <c r="G578" s="6"/>
      <c r="H578" s="6"/>
      <c r="I578" s="5">
        <v>914</v>
      </c>
      <c r="J578" s="5">
        <v>914</v>
      </c>
      <c r="K578" s="295">
        <f t="shared" si="127"/>
        <v>915</v>
      </c>
      <c r="L578" s="295">
        <f t="shared" si="122"/>
        <v>1828</v>
      </c>
      <c r="M578" s="334">
        <v>1</v>
      </c>
      <c r="N578" s="5" t="s">
        <v>688</v>
      </c>
      <c r="O578" s="5" t="s">
        <v>689</v>
      </c>
      <c r="P578" s="5" t="s">
        <v>146</v>
      </c>
      <c r="Q578" s="8">
        <v>7475</v>
      </c>
      <c r="R578" s="9">
        <v>1</v>
      </c>
      <c r="S578" s="9">
        <f t="shared" si="121"/>
        <v>0</v>
      </c>
      <c r="T578" s="9">
        <v>900</v>
      </c>
      <c r="U578" s="10" t="s">
        <v>586</v>
      </c>
      <c r="V578" s="319">
        <f t="shared" ref="V578:V641" si="128">Q578/SUMIFS($Q:$Q,$M:$M,M578,$P:$P,P578)</f>
        <v>1.1464577102425147E-2</v>
      </c>
      <c r="W578" s="319">
        <f t="shared" ref="W578:W641" si="129">Q578/SUMIFS($Q:$Q,$M:$M,M578)</f>
        <v>4.1920643304736862E-4</v>
      </c>
      <c r="X578" s="11" t="str">
        <f t="shared" si="123"/>
        <v>FLOW</v>
      </c>
      <c r="Y578" s="5" t="str">
        <f t="shared" si="124"/>
        <v>-</v>
      </c>
      <c r="Z578" s="5" t="s">
        <v>586</v>
      </c>
      <c r="AA578" s="5" t="s">
        <v>586</v>
      </c>
      <c r="AB578" s="12"/>
      <c r="AC578" s="5"/>
      <c r="AD578" s="5"/>
      <c r="AE578" s="13"/>
      <c r="AF578" s="14"/>
      <c r="AG578" s="15"/>
      <c r="AH578" s="5" t="s">
        <v>1472</v>
      </c>
      <c r="AI578" s="15"/>
      <c r="AK578" s="15"/>
      <c r="AL578" s="17">
        <v>1815</v>
      </c>
      <c r="AM578" s="8">
        <v>7475</v>
      </c>
      <c r="AN578" s="18">
        <v>26</v>
      </c>
      <c r="AO578" s="6">
        <v>36</v>
      </c>
      <c r="AP578" s="6" t="str">
        <f t="shared" si="125"/>
        <v>FLOW</v>
      </c>
      <c r="AQ578" s="6"/>
      <c r="AR578" s="6"/>
      <c r="AS578" s="6"/>
      <c r="AT578" s="6"/>
      <c r="AU578" s="5" t="s">
        <v>586</v>
      </c>
      <c r="AV578" s="332"/>
      <c r="AW578" s="12"/>
      <c r="AX578" s="19"/>
      <c r="AY578" s="5"/>
      <c r="AZ578" s="5" t="s">
        <v>1325</v>
      </c>
      <c r="BA578" s="15" t="s">
        <v>586</v>
      </c>
      <c r="BB578" s="15"/>
      <c r="BC578" s="15"/>
      <c r="BD578" s="5"/>
      <c r="BE578" s="5"/>
      <c r="BF578" s="5"/>
      <c r="BG578" s="3"/>
      <c r="BH578" s="5"/>
      <c r="BI578" s="5"/>
      <c r="BJ578" s="5"/>
      <c r="BK578" s="5"/>
      <c r="BL578" s="5"/>
      <c r="BM578" s="5"/>
      <c r="BN578" s="5"/>
      <c r="BO578" s="5"/>
      <c r="BP578" s="5"/>
      <c r="BQ578" s="5"/>
      <c r="BR578" s="5"/>
      <c r="BS578" s="5"/>
      <c r="BT578" s="5"/>
      <c r="BU578" s="5"/>
      <c r="BV578" s="5"/>
      <c r="BW578" s="5"/>
      <c r="BX578" s="5"/>
      <c r="BY578" s="5"/>
      <c r="BZ578" s="5"/>
      <c r="CA578" s="5"/>
      <c r="CB578" s="5"/>
      <c r="CC578" s="5"/>
      <c r="CD578" s="5"/>
      <c r="CE578" s="5"/>
      <c r="CF578" s="5"/>
      <c r="CG578" s="5"/>
      <c r="CH578" s="5"/>
      <c r="CI578" s="5"/>
      <c r="CJ578" s="5">
        <v>1</v>
      </c>
      <c r="CK578" s="5"/>
      <c r="CL578" s="5"/>
      <c r="CM578" s="5"/>
      <c r="CN578" s="5"/>
      <c r="CO578" s="5"/>
      <c r="CP578" s="5"/>
      <c r="CQ578" s="5"/>
      <c r="CR578" s="5"/>
      <c r="CS578" s="5"/>
      <c r="CT578" s="5"/>
      <c r="CU578" s="5"/>
      <c r="CV578" s="5"/>
      <c r="CW578" s="5"/>
      <c r="CX578" s="5"/>
      <c r="CY578" s="5"/>
      <c r="CZ578" s="5"/>
      <c r="DA578" s="5"/>
      <c r="DB578" s="5"/>
      <c r="DC578" s="5"/>
      <c r="DD578" s="5"/>
      <c r="DE578" s="5"/>
      <c r="DF578" s="5"/>
      <c r="DG578" s="5"/>
      <c r="DH578" s="5"/>
      <c r="DI578" s="5"/>
      <c r="DJ578" s="5"/>
      <c r="DK578" s="5"/>
      <c r="DL578" s="5"/>
      <c r="DM578" s="5"/>
      <c r="DN578" s="5"/>
      <c r="DO578" s="5"/>
      <c r="DP578" s="5"/>
      <c r="DQ578" s="5"/>
      <c r="DR578" s="5"/>
      <c r="DS578" s="5"/>
      <c r="DT578" s="5"/>
      <c r="DU578" s="5"/>
      <c r="DV578" s="5"/>
      <c r="DW578" s="5"/>
      <c r="DX578" s="5"/>
      <c r="DY578" s="5"/>
      <c r="DZ578" s="5"/>
      <c r="EA578" s="5"/>
      <c r="EB578" s="5"/>
      <c r="EC578" s="5"/>
      <c r="ED578" s="5"/>
      <c r="EE578" s="5"/>
      <c r="EF578" s="5"/>
      <c r="EG578" s="5"/>
      <c r="EH578" s="5"/>
      <c r="EI578" s="5"/>
      <c r="EJ578" s="5"/>
      <c r="EK578" s="5"/>
      <c r="EL578" s="5"/>
      <c r="EM578" s="5"/>
      <c r="EN578" s="5"/>
      <c r="EO578" s="5"/>
      <c r="EP578" s="5"/>
      <c r="EQ578" s="5"/>
      <c r="ER578" s="20">
        <f t="shared" si="115"/>
        <v>1</v>
      </c>
      <c r="ES578" s="5">
        <f t="shared" si="116"/>
        <v>1</v>
      </c>
      <c r="ET578" s="5" t="s">
        <v>581</v>
      </c>
      <c r="EU578" s="15" t="s">
        <v>2026</v>
      </c>
      <c r="EV578" s="15" t="s">
        <v>567</v>
      </c>
      <c r="EW578" s="15"/>
      <c r="EX578" s="3"/>
      <c r="EY578" s="22"/>
      <c r="EZ578" s="21"/>
      <c r="FA578" s="3"/>
      <c r="FB578" s="22"/>
      <c r="FC578" s="15"/>
      <c r="FD578" s="15"/>
      <c r="FE578" s="15">
        <f t="shared" si="117"/>
        <v>915</v>
      </c>
      <c r="FF578" s="4">
        <f t="shared" si="118"/>
        <v>1828</v>
      </c>
      <c r="FH578" s="4">
        <v>1</v>
      </c>
      <c r="FI578" t="s">
        <v>688</v>
      </c>
    </row>
    <row r="579" spans="1:165" ht="17.25" x14ac:dyDescent="0.25">
      <c r="A579" s="5">
        <v>460407116</v>
      </c>
      <c r="B579" s="12" t="s">
        <v>503</v>
      </c>
      <c r="C579" s="5"/>
      <c r="D579" s="5"/>
      <c r="E579" s="5"/>
      <c r="F579" s="5"/>
      <c r="G579" s="6"/>
      <c r="H579" s="6"/>
      <c r="I579" s="5">
        <v>3806</v>
      </c>
      <c r="J579" s="5">
        <v>7612</v>
      </c>
      <c r="K579" s="295">
        <f t="shared" si="127"/>
        <v>3986</v>
      </c>
      <c r="L579" s="295">
        <f t="shared" si="122"/>
        <v>11418</v>
      </c>
      <c r="M579" s="7">
        <v>2</v>
      </c>
      <c r="N579" s="5" t="s">
        <v>688</v>
      </c>
      <c r="O579" s="5" t="s">
        <v>689</v>
      </c>
      <c r="P579" s="5" t="s">
        <v>30</v>
      </c>
      <c r="Q579" s="8">
        <v>7438</v>
      </c>
      <c r="R579" s="9">
        <v>180</v>
      </c>
      <c r="S579" s="9">
        <f t="shared" si="121"/>
        <v>0</v>
      </c>
      <c r="T579" s="9">
        <v>6299</v>
      </c>
      <c r="U579" s="10" t="s">
        <v>688</v>
      </c>
      <c r="V579" s="319">
        <f t="shared" si="128"/>
        <v>8.3196277030359121E-3</v>
      </c>
      <c r="W579" s="319">
        <f t="shared" si="129"/>
        <v>1.6468578648277882E-3</v>
      </c>
      <c r="X579" s="11" t="str">
        <f t="shared" si="123"/>
        <v>FLOW</v>
      </c>
      <c r="Y579" s="5" t="str">
        <f t="shared" si="124"/>
        <v>-</v>
      </c>
      <c r="Z579" s="5" t="s">
        <v>787</v>
      </c>
      <c r="AA579" s="5" t="s">
        <v>586</v>
      </c>
      <c r="AB579" s="12"/>
      <c r="AC579" s="5"/>
      <c r="AD579" s="5"/>
      <c r="AE579" s="13"/>
      <c r="AF579" s="14" t="s">
        <v>586</v>
      </c>
      <c r="AG579" s="15" t="s">
        <v>586</v>
      </c>
      <c r="AH579" s="5" t="s">
        <v>391</v>
      </c>
      <c r="AI579" s="15" t="s">
        <v>586</v>
      </c>
      <c r="AJ579" s="16" t="s">
        <v>586</v>
      </c>
      <c r="AK579" s="15" t="s">
        <v>586</v>
      </c>
      <c r="AL579" s="17">
        <v>14091</v>
      </c>
      <c r="AM579" s="8">
        <v>7438</v>
      </c>
      <c r="AN579" s="18">
        <v>57</v>
      </c>
      <c r="AO579" s="6">
        <v>67</v>
      </c>
      <c r="AP579" s="6" t="str">
        <f t="shared" si="125"/>
        <v>FLOW</v>
      </c>
      <c r="AQ579" s="6"/>
      <c r="AR579" s="6"/>
      <c r="AS579" s="6"/>
      <c r="AT579" s="6"/>
      <c r="AU579" s="5" t="s">
        <v>1060</v>
      </c>
      <c r="AV579" s="332"/>
      <c r="AW579" s="12"/>
      <c r="AX579" s="19"/>
      <c r="AY579" s="5"/>
      <c r="AZ579" s="5" t="s">
        <v>1011</v>
      </c>
      <c r="BA579" s="15" t="s">
        <v>586</v>
      </c>
      <c r="BB579" s="15"/>
      <c r="BC579" s="15"/>
      <c r="BD579" s="5"/>
      <c r="BE579" s="5"/>
      <c r="BF579" s="5"/>
      <c r="BG579" s="3"/>
      <c r="BH579" s="5"/>
      <c r="BI579" s="5"/>
      <c r="BJ579" s="5"/>
      <c r="BK579" s="5"/>
      <c r="BL579" s="5"/>
      <c r="BM579" s="5"/>
      <c r="BN579" s="5"/>
      <c r="BO579" s="5">
        <v>1</v>
      </c>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c r="EM579" s="5"/>
      <c r="EN579" s="5"/>
      <c r="EO579" s="5"/>
      <c r="EP579" s="5"/>
      <c r="EQ579" s="5"/>
      <c r="ER579" s="20">
        <f t="shared" ref="ER579:ER642" si="130">BC579+BF579+BI579+BL579+BO579+BR579+BU579+BX579+CA579+CD579+CG579+CJ579+CM579+CP579+CS579+CV579+CY579+DB579+DE579+DH579+DK579+DN579+DQ579+DT579+DW579+DZ579+EC579+EF579+EI579+EL579+EO579</f>
        <v>1</v>
      </c>
      <c r="ES579" s="5">
        <f t="shared" ref="ES579:ES642" si="131">IF(ER579&gt;0,1,"")</f>
        <v>1</v>
      </c>
      <c r="ET579" s="5" t="s">
        <v>573</v>
      </c>
      <c r="EU579" s="15" t="s">
        <v>2027</v>
      </c>
      <c r="EV579" s="15" t="s">
        <v>567</v>
      </c>
      <c r="EW579" s="15" t="s">
        <v>1068</v>
      </c>
      <c r="EX579" s="3" t="s">
        <v>1163</v>
      </c>
      <c r="EY579" s="22">
        <v>46178</v>
      </c>
      <c r="EZ579" s="21"/>
      <c r="FA579" s="3"/>
      <c r="FB579" s="22"/>
      <c r="FC579" s="15"/>
      <c r="FD579" s="15"/>
      <c r="FE579" s="15">
        <f t="shared" ref="FE579:FE642" si="132">IF((J579+R579)&lt;=I579+R579,(J579+R579),((I579-(I579*(M579+1)-(I579+J579)))+R579))</f>
        <v>3986</v>
      </c>
      <c r="FF579" s="4">
        <f t="shared" ref="FF579:FF642" si="133">I579+J579+FD579</f>
        <v>11418</v>
      </c>
      <c r="FG579" t="s">
        <v>586</v>
      </c>
      <c r="FH579" s="4">
        <v>180</v>
      </c>
      <c r="FI579" t="s">
        <v>688</v>
      </c>
    </row>
    <row r="580" spans="1:165" ht="17.25" x14ac:dyDescent="0.25">
      <c r="A580" s="5">
        <v>141806383</v>
      </c>
      <c r="B580" s="12" t="s">
        <v>1435</v>
      </c>
      <c r="C580" s="5"/>
      <c r="D580" s="5"/>
      <c r="E580" s="5"/>
      <c r="F580" s="5"/>
      <c r="G580" s="6"/>
      <c r="H580" s="6"/>
      <c r="I580" s="5">
        <v>3865</v>
      </c>
      <c r="J580" s="5">
        <v>3614</v>
      </c>
      <c r="K580" s="295">
        <f t="shared" si="127"/>
        <v>3763</v>
      </c>
      <c r="L580" s="295">
        <f t="shared" si="122"/>
        <v>7479</v>
      </c>
      <c r="M580" s="334">
        <v>1</v>
      </c>
      <c r="N580" s="5" t="s">
        <v>688</v>
      </c>
      <c r="O580" s="5" t="s">
        <v>689</v>
      </c>
      <c r="P580" s="5" t="s">
        <v>41</v>
      </c>
      <c r="Q580" s="8">
        <v>7423.53</v>
      </c>
      <c r="R580" s="9">
        <v>149</v>
      </c>
      <c r="S580" s="9">
        <f t="shared" si="121"/>
        <v>0</v>
      </c>
      <c r="T580" s="9">
        <v>2700</v>
      </c>
      <c r="U580" s="10" t="s">
        <v>586</v>
      </c>
      <c r="V580" s="319">
        <f t="shared" si="128"/>
        <v>7.3323516934276087E-3</v>
      </c>
      <c r="W580" s="319">
        <f t="shared" si="129"/>
        <v>4.163199373806197E-4</v>
      </c>
      <c r="X580" s="11" t="str">
        <f t="shared" si="123"/>
        <v>FLOW</v>
      </c>
      <c r="Y580" s="5" t="str">
        <f t="shared" si="124"/>
        <v>-</v>
      </c>
      <c r="Z580" s="5" t="s">
        <v>586</v>
      </c>
      <c r="AA580" s="5" t="s">
        <v>586</v>
      </c>
      <c r="AB580" s="12"/>
      <c r="AC580" s="5"/>
      <c r="AD580" s="5"/>
      <c r="AE580" s="13"/>
      <c r="AF580" s="14"/>
      <c r="AG580" s="15"/>
      <c r="AH580" s="5" t="s">
        <v>441</v>
      </c>
      <c r="AI580" s="15"/>
      <c r="AK580" s="15"/>
      <c r="AL580" s="17">
        <v>6463</v>
      </c>
      <c r="AM580" s="8">
        <v>7423.53</v>
      </c>
      <c r="AN580" s="18">
        <v>26</v>
      </c>
      <c r="AO580" s="6">
        <v>36</v>
      </c>
      <c r="AP580" s="6" t="str">
        <f t="shared" si="125"/>
        <v>FLOW</v>
      </c>
      <c r="AQ580" s="6"/>
      <c r="AR580" s="6"/>
      <c r="AS580" s="6"/>
      <c r="AT580" s="6"/>
      <c r="AU580" s="5" t="s">
        <v>586</v>
      </c>
      <c r="AV580" s="332"/>
      <c r="AW580" s="12"/>
      <c r="AX580" s="19"/>
      <c r="AY580" s="5"/>
      <c r="AZ580" s="5" t="s">
        <v>1325</v>
      </c>
      <c r="BA580" s="15" t="s">
        <v>586</v>
      </c>
      <c r="BB580" s="15"/>
      <c r="BC580" s="15"/>
      <c r="BD580" s="5"/>
      <c r="BE580" s="5"/>
      <c r="BF580" s="5"/>
      <c r="BG580" s="3"/>
      <c r="BH580" s="5"/>
      <c r="BI580" s="5"/>
      <c r="BJ580" s="5"/>
      <c r="BK580" s="5"/>
      <c r="BL580" s="5"/>
      <c r="BM580" s="5"/>
      <c r="BN580" s="5"/>
      <c r="BO580" s="5"/>
      <c r="BP580" s="5"/>
      <c r="BQ580" s="5"/>
      <c r="BR580" s="5"/>
      <c r="BS580" s="5"/>
      <c r="BT580" s="5"/>
      <c r="BU580" s="5"/>
      <c r="BV580" s="5"/>
      <c r="BW580" s="5"/>
      <c r="BX580" s="5"/>
      <c r="BY580" s="5"/>
      <c r="BZ580" s="5"/>
      <c r="CA580" s="5"/>
      <c r="CB580" s="5"/>
      <c r="CC580" s="5"/>
      <c r="CD580" s="5"/>
      <c r="CE580" s="5"/>
      <c r="CF580" s="5"/>
      <c r="CG580" s="5"/>
      <c r="CH580" s="5"/>
      <c r="CI580" s="5"/>
      <c r="CJ580" s="5"/>
      <c r="CK580" s="5"/>
      <c r="CL580" s="5"/>
      <c r="CM580" s="5"/>
      <c r="CN580" s="5"/>
      <c r="CO580" s="5"/>
      <c r="CP580" s="5"/>
      <c r="CQ580" s="5"/>
      <c r="CR580" s="5"/>
      <c r="CS580" s="5"/>
      <c r="CT580" s="5"/>
      <c r="CU580" s="5"/>
      <c r="CV580" s="5"/>
      <c r="CW580" s="5"/>
      <c r="CX580" s="5"/>
      <c r="CY580" s="5"/>
      <c r="CZ580" s="5"/>
      <c r="DA580" s="5"/>
      <c r="DB580" s="5"/>
      <c r="DC580" s="5"/>
      <c r="DD580" s="5"/>
      <c r="DE580" s="5"/>
      <c r="DF580" s="5"/>
      <c r="DG580" s="5"/>
      <c r="DH580" s="5"/>
      <c r="DI580" s="5"/>
      <c r="DJ580" s="5"/>
      <c r="DK580" s="5"/>
      <c r="DL580" s="5"/>
      <c r="DM580" s="5"/>
      <c r="DN580" s="5"/>
      <c r="DO580" s="5"/>
      <c r="DP580" s="5"/>
      <c r="DQ580" s="5"/>
      <c r="DR580" s="5"/>
      <c r="DS580" s="5"/>
      <c r="DT580" s="5"/>
      <c r="DU580" s="5"/>
      <c r="DV580" s="5"/>
      <c r="DW580" s="5"/>
      <c r="DX580" s="5"/>
      <c r="DY580" s="5"/>
      <c r="DZ580" s="5"/>
      <c r="EA580" s="5"/>
      <c r="EB580" s="5"/>
      <c r="EC580" s="5"/>
      <c r="ED580" s="5"/>
      <c r="EE580" s="5"/>
      <c r="EF580" s="5"/>
      <c r="EG580" s="5"/>
      <c r="EH580" s="5"/>
      <c r="EI580" s="5"/>
      <c r="EJ580" s="5"/>
      <c r="EK580" s="5"/>
      <c r="EL580" s="5"/>
      <c r="EM580" s="5"/>
      <c r="EN580" s="5"/>
      <c r="EO580" s="5"/>
      <c r="EP580" s="5"/>
      <c r="EQ580" s="5"/>
      <c r="ER580" s="20">
        <f t="shared" si="130"/>
        <v>0</v>
      </c>
      <c r="ES580" s="5" t="str">
        <f t="shared" si="131"/>
        <v/>
      </c>
      <c r="ET580" s="5" t="s">
        <v>575</v>
      </c>
      <c r="EU580" s="15" t="s">
        <v>2028</v>
      </c>
      <c r="EV580" s="15" t="s">
        <v>567</v>
      </c>
      <c r="EW580" s="15"/>
      <c r="EX580" s="3"/>
      <c r="EY580" s="22"/>
      <c r="EZ580" s="21"/>
      <c r="FA580" s="3"/>
      <c r="FB580" s="22"/>
      <c r="FC580" s="15"/>
      <c r="FD580" s="15"/>
      <c r="FE580" s="15">
        <f t="shared" si="132"/>
        <v>3763</v>
      </c>
      <c r="FF580" s="4">
        <f t="shared" si="133"/>
        <v>7479</v>
      </c>
      <c r="FH580" s="4">
        <v>149</v>
      </c>
      <c r="FI580" t="s">
        <v>688</v>
      </c>
    </row>
    <row r="581" spans="1:165" ht="17.25" x14ac:dyDescent="0.25">
      <c r="A581" s="5">
        <v>463209020</v>
      </c>
      <c r="B581" s="12" t="s">
        <v>1432</v>
      </c>
      <c r="C581" s="5"/>
      <c r="D581" s="5"/>
      <c r="E581" s="5"/>
      <c r="F581" s="5"/>
      <c r="G581" s="6"/>
      <c r="H581" s="6"/>
      <c r="I581" s="5">
        <v>3806</v>
      </c>
      <c r="J581" s="5">
        <v>3806</v>
      </c>
      <c r="K581" s="295">
        <f t="shared" si="127"/>
        <v>3877</v>
      </c>
      <c r="L581" s="295">
        <f t="shared" si="122"/>
        <v>7612</v>
      </c>
      <c r="M581" s="334">
        <v>1</v>
      </c>
      <c r="N581" s="5" t="s">
        <v>688</v>
      </c>
      <c r="O581" s="5" t="s">
        <v>689</v>
      </c>
      <c r="P581" s="5" t="s">
        <v>17</v>
      </c>
      <c r="Q581" s="8">
        <v>7400</v>
      </c>
      <c r="R581" s="9">
        <v>71</v>
      </c>
      <c r="S581" s="9">
        <f t="shared" si="121"/>
        <v>0</v>
      </c>
      <c r="T581" s="9">
        <v>900</v>
      </c>
      <c r="U581" s="10" t="s">
        <v>586</v>
      </c>
      <c r="V581" s="319">
        <f t="shared" si="128"/>
        <v>3.0028172796925582E-3</v>
      </c>
      <c r="W581" s="319">
        <f t="shared" si="129"/>
        <v>4.1500034843485324E-4</v>
      </c>
      <c r="X581" s="11" t="str">
        <f t="shared" si="123"/>
        <v>FLOW</v>
      </c>
      <c r="Y581" s="5" t="str">
        <f t="shared" si="124"/>
        <v>-</v>
      </c>
      <c r="Z581" s="5" t="s">
        <v>586</v>
      </c>
      <c r="AA581" s="5" t="s">
        <v>586</v>
      </c>
      <c r="AB581" s="12"/>
      <c r="AC581" s="5"/>
      <c r="AD581" s="5"/>
      <c r="AE581" s="13"/>
      <c r="AF581" s="14"/>
      <c r="AG581" s="15"/>
      <c r="AH581" s="5" t="s">
        <v>422</v>
      </c>
      <c r="AI581" s="15"/>
      <c r="AK581" s="15"/>
      <c r="AL581" s="17">
        <v>4777</v>
      </c>
      <c r="AM581" s="8">
        <v>7400</v>
      </c>
      <c r="AN581" s="18">
        <v>27</v>
      </c>
      <c r="AO581" s="6">
        <v>37</v>
      </c>
      <c r="AP581" s="6" t="str">
        <f t="shared" si="125"/>
        <v>FLOW</v>
      </c>
      <c r="AQ581" s="6"/>
      <c r="AR581" s="6"/>
      <c r="AS581" s="6"/>
      <c r="AT581" s="6"/>
      <c r="AU581" s="5" t="s">
        <v>586</v>
      </c>
      <c r="AV581" s="332"/>
      <c r="AW581" s="12"/>
      <c r="AX581" s="19"/>
      <c r="AY581" s="5"/>
      <c r="AZ581" s="5" t="s">
        <v>1325</v>
      </c>
      <c r="BA581" s="15" t="s">
        <v>586</v>
      </c>
      <c r="BB581" s="15"/>
      <c r="BC581" s="15"/>
      <c r="BD581" s="5"/>
      <c r="BE581" s="5"/>
      <c r="BF581" s="5"/>
      <c r="BG581" s="3"/>
      <c r="BH581" s="5"/>
      <c r="BI581" s="5"/>
      <c r="BJ581" s="5"/>
      <c r="BK581" s="5"/>
      <c r="BL581" s="5"/>
      <c r="BM581" s="5"/>
      <c r="BN581" s="5"/>
      <c r="BO581" s="5"/>
      <c r="BP581" s="5"/>
      <c r="BQ581" s="5"/>
      <c r="BR581" s="5"/>
      <c r="BS581" s="5"/>
      <c r="BT581" s="5"/>
      <c r="BU581" s="5"/>
      <c r="BV581" s="5"/>
      <c r="BW581" s="5"/>
      <c r="BX581" s="5"/>
      <c r="BY581" s="5"/>
      <c r="BZ581" s="5"/>
      <c r="CA581" s="5"/>
      <c r="CB581" s="5"/>
      <c r="CC581" s="5"/>
      <c r="CD581" s="5"/>
      <c r="CE581" s="5"/>
      <c r="CF581" s="5"/>
      <c r="CG581" s="5">
        <v>1</v>
      </c>
      <c r="CH581" s="5"/>
      <c r="CI581" s="5"/>
      <c r="CJ581" s="5"/>
      <c r="CK581" s="5"/>
      <c r="CL581" s="5"/>
      <c r="CM581" s="5"/>
      <c r="CN581" s="5"/>
      <c r="CO581" s="5"/>
      <c r="CP581" s="5"/>
      <c r="CQ581" s="5"/>
      <c r="CR581" s="5"/>
      <c r="CS581" s="5"/>
      <c r="CT581" s="5"/>
      <c r="CU581" s="5"/>
      <c r="CV581" s="5"/>
      <c r="CW581" s="5"/>
      <c r="CX581" s="5"/>
      <c r="CY581" s="5"/>
      <c r="CZ581" s="5"/>
      <c r="DA581" s="5"/>
      <c r="DB581" s="5"/>
      <c r="DC581" s="5"/>
      <c r="DD581" s="5"/>
      <c r="DE581" s="5"/>
      <c r="DF581" s="5"/>
      <c r="DG581" s="5"/>
      <c r="DH581" s="5"/>
      <c r="DI581" s="5"/>
      <c r="DJ581" s="5"/>
      <c r="DK581" s="5"/>
      <c r="DL581" s="5"/>
      <c r="DM581" s="5"/>
      <c r="DN581" s="5"/>
      <c r="DO581" s="5"/>
      <c r="DP581" s="5"/>
      <c r="DQ581" s="5"/>
      <c r="DR581" s="5"/>
      <c r="DS581" s="5"/>
      <c r="DT581" s="5"/>
      <c r="DU581" s="5"/>
      <c r="DV581" s="5"/>
      <c r="DW581" s="5"/>
      <c r="DX581" s="5"/>
      <c r="DY581" s="5"/>
      <c r="DZ581" s="5"/>
      <c r="EA581" s="5"/>
      <c r="EB581" s="5"/>
      <c r="EC581" s="5"/>
      <c r="ED581" s="5"/>
      <c r="EE581" s="5"/>
      <c r="EF581" s="5"/>
      <c r="EG581" s="5"/>
      <c r="EH581" s="5"/>
      <c r="EI581" s="5"/>
      <c r="EJ581" s="5"/>
      <c r="EK581" s="5"/>
      <c r="EL581" s="5"/>
      <c r="EM581" s="5"/>
      <c r="EN581" s="5"/>
      <c r="EO581" s="5"/>
      <c r="EP581" s="5"/>
      <c r="EQ581" s="5"/>
      <c r="ER581" s="20">
        <f t="shared" si="130"/>
        <v>1</v>
      </c>
      <c r="ES581" s="5">
        <f t="shared" si="131"/>
        <v>1</v>
      </c>
      <c r="ET581" s="5" t="s">
        <v>570</v>
      </c>
      <c r="EU581" s="15" t="s">
        <v>2029</v>
      </c>
      <c r="EV581" s="15" t="s">
        <v>567</v>
      </c>
      <c r="EW581" s="15"/>
      <c r="EX581" s="3"/>
      <c r="EY581" s="22"/>
      <c r="EZ581" s="21"/>
      <c r="FA581" s="3"/>
      <c r="FB581" s="22"/>
      <c r="FC581" s="15"/>
      <c r="FD581" s="15"/>
      <c r="FE581" s="15">
        <f t="shared" si="132"/>
        <v>3877</v>
      </c>
      <c r="FF581" s="4">
        <f t="shared" si="133"/>
        <v>7612</v>
      </c>
      <c r="FH581" s="4">
        <v>71</v>
      </c>
      <c r="FI581" t="s">
        <v>688</v>
      </c>
    </row>
    <row r="582" spans="1:165" ht="17.25" x14ac:dyDescent="0.25">
      <c r="A582" s="5">
        <v>457860684</v>
      </c>
      <c r="B582" s="12" t="s">
        <v>293</v>
      </c>
      <c r="C582" s="5"/>
      <c r="D582" s="5"/>
      <c r="E582" s="5"/>
      <c r="F582" s="5"/>
      <c r="G582" s="6"/>
      <c r="H582" s="6"/>
      <c r="I582" s="5">
        <v>3786</v>
      </c>
      <c r="J582" s="5">
        <v>7497</v>
      </c>
      <c r="K582" s="295">
        <f t="shared" si="127"/>
        <v>4005</v>
      </c>
      <c r="L582" s="295">
        <f t="shared" si="122"/>
        <v>11283</v>
      </c>
      <c r="M582" s="7">
        <v>2</v>
      </c>
      <c r="N582" s="5" t="s">
        <v>688</v>
      </c>
      <c r="O582" s="5" t="s">
        <v>689</v>
      </c>
      <c r="P582" s="5" t="s">
        <v>20</v>
      </c>
      <c r="Q582" s="8">
        <v>7388</v>
      </c>
      <c r="R582" s="9">
        <v>294</v>
      </c>
      <c r="S582" s="9">
        <f t="shared" si="121"/>
        <v>0</v>
      </c>
      <c r="T582" s="9">
        <v>6300</v>
      </c>
      <c r="U582" s="10" t="s">
        <v>887</v>
      </c>
      <c r="V582" s="319">
        <f t="shared" si="128"/>
        <v>2.4707252665535667E-2</v>
      </c>
      <c r="W582" s="319">
        <f t="shared" si="129"/>
        <v>1.6357872956907365E-3</v>
      </c>
      <c r="X582" s="11" t="str">
        <f t="shared" si="123"/>
        <v>FLOW</v>
      </c>
      <c r="Y582" s="5" t="str">
        <f t="shared" si="124"/>
        <v>-</v>
      </c>
      <c r="Z582" s="5" t="s">
        <v>787</v>
      </c>
      <c r="AA582" s="5" t="s">
        <v>586</v>
      </c>
      <c r="AB582" s="12"/>
      <c r="AC582" s="5"/>
      <c r="AD582" s="5"/>
      <c r="AE582" s="13"/>
      <c r="AF582" s="14" t="s">
        <v>586</v>
      </c>
      <c r="AG582" s="15" t="s">
        <v>586</v>
      </c>
      <c r="AH582" s="5" t="s">
        <v>292</v>
      </c>
      <c r="AI582" s="15" t="s">
        <v>586</v>
      </c>
      <c r="AJ582" s="16" t="s">
        <v>586</v>
      </c>
      <c r="AK582" s="15" t="s">
        <v>586</v>
      </c>
      <c r="AL582" s="17">
        <v>14091</v>
      </c>
      <c r="AM582" s="8">
        <v>7388</v>
      </c>
      <c r="AN582" s="18">
        <v>57</v>
      </c>
      <c r="AO582" s="6">
        <v>67</v>
      </c>
      <c r="AP582" s="6" t="str">
        <f t="shared" si="125"/>
        <v>FLOW</v>
      </c>
      <c r="AQ582" s="6"/>
      <c r="AR582" s="6"/>
      <c r="AS582" s="6"/>
      <c r="AT582" s="6"/>
      <c r="AU582" s="5" t="s">
        <v>1060</v>
      </c>
      <c r="AV582" s="332"/>
      <c r="AW582" s="12"/>
      <c r="AX582" s="19"/>
      <c r="AY582" s="5"/>
      <c r="AZ582" s="5" t="s">
        <v>1011</v>
      </c>
      <c r="BA582" s="15" t="s">
        <v>586</v>
      </c>
      <c r="BB582" s="15"/>
      <c r="BC582" s="15"/>
      <c r="BD582" s="5"/>
      <c r="BE582" s="5"/>
      <c r="BF582" s="5"/>
      <c r="BG582" s="3"/>
      <c r="BH582" s="5"/>
      <c r="BI582" s="5"/>
      <c r="BJ582" s="5"/>
      <c r="BK582" s="5"/>
      <c r="BL582" s="5"/>
      <c r="BM582" s="5"/>
      <c r="BN582" s="5"/>
      <c r="BO582" s="5">
        <v>1</v>
      </c>
      <c r="BP582" s="5"/>
      <c r="BQ582" s="5"/>
      <c r="BR582" s="5"/>
      <c r="BS582" s="5"/>
      <c r="BT582" s="5"/>
      <c r="BU582" s="5"/>
      <c r="BV582" s="5"/>
      <c r="BW582" s="5"/>
      <c r="BX582" s="5"/>
      <c r="BY582" s="5"/>
      <c r="BZ582" s="5"/>
      <c r="CA582" s="5"/>
      <c r="CB582" s="5"/>
      <c r="CC582" s="5"/>
      <c r="CD582" s="5"/>
      <c r="CE582" s="5"/>
      <c r="CF582" s="5"/>
      <c r="CG582" s="5"/>
      <c r="CH582" s="5"/>
      <c r="CI582" s="5"/>
      <c r="CJ582" s="5"/>
      <c r="CK582" s="5"/>
      <c r="CL582" s="5"/>
      <c r="CM582" s="5"/>
      <c r="CN582" s="5"/>
      <c r="CO582" s="5"/>
      <c r="CP582" s="5"/>
      <c r="CQ582" s="5"/>
      <c r="CR582" s="5"/>
      <c r="CS582" s="5"/>
      <c r="CT582" s="5"/>
      <c r="CU582" s="5"/>
      <c r="CV582" s="5"/>
      <c r="CW582" s="5"/>
      <c r="CX582" s="5"/>
      <c r="CY582" s="5"/>
      <c r="CZ582" s="5"/>
      <c r="DA582" s="5"/>
      <c r="DB582" s="5"/>
      <c r="DC582" s="5"/>
      <c r="DD582" s="5"/>
      <c r="DE582" s="5"/>
      <c r="DF582" s="5"/>
      <c r="DG582" s="5"/>
      <c r="DH582" s="5"/>
      <c r="DI582" s="5"/>
      <c r="DJ582" s="5"/>
      <c r="DK582" s="5"/>
      <c r="DL582" s="5"/>
      <c r="DM582" s="5"/>
      <c r="DN582" s="5"/>
      <c r="DO582" s="5"/>
      <c r="DP582" s="5"/>
      <c r="DQ582" s="5"/>
      <c r="DR582" s="5"/>
      <c r="DS582" s="5"/>
      <c r="DT582" s="5"/>
      <c r="DU582" s="5"/>
      <c r="DV582" s="5"/>
      <c r="DW582" s="5"/>
      <c r="DX582" s="5"/>
      <c r="DY582" s="5"/>
      <c r="DZ582" s="5"/>
      <c r="EA582" s="5"/>
      <c r="EB582" s="5"/>
      <c r="EC582" s="5"/>
      <c r="ED582" s="5"/>
      <c r="EE582" s="5"/>
      <c r="EF582" s="5"/>
      <c r="EG582" s="5"/>
      <c r="EH582" s="5"/>
      <c r="EI582" s="5"/>
      <c r="EJ582" s="5"/>
      <c r="EK582" s="5"/>
      <c r="EL582" s="5"/>
      <c r="EM582" s="5"/>
      <c r="EN582" s="5"/>
      <c r="EO582" s="5"/>
      <c r="EP582" s="5"/>
      <c r="EQ582" s="5"/>
      <c r="ER582" s="20">
        <f t="shared" si="130"/>
        <v>1</v>
      </c>
      <c r="ES582" s="5">
        <f t="shared" si="131"/>
        <v>1</v>
      </c>
      <c r="ET582" s="5" t="s">
        <v>571</v>
      </c>
      <c r="EU582" s="15" t="s">
        <v>2030</v>
      </c>
      <c r="EV582" s="15" t="s">
        <v>567</v>
      </c>
      <c r="EW582" s="15" t="s">
        <v>1068</v>
      </c>
      <c r="EX582" s="3" t="s">
        <v>1287</v>
      </c>
      <c r="EY582" s="22">
        <v>46178</v>
      </c>
      <c r="EZ582" s="21"/>
      <c r="FA582" s="3"/>
      <c r="FB582" s="22"/>
      <c r="FC582" s="15"/>
      <c r="FD582" s="15"/>
      <c r="FE582" s="15">
        <f t="shared" si="132"/>
        <v>4005</v>
      </c>
      <c r="FF582" s="4">
        <f t="shared" si="133"/>
        <v>11283</v>
      </c>
      <c r="FG582" t="s">
        <v>586</v>
      </c>
      <c r="FH582" s="4">
        <v>294</v>
      </c>
      <c r="FI582" t="s">
        <v>688</v>
      </c>
    </row>
    <row r="583" spans="1:165" ht="17.25" x14ac:dyDescent="0.25">
      <c r="A583" s="5">
        <v>459019869</v>
      </c>
      <c r="B583" s="12" t="s">
        <v>1378</v>
      </c>
      <c r="C583" s="5"/>
      <c r="D583" s="5"/>
      <c r="E583" s="5"/>
      <c r="F583" s="5"/>
      <c r="G583" s="6"/>
      <c r="H583" s="6"/>
      <c r="I583" s="5">
        <v>3352</v>
      </c>
      <c r="J583" s="5">
        <v>852</v>
      </c>
      <c r="K583" s="295">
        <f t="shared" si="127"/>
        <v>869</v>
      </c>
      <c r="L583" s="295">
        <f t="shared" si="122"/>
        <v>4204</v>
      </c>
      <c r="M583" s="334">
        <v>1</v>
      </c>
      <c r="N583" s="5" t="s">
        <v>688</v>
      </c>
      <c r="O583" s="5" t="s">
        <v>689</v>
      </c>
      <c r="P583" s="5" t="s">
        <v>30</v>
      </c>
      <c r="Q583" s="8">
        <v>7381.86</v>
      </c>
      <c r="R583" s="9">
        <v>17</v>
      </c>
      <c r="S583" s="9">
        <f t="shared" si="121"/>
        <v>0</v>
      </c>
      <c r="T583" s="9">
        <v>755</v>
      </c>
      <c r="U583" s="10" t="s">
        <v>586</v>
      </c>
      <c r="V583" s="319">
        <f t="shared" si="128"/>
        <v>4.5959541450555329E-3</v>
      </c>
      <c r="W583" s="319">
        <f t="shared" si="129"/>
        <v>4.1398303676990617E-4</v>
      </c>
      <c r="X583" s="11" t="str">
        <f t="shared" si="123"/>
        <v>FLOW</v>
      </c>
      <c r="Y583" s="5" t="str">
        <f t="shared" si="124"/>
        <v>-</v>
      </c>
      <c r="Z583" s="5" t="s">
        <v>586</v>
      </c>
      <c r="AA583" s="5" t="s">
        <v>586</v>
      </c>
      <c r="AB583" s="12"/>
      <c r="AC583" s="5"/>
      <c r="AD583" s="5"/>
      <c r="AE583" s="13"/>
      <c r="AF583" s="14"/>
      <c r="AG583" s="15"/>
      <c r="AH583" s="5" t="s">
        <v>1455</v>
      </c>
      <c r="AI583" s="15"/>
      <c r="AK583" s="15"/>
      <c r="AL583" s="17">
        <v>1624</v>
      </c>
      <c r="AM583" s="8">
        <v>7381.86</v>
      </c>
      <c r="AN583" s="18">
        <v>27</v>
      </c>
      <c r="AO583" s="6">
        <v>37</v>
      </c>
      <c r="AP583" s="6" t="str">
        <f t="shared" si="125"/>
        <v>FLOW</v>
      </c>
      <c r="AQ583" s="6"/>
      <c r="AR583" s="6"/>
      <c r="AS583" s="6"/>
      <c r="AT583" s="6"/>
      <c r="AU583" s="5" t="s">
        <v>586</v>
      </c>
      <c r="AV583" s="332"/>
      <c r="AW583" s="12"/>
      <c r="AX583" s="19"/>
      <c r="AY583" s="5"/>
      <c r="AZ583" s="5" t="s">
        <v>1325</v>
      </c>
      <c r="BA583" s="15" t="s">
        <v>586</v>
      </c>
      <c r="BB583" s="15"/>
      <c r="BC583" s="15"/>
      <c r="BD583" s="5"/>
      <c r="BE583" s="5"/>
      <c r="BF583" s="5"/>
      <c r="BG583" s="3"/>
      <c r="BH583" s="5"/>
      <c r="BI583" s="5"/>
      <c r="BJ583" s="5"/>
      <c r="BK583" s="5"/>
      <c r="BL583" s="5"/>
      <c r="BM583" s="5"/>
      <c r="BN583" s="5"/>
      <c r="BO583" s="5"/>
      <c r="BP583" s="5"/>
      <c r="BQ583" s="5"/>
      <c r="BR583" s="5"/>
      <c r="BS583" s="5"/>
      <c r="BT583" s="5"/>
      <c r="BU583" s="5"/>
      <c r="BV583" s="5"/>
      <c r="BW583" s="5"/>
      <c r="BX583" s="5"/>
      <c r="BY583" s="5"/>
      <c r="BZ583" s="5"/>
      <c r="CA583" s="5"/>
      <c r="CB583" s="5"/>
      <c r="CC583" s="5"/>
      <c r="CD583" s="5"/>
      <c r="CE583" s="5"/>
      <c r="CF583" s="5"/>
      <c r="CG583" s="5"/>
      <c r="CH583" s="5"/>
      <c r="CI583" s="5"/>
      <c r="CJ583" s="5"/>
      <c r="CK583" s="5"/>
      <c r="CL583" s="5"/>
      <c r="CM583" s="5"/>
      <c r="CN583" s="5"/>
      <c r="CO583" s="5"/>
      <c r="CP583" s="5"/>
      <c r="CQ583" s="5"/>
      <c r="CR583" s="5"/>
      <c r="CS583" s="5"/>
      <c r="CT583" s="5"/>
      <c r="CU583" s="5"/>
      <c r="CV583" s="5"/>
      <c r="CW583" s="5"/>
      <c r="CX583" s="5"/>
      <c r="CY583" s="5"/>
      <c r="CZ583" s="5"/>
      <c r="DA583" s="5"/>
      <c r="DB583" s="5"/>
      <c r="DC583" s="5"/>
      <c r="DD583" s="5"/>
      <c r="DE583" s="5"/>
      <c r="DF583" s="5"/>
      <c r="DG583" s="5"/>
      <c r="DH583" s="5"/>
      <c r="DI583" s="5"/>
      <c r="DJ583" s="5"/>
      <c r="DK583" s="5"/>
      <c r="DL583" s="5"/>
      <c r="DM583" s="5"/>
      <c r="DN583" s="5"/>
      <c r="DO583" s="5"/>
      <c r="DP583" s="5"/>
      <c r="DQ583" s="5"/>
      <c r="DR583" s="5"/>
      <c r="DS583" s="5"/>
      <c r="DT583" s="5"/>
      <c r="DU583" s="5"/>
      <c r="DV583" s="5"/>
      <c r="DW583" s="5"/>
      <c r="DX583" s="5"/>
      <c r="DY583" s="5"/>
      <c r="DZ583" s="5"/>
      <c r="EA583" s="5"/>
      <c r="EB583" s="5"/>
      <c r="EC583" s="5"/>
      <c r="ED583" s="5"/>
      <c r="EE583" s="5"/>
      <c r="EF583" s="5"/>
      <c r="EG583" s="5"/>
      <c r="EH583" s="5"/>
      <c r="EI583" s="5"/>
      <c r="EJ583" s="5"/>
      <c r="EK583" s="5"/>
      <c r="EL583" s="5"/>
      <c r="EM583" s="5"/>
      <c r="EN583" s="5"/>
      <c r="EO583" s="5"/>
      <c r="EP583" s="5"/>
      <c r="EQ583" s="5"/>
      <c r="ER583" s="20">
        <f t="shared" si="130"/>
        <v>0</v>
      </c>
      <c r="ES583" s="5" t="str">
        <f t="shared" si="131"/>
        <v/>
      </c>
      <c r="ET583" s="5" t="s">
        <v>573</v>
      </c>
      <c r="EU583" s="15" t="s">
        <v>2031</v>
      </c>
      <c r="EV583" s="15" t="s">
        <v>567</v>
      </c>
      <c r="EW583" s="15"/>
      <c r="EX583" s="3"/>
      <c r="EY583" s="22"/>
      <c r="EZ583" s="21"/>
      <c r="FA583" s="3"/>
      <c r="FB583" s="22"/>
      <c r="FC583" s="15"/>
      <c r="FD583" s="15"/>
      <c r="FE583" s="15">
        <f t="shared" si="132"/>
        <v>869</v>
      </c>
      <c r="FF583" s="4">
        <f t="shared" si="133"/>
        <v>4204</v>
      </c>
      <c r="FH583" s="4">
        <v>17</v>
      </c>
      <c r="FI583" t="s">
        <v>688</v>
      </c>
    </row>
    <row r="584" spans="1:165" ht="17.25" x14ac:dyDescent="0.25">
      <c r="A584" s="5">
        <v>462289057</v>
      </c>
      <c r="B584" s="12" t="s">
        <v>373</v>
      </c>
      <c r="C584" s="5"/>
      <c r="D584" s="5"/>
      <c r="E584" s="5"/>
      <c r="F584" s="5"/>
      <c r="G584" s="6"/>
      <c r="H584" s="6"/>
      <c r="I584" s="5">
        <v>3932</v>
      </c>
      <c r="J584" s="5">
        <v>7337</v>
      </c>
      <c r="K584" s="295">
        <f>J584-I584+R584</f>
        <v>4050</v>
      </c>
      <c r="L584" s="295">
        <f t="shared" si="122"/>
        <v>11269</v>
      </c>
      <c r="M584" s="7">
        <v>4</v>
      </c>
      <c r="N584" s="5" t="s">
        <v>688</v>
      </c>
      <c r="O584" s="5" t="s">
        <v>689</v>
      </c>
      <c r="P584" s="5" t="s">
        <v>30</v>
      </c>
      <c r="Q584" s="8">
        <v>7269</v>
      </c>
      <c r="R584" s="9">
        <v>645</v>
      </c>
      <c r="S584" s="9">
        <f t="shared" si="121"/>
        <v>0</v>
      </c>
      <c r="T584" s="9">
        <v>4493</v>
      </c>
      <c r="U584" s="10" t="s">
        <v>688</v>
      </c>
      <c r="V584" s="319">
        <f t="shared" si="128"/>
        <v>3.7866015358005753E-2</v>
      </c>
      <c r="W584" s="319">
        <f t="shared" si="129"/>
        <v>2.3865501950061678E-3</v>
      </c>
      <c r="X584" s="11" t="str">
        <f t="shared" si="123"/>
        <v>FLOW</v>
      </c>
      <c r="Y584" s="5" t="str">
        <f t="shared" si="124"/>
        <v>-</v>
      </c>
      <c r="Z584" s="5" t="s">
        <v>788</v>
      </c>
      <c r="AA584" s="5" t="s">
        <v>586</v>
      </c>
      <c r="AB584" s="12"/>
      <c r="AC584" s="5"/>
      <c r="AD584" s="5"/>
      <c r="AE584" s="13"/>
      <c r="AF584" s="14" t="s">
        <v>1064</v>
      </c>
      <c r="AG584" s="15" t="s">
        <v>586</v>
      </c>
      <c r="AH584" s="5" t="s">
        <v>372</v>
      </c>
      <c r="AI584" s="15" t="s">
        <v>586</v>
      </c>
      <c r="AJ584" s="16" t="s">
        <v>586</v>
      </c>
      <c r="AK584" s="15" t="s">
        <v>586</v>
      </c>
      <c r="AL584" s="17">
        <v>12475</v>
      </c>
      <c r="AM584" s="8">
        <v>7269</v>
      </c>
      <c r="AN584" s="18">
        <v>116</v>
      </c>
      <c r="AO584" s="6">
        <v>126</v>
      </c>
      <c r="AP584" s="6" t="str">
        <f t="shared" si="125"/>
        <v>FLOW</v>
      </c>
      <c r="AQ584" s="6"/>
      <c r="AR584" s="6"/>
      <c r="AS584" s="6"/>
      <c r="AT584" s="6"/>
      <c r="AU584" s="5" t="s">
        <v>483</v>
      </c>
      <c r="AV584" s="332"/>
      <c r="AW584" s="12"/>
      <c r="AX584" s="19"/>
      <c r="AY584" s="5"/>
      <c r="AZ584" s="5" t="s">
        <v>1011</v>
      </c>
      <c r="BA584" s="15" t="s">
        <v>586</v>
      </c>
      <c r="BB584" s="15"/>
      <c r="BC584" s="15"/>
      <c r="BD584" s="5"/>
      <c r="BE584" s="5"/>
      <c r="BF584" s="5"/>
      <c r="BG584" s="3"/>
      <c r="BH584" s="5"/>
      <c r="BI584" s="5"/>
      <c r="BJ584" s="5"/>
      <c r="BK584" s="5"/>
      <c r="BL584" s="5"/>
      <c r="BM584" s="5"/>
      <c r="BN584" s="5"/>
      <c r="BO584" s="5"/>
      <c r="BP584" s="5"/>
      <c r="BQ584" s="5"/>
      <c r="BR584" s="5">
        <v>1</v>
      </c>
      <c r="BS584" s="5"/>
      <c r="BT584" s="5"/>
      <c r="BU584" s="5"/>
      <c r="BV584" s="5"/>
      <c r="BW584" s="5"/>
      <c r="BX584" s="5"/>
      <c r="BY584" s="5"/>
      <c r="BZ584" s="5"/>
      <c r="CA584" s="5"/>
      <c r="CB584" s="5"/>
      <c r="CC584" s="5"/>
      <c r="CD584" s="5"/>
      <c r="CE584" s="5"/>
      <c r="CF584" s="5"/>
      <c r="CG584" s="5"/>
      <c r="CH584" s="5"/>
      <c r="CI584" s="5"/>
      <c r="CJ584" s="5"/>
      <c r="CK584" s="5"/>
      <c r="CL584" s="5"/>
      <c r="CM584" s="5"/>
      <c r="CN584" s="5"/>
      <c r="CO584" s="5"/>
      <c r="CP584" s="5"/>
      <c r="CQ584" s="5"/>
      <c r="CR584" s="5"/>
      <c r="CS584" s="5"/>
      <c r="CT584" s="5"/>
      <c r="CU584" s="5"/>
      <c r="CV584" s="5"/>
      <c r="CW584" s="5"/>
      <c r="CX584" s="5"/>
      <c r="CY584" s="5"/>
      <c r="CZ584" s="5"/>
      <c r="DA584" s="5"/>
      <c r="DB584" s="5"/>
      <c r="DC584" s="5"/>
      <c r="DD584" s="5"/>
      <c r="DE584" s="5"/>
      <c r="DF584" s="5"/>
      <c r="DG584" s="5"/>
      <c r="DH584" s="5"/>
      <c r="DI584" s="5"/>
      <c r="DJ584" s="5"/>
      <c r="DK584" s="5"/>
      <c r="DL584" s="5"/>
      <c r="DM584" s="5"/>
      <c r="DN584" s="5"/>
      <c r="DO584" s="5"/>
      <c r="DP584" s="5"/>
      <c r="DQ584" s="5"/>
      <c r="DR584" s="5"/>
      <c r="DS584" s="5"/>
      <c r="DT584" s="5"/>
      <c r="DU584" s="5"/>
      <c r="DV584" s="5"/>
      <c r="DW584" s="5"/>
      <c r="DX584" s="5"/>
      <c r="DY584" s="5"/>
      <c r="DZ584" s="5"/>
      <c r="EA584" s="5"/>
      <c r="EB584" s="5"/>
      <c r="EC584" s="5"/>
      <c r="ED584" s="5"/>
      <c r="EE584" s="5"/>
      <c r="EF584" s="5"/>
      <c r="EG584" s="5"/>
      <c r="EH584" s="5"/>
      <c r="EI584" s="5"/>
      <c r="EJ584" s="5"/>
      <c r="EK584" s="5"/>
      <c r="EL584" s="5"/>
      <c r="EM584" s="5"/>
      <c r="EN584" s="5"/>
      <c r="EO584" s="5"/>
      <c r="EP584" s="5"/>
      <c r="EQ584" s="5"/>
      <c r="ER584" s="20">
        <f t="shared" si="130"/>
        <v>1</v>
      </c>
      <c r="ES584" s="5">
        <f t="shared" si="131"/>
        <v>1</v>
      </c>
      <c r="ET584" s="5" t="s">
        <v>573</v>
      </c>
      <c r="EU584" s="15" t="s">
        <v>2032</v>
      </c>
      <c r="EV584" s="15" t="s">
        <v>567</v>
      </c>
      <c r="EW584" s="15" t="s">
        <v>1068</v>
      </c>
      <c r="EX584" s="3" t="s">
        <v>1077</v>
      </c>
      <c r="EY584" s="22">
        <v>46179</v>
      </c>
      <c r="EZ584" s="21"/>
      <c r="FA584" s="3"/>
      <c r="FB584" s="22"/>
      <c r="FC584" s="15"/>
      <c r="FD584" s="15"/>
      <c r="FE584" s="15">
        <f t="shared" si="132"/>
        <v>-3814</v>
      </c>
      <c r="FF584" s="4">
        <f t="shared" si="133"/>
        <v>11269</v>
      </c>
      <c r="FG584" t="s">
        <v>586</v>
      </c>
      <c r="FH584" s="4">
        <v>645</v>
      </c>
      <c r="FI584" t="s">
        <v>688</v>
      </c>
    </row>
    <row r="585" spans="1:165" ht="17.25" x14ac:dyDescent="0.25">
      <c r="A585" s="5">
        <v>460946914</v>
      </c>
      <c r="B585" s="12" t="s">
        <v>1363</v>
      </c>
      <c r="C585" s="5"/>
      <c r="D585" s="5"/>
      <c r="E585" s="5"/>
      <c r="F585" s="5"/>
      <c r="G585" s="6"/>
      <c r="H585" s="6"/>
      <c r="I585" s="5">
        <v>3694</v>
      </c>
      <c r="J585" s="5">
        <v>3595</v>
      </c>
      <c r="K585" s="295">
        <f>IF((J585+R585)&lt;=I585+R585,(J585+R585),((I585-(I585*(M585+1)-(I585+J585)))+R585))</f>
        <v>3660</v>
      </c>
      <c r="L585" s="295">
        <f t="shared" si="122"/>
        <v>7289</v>
      </c>
      <c r="M585" s="334">
        <v>1</v>
      </c>
      <c r="N585" s="5" t="s">
        <v>688</v>
      </c>
      <c r="O585" s="5" t="s">
        <v>689</v>
      </c>
      <c r="P585" s="5" t="s">
        <v>146</v>
      </c>
      <c r="Q585" s="8">
        <v>7241</v>
      </c>
      <c r="R585" s="9">
        <v>65</v>
      </c>
      <c r="S585" s="9">
        <f t="shared" si="121"/>
        <v>0</v>
      </c>
      <c r="T585" s="9">
        <v>6300</v>
      </c>
      <c r="U585" s="10" t="s">
        <v>586</v>
      </c>
      <c r="V585" s="319">
        <f t="shared" si="128"/>
        <v>1.1105685993131836E-2</v>
      </c>
      <c r="W585" s="319">
        <f t="shared" si="129"/>
        <v>4.0608344905632057E-4</v>
      </c>
      <c r="X585" s="11" t="str">
        <f t="shared" si="123"/>
        <v>FLOW</v>
      </c>
      <c r="Y585" s="5" t="str">
        <f t="shared" si="124"/>
        <v>-</v>
      </c>
      <c r="Z585" s="5" t="s">
        <v>586</v>
      </c>
      <c r="AA585" s="5" t="s">
        <v>586</v>
      </c>
      <c r="AB585" s="12"/>
      <c r="AC585" s="5"/>
      <c r="AD585" s="5"/>
      <c r="AE585" s="13"/>
      <c r="AF585" s="14"/>
      <c r="AG585" s="15"/>
      <c r="AH585" s="5" t="s">
        <v>151</v>
      </c>
      <c r="AI585" s="15"/>
      <c r="AK585" s="15"/>
      <c r="AL585" s="17">
        <v>9960</v>
      </c>
      <c r="AM585" s="8">
        <v>7241</v>
      </c>
      <c r="AN585" s="18">
        <v>27</v>
      </c>
      <c r="AO585" s="6">
        <v>37</v>
      </c>
      <c r="AP585" s="6" t="str">
        <f t="shared" si="125"/>
        <v>FLOW</v>
      </c>
      <c r="AQ585" s="6"/>
      <c r="AR585" s="6"/>
      <c r="AS585" s="6"/>
      <c r="AT585" s="6"/>
      <c r="AU585" s="5" t="s">
        <v>586</v>
      </c>
      <c r="AV585" s="332"/>
      <c r="AW585" s="12"/>
      <c r="AX585" s="19"/>
      <c r="AY585" s="5"/>
      <c r="AZ585" s="5" t="s">
        <v>1325</v>
      </c>
      <c r="BA585" s="15" t="s">
        <v>586</v>
      </c>
      <c r="BB585" s="15"/>
      <c r="BC585" s="15"/>
      <c r="BD585" s="5"/>
      <c r="BE585" s="5"/>
      <c r="BF585" s="5"/>
      <c r="BG585" s="3"/>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v>1</v>
      </c>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c r="EM585" s="5"/>
      <c r="EN585" s="5"/>
      <c r="EO585" s="5"/>
      <c r="EP585" s="5"/>
      <c r="EQ585" s="5"/>
      <c r="ER585" s="20">
        <f t="shared" si="130"/>
        <v>1</v>
      </c>
      <c r="ES585" s="5">
        <f t="shared" si="131"/>
        <v>1</v>
      </c>
      <c r="ET585" s="5" t="s">
        <v>581</v>
      </c>
      <c r="EU585" s="15" t="s">
        <v>2033</v>
      </c>
      <c r="EV585" s="15" t="s">
        <v>567</v>
      </c>
      <c r="EW585" s="15"/>
      <c r="EX585" s="3"/>
      <c r="EY585" s="22"/>
      <c r="EZ585" s="21"/>
      <c r="FA585" s="3"/>
      <c r="FB585" s="22"/>
      <c r="FC585" s="15"/>
      <c r="FD585" s="15"/>
      <c r="FE585" s="15">
        <f t="shared" si="132"/>
        <v>3660</v>
      </c>
      <c r="FF585" s="4">
        <f t="shared" si="133"/>
        <v>7289</v>
      </c>
      <c r="FH585" s="4">
        <v>65</v>
      </c>
      <c r="FI585" t="s">
        <v>688</v>
      </c>
    </row>
    <row r="586" spans="1:165" ht="17.25" x14ac:dyDescent="0.25">
      <c r="A586" s="5">
        <v>459816044</v>
      </c>
      <c r="B586" s="12" t="s">
        <v>859</v>
      </c>
      <c r="C586" s="5"/>
      <c r="D586" s="5"/>
      <c r="E586" s="5"/>
      <c r="F586" s="5"/>
      <c r="G586" s="6"/>
      <c r="H586" s="6"/>
      <c r="I586" s="5">
        <v>3709</v>
      </c>
      <c r="J586" s="5">
        <v>7202</v>
      </c>
      <c r="K586" s="295">
        <f>J586-I586+R586</f>
        <v>4096</v>
      </c>
      <c r="L586" s="295">
        <f t="shared" si="122"/>
        <v>10911</v>
      </c>
      <c r="M586" s="7">
        <v>4</v>
      </c>
      <c r="N586" s="5" t="s">
        <v>688</v>
      </c>
      <c r="O586" s="5" t="s">
        <v>689</v>
      </c>
      <c r="P586" s="5" t="s">
        <v>168</v>
      </c>
      <c r="Q586" s="8">
        <v>7134.97</v>
      </c>
      <c r="R586" s="9">
        <v>603</v>
      </c>
      <c r="S586" s="9">
        <f t="shared" si="121"/>
        <v>0</v>
      </c>
      <c r="T586" s="9">
        <v>2465.1</v>
      </c>
      <c r="U586" s="10" t="s">
        <v>688</v>
      </c>
      <c r="V586" s="319">
        <f t="shared" si="128"/>
        <v>3.2430212139931656E-2</v>
      </c>
      <c r="W586" s="319">
        <f t="shared" si="129"/>
        <v>2.3425456107942161E-3</v>
      </c>
      <c r="X586" s="11" t="str">
        <f t="shared" si="123"/>
        <v>FLOW</v>
      </c>
      <c r="Y586" s="5" t="str">
        <f t="shared" si="124"/>
        <v>-</v>
      </c>
      <c r="Z586" s="5" t="s">
        <v>773</v>
      </c>
      <c r="AA586" s="5" t="s">
        <v>586</v>
      </c>
      <c r="AB586" s="12"/>
      <c r="AC586" s="5"/>
      <c r="AD586" s="5"/>
      <c r="AE586" s="13"/>
      <c r="AF586" s="14" t="s">
        <v>1064</v>
      </c>
      <c r="AG586" s="15" t="s">
        <v>586</v>
      </c>
      <c r="AH586" s="5" t="s">
        <v>406</v>
      </c>
      <c r="AI586" s="15" t="s">
        <v>586</v>
      </c>
      <c r="AJ586" s="16" t="s">
        <v>586</v>
      </c>
      <c r="AK586" s="15" t="s">
        <v>586</v>
      </c>
      <c r="AL586" s="17">
        <v>10270.1</v>
      </c>
      <c r="AM586" s="8">
        <v>7134.97</v>
      </c>
      <c r="AN586" s="18">
        <v>116</v>
      </c>
      <c r="AO586" s="6">
        <v>126</v>
      </c>
      <c r="AP586" s="6" t="str">
        <f t="shared" si="125"/>
        <v>FLOW</v>
      </c>
      <c r="AQ586" s="6"/>
      <c r="AR586" s="6"/>
      <c r="AS586" s="6"/>
      <c r="AT586" s="6"/>
      <c r="AU586" s="5" t="s">
        <v>483</v>
      </c>
      <c r="AV586" s="332"/>
      <c r="AW586" s="12"/>
      <c r="AX586" s="19"/>
      <c r="AY586" s="5"/>
      <c r="AZ586" s="5" t="s">
        <v>1011</v>
      </c>
      <c r="BA586" s="15" t="s">
        <v>586</v>
      </c>
      <c r="BB586" s="15"/>
      <c r="BC586" s="15"/>
      <c r="BD586" s="5"/>
      <c r="BE586" s="5"/>
      <c r="BF586" s="5"/>
      <c r="BG586" s="3"/>
      <c r="BH586" s="5"/>
      <c r="BI586" s="5"/>
      <c r="BJ586" s="5"/>
      <c r="BK586" s="5"/>
      <c r="BL586" s="5">
        <v>1</v>
      </c>
      <c r="BM586" s="5"/>
      <c r="BN586" s="5"/>
      <c r="BO586" s="5"/>
      <c r="BP586" s="5"/>
      <c r="BQ586" s="5"/>
      <c r="BR586" s="5"/>
      <c r="BS586" s="5"/>
      <c r="BT586" s="5"/>
      <c r="BU586" s="5"/>
      <c r="BV586" s="5"/>
      <c r="BW586" s="5"/>
      <c r="BX586" s="5"/>
      <c r="BY586" s="5"/>
      <c r="BZ586" s="5"/>
      <c r="CA586" s="5"/>
      <c r="CB586" s="5"/>
      <c r="CC586" s="5"/>
      <c r="CD586" s="5"/>
      <c r="CE586" s="5"/>
      <c r="CF586" s="5"/>
      <c r="CG586" s="5"/>
      <c r="CH586" s="5"/>
      <c r="CI586" s="5"/>
      <c r="CJ586" s="5"/>
      <c r="CK586" s="5"/>
      <c r="CL586" s="5"/>
      <c r="CM586" s="5"/>
      <c r="CN586" s="5"/>
      <c r="CO586" s="5"/>
      <c r="CP586" s="5"/>
      <c r="CQ586" s="5"/>
      <c r="CR586" s="5"/>
      <c r="CS586" s="5"/>
      <c r="CT586" s="5"/>
      <c r="CU586" s="5"/>
      <c r="CV586" s="5"/>
      <c r="CW586" s="5"/>
      <c r="CX586" s="5"/>
      <c r="CY586" s="5"/>
      <c r="CZ586" s="5"/>
      <c r="DA586" s="5"/>
      <c r="DB586" s="5"/>
      <c r="DC586" s="5"/>
      <c r="DD586" s="5"/>
      <c r="DE586" s="5"/>
      <c r="DF586" s="5"/>
      <c r="DG586" s="5"/>
      <c r="DH586" s="5"/>
      <c r="DI586" s="5"/>
      <c r="DJ586" s="5"/>
      <c r="DK586" s="5"/>
      <c r="DL586" s="5"/>
      <c r="DM586" s="5"/>
      <c r="DN586" s="5"/>
      <c r="DO586" s="5"/>
      <c r="DP586" s="5"/>
      <c r="DQ586" s="5"/>
      <c r="DR586" s="5"/>
      <c r="DS586" s="5"/>
      <c r="DT586" s="5"/>
      <c r="DU586" s="5"/>
      <c r="DV586" s="5"/>
      <c r="DW586" s="5"/>
      <c r="DX586" s="5"/>
      <c r="DY586" s="5"/>
      <c r="DZ586" s="5"/>
      <c r="EA586" s="5"/>
      <c r="EB586" s="5"/>
      <c r="EC586" s="5"/>
      <c r="ED586" s="5"/>
      <c r="EE586" s="5"/>
      <c r="EF586" s="5"/>
      <c r="EG586" s="5"/>
      <c r="EH586" s="5"/>
      <c r="EI586" s="5"/>
      <c r="EJ586" s="5"/>
      <c r="EK586" s="5"/>
      <c r="EL586" s="5"/>
      <c r="EM586" s="5"/>
      <c r="EN586" s="5"/>
      <c r="EO586" s="5"/>
      <c r="EP586" s="5"/>
      <c r="EQ586" s="5"/>
      <c r="ER586" s="20">
        <f t="shared" si="130"/>
        <v>1</v>
      </c>
      <c r="ES586" s="5">
        <f t="shared" si="131"/>
        <v>1</v>
      </c>
      <c r="ET586" s="5" t="s">
        <v>583</v>
      </c>
      <c r="EU586" s="15" t="s">
        <v>2034</v>
      </c>
      <c r="EV586" s="15" t="s">
        <v>567</v>
      </c>
      <c r="EW586" s="15" t="s">
        <v>1070</v>
      </c>
      <c r="EX586" s="3" t="s">
        <v>1078</v>
      </c>
      <c r="EY586" s="22">
        <v>46177</v>
      </c>
      <c r="EZ586" s="21"/>
      <c r="FA586" s="3"/>
      <c r="FB586" s="22"/>
      <c r="FC586" s="15"/>
      <c r="FD586" s="15"/>
      <c r="FE586" s="15">
        <f t="shared" si="132"/>
        <v>-3322</v>
      </c>
      <c r="FF586" s="4">
        <f t="shared" si="133"/>
        <v>10911</v>
      </c>
      <c r="FG586" t="s">
        <v>586</v>
      </c>
      <c r="FH586" s="4">
        <v>603</v>
      </c>
      <c r="FI586" t="s">
        <v>688</v>
      </c>
    </row>
    <row r="587" spans="1:165" ht="17.25" x14ac:dyDescent="0.25">
      <c r="A587" s="5">
        <v>466444305</v>
      </c>
      <c r="B587" s="12" t="s">
        <v>302</v>
      </c>
      <c r="C587" s="5"/>
      <c r="D587" s="5"/>
      <c r="E587" s="5"/>
      <c r="F587" s="5"/>
      <c r="G587" s="6"/>
      <c r="H587" s="6"/>
      <c r="I587" s="5">
        <v>1880</v>
      </c>
      <c r="J587" s="5">
        <v>3539</v>
      </c>
      <c r="K587" s="295">
        <f>IF((J587+R587)&lt;=I587+R587,(J587+R587),((I587-(I587*(M587+1)-(I587+J587)))+R587))</f>
        <v>1806</v>
      </c>
      <c r="L587" s="295">
        <f t="shared" si="122"/>
        <v>5419</v>
      </c>
      <c r="M587" s="7">
        <v>2</v>
      </c>
      <c r="N587" s="5" t="s">
        <v>688</v>
      </c>
      <c r="O587" s="5" t="s">
        <v>689</v>
      </c>
      <c r="P587" s="5" t="s">
        <v>168</v>
      </c>
      <c r="Q587" s="8">
        <v>7116</v>
      </c>
      <c r="R587" s="9">
        <v>147</v>
      </c>
      <c r="S587" s="9">
        <f t="shared" si="121"/>
        <v>0</v>
      </c>
      <c r="T587" s="9">
        <v>2699</v>
      </c>
      <c r="U587" s="10" t="s">
        <v>895</v>
      </c>
      <c r="V587" s="319">
        <f t="shared" si="128"/>
        <v>1.8319573058179318E-2</v>
      </c>
      <c r="W587" s="319">
        <f t="shared" si="129"/>
        <v>1.5755633995851762E-3</v>
      </c>
      <c r="X587" s="11" t="str">
        <f t="shared" si="123"/>
        <v>FLOW</v>
      </c>
      <c r="Y587" s="5" t="str">
        <f t="shared" si="124"/>
        <v>-</v>
      </c>
      <c r="Z587" s="5" t="s">
        <v>787</v>
      </c>
      <c r="AA587" s="5" t="s">
        <v>586</v>
      </c>
      <c r="AB587" s="12"/>
      <c r="AC587" s="5"/>
      <c r="AD587" s="5"/>
      <c r="AE587" s="13"/>
      <c r="AF587" s="14" t="s">
        <v>586</v>
      </c>
      <c r="AG587" s="15" t="s">
        <v>586</v>
      </c>
      <c r="AH587" s="5" t="s">
        <v>299</v>
      </c>
      <c r="AI587" s="15" t="s">
        <v>586</v>
      </c>
      <c r="AJ587" s="16" t="s">
        <v>586</v>
      </c>
      <c r="AK587" s="15" t="s">
        <v>586</v>
      </c>
      <c r="AL587" s="17">
        <v>6385</v>
      </c>
      <c r="AM587" s="8">
        <v>7116</v>
      </c>
      <c r="AN587" s="18">
        <v>56</v>
      </c>
      <c r="AO587" s="6">
        <v>66</v>
      </c>
      <c r="AP587" s="6" t="str">
        <f t="shared" si="125"/>
        <v>FLOW</v>
      </c>
      <c r="AQ587" s="6"/>
      <c r="AR587" s="6"/>
      <c r="AS587" s="6"/>
      <c r="AT587" s="6"/>
      <c r="AU587" s="5" t="s">
        <v>1060</v>
      </c>
      <c r="AV587" s="332"/>
      <c r="AW587" s="12"/>
      <c r="AX587" s="19"/>
      <c r="AY587" s="5"/>
      <c r="AZ587" s="5" t="s">
        <v>1011</v>
      </c>
      <c r="BA587" s="15" t="s">
        <v>586</v>
      </c>
      <c r="BB587" s="15"/>
      <c r="BC587" s="15"/>
      <c r="BD587" s="5"/>
      <c r="BE587" s="5"/>
      <c r="BF587" s="5"/>
      <c r="BG587" s="3"/>
      <c r="BH587" s="5"/>
      <c r="BI587" s="5"/>
      <c r="BJ587" s="5"/>
      <c r="BK587" s="5"/>
      <c r="BL587" s="5">
        <v>1</v>
      </c>
      <c r="BM587" s="5"/>
      <c r="BN587" s="5"/>
      <c r="BO587" s="5"/>
      <c r="BP587" s="5"/>
      <c r="BQ587" s="5"/>
      <c r="BR587" s="5"/>
      <c r="BS587" s="5"/>
      <c r="BT587" s="5"/>
      <c r="BU587" s="5"/>
      <c r="BV587" s="5"/>
      <c r="BW587" s="5"/>
      <c r="BX587" s="5"/>
      <c r="BY587" s="5"/>
      <c r="BZ587" s="5"/>
      <c r="CA587" s="5"/>
      <c r="CB587" s="5"/>
      <c r="CC587" s="5"/>
      <c r="CD587" s="5"/>
      <c r="CE587" s="5"/>
      <c r="CF587" s="5"/>
      <c r="CG587" s="5"/>
      <c r="CH587" s="5"/>
      <c r="CI587" s="5"/>
      <c r="CJ587" s="5"/>
      <c r="CK587" s="5"/>
      <c r="CL587" s="5"/>
      <c r="CM587" s="5"/>
      <c r="CN587" s="5"/>
      <c r="CO587" s="5"/>
      <c r="CP587" s="5"/>
      <c r="CQ587" s="5"/>
      <c r="CR587" s="5"/>
      <c r="CS587" s="5"/>
      <c r="CT587" s="5"/>
      <c r="CU587" s="5"/>
      <c r="CV587" s="5"/>
      <c r="CW587" s="5"/>
      <c r="CX587" s="5"/>
      <c r="CY587" s="5"/>
      <c r="CZ587" s="5"/>
      <c r="DA587" s="5"/>
      <c r="DB587" s="5"/>
      <c r="DC587" s="5"/>
      <c r="DD587" s="5"/>
      <c r="DE587" s="5"/>
      <c r="DF587" s="5"/>
      <c r="DG587" s="5"/>
      <c r="DH587" s="5"/>
      <c r="DI587" s="5"/>
      <c r="DJ587" s="5"/>
      <c r="DK587" s="5"/>
      <c r="DL587" s="5"/>
      <c r="DM587" s="5"/>
      <c r="DN587" s="5"/>
      <c r="DO587" s="5"/>
      <c r="DP587" s="5"/>
      <c r="DQ587" s="5"/>
      <c r="DR587" s="5"/>
      <c r="DS587" s="5"/>
      <c r="DT587" s="5"/>
      <c r="DU587" s="5"/>
      <c r="DV587" s="5"/>
      <c r="DW587" s="5"/>
      <c r="DX587" s="5"/>
      <c r="DY587" s="5"/>
      <c r="DZ587" s="5"/>
      <c r="EA587" s="5"/>
      <c r="EB587" s="5"/>
      <c r="EC587" s="5"/>
      <c r="ED587" s="5"/>
      <c r="EE587" s="5"/>
      <c r="EF587" s="5"/>
      <c r="EG587" s="5"/>
      <c r="EH587" s="5"/>
      <c r="EI587" s="5"/>
      <c r="EJ587" s="5"/>
      <c r="EK587" s="5"/>
      <c r="EL587" s="5"/>
      <c r="EM587" s="5"/>
      <c r="EN587" s="5"/>
      <c r="EO587" s="5"/>
      <c r="EP587" s="5"/>
      <c r="EQ587" s="5"/>
      <c r="ER587" s="20">
        <f t="shared" si="130"/>
        <v>1</v>
      </c>
      <c r="ES587" s="5">
        <f t="shared" si="131"/>
        <v>1</v>
      </c>
      <c r="ET587" s="5" t="s">
        <v>583</v>
      </c>
      <c r="EU587" s="15" t="s">
        <v>2035</v>
      </c>
      <c r="EV587" s="15" t="s">
        <v>567</v>
      </c>
      <c r="EW587" s="15" t="s">
        <v>1070</v>
      </c>
      <c r="EX587" s="3" t="s">
        <v>1078</v>
      </c>
      <c r="EY587" s="22">
        <v>46177</v>
      </c>
      <c r="EZ587" s="21"/>
      <c r="FA587" s="3"/>
      <c r="FB587" s="22"/>
      <c r="FC587" s="15"/>
      <c r="FD587" s="15"/>
      <c r="FE587" s="15">
        <f t="shared" si="132"/>
        <v>1806</v>
      </c>
      <c r="FF587" s="4">
        <f t="shared" si="133"/>
        <v>5419</v>
      </c>
      <c r="FG587" t="s">
        <v>586</v>
      </c>
      <c r="FH587" s="4">
        <v>147</v>
      </c>
      <c r="FI587" t="s">
        <v>688</v>
      </c>
    </row>
    <row r="588" spans="1:165" ht="17.25" x14ac:dyDescent="0.25">
      <c r="A588" s="5">
        <v>140231764</v>
      </c>
      <c r="B588" s="12" t="s">
        <v>140</v>
      </c>
      <c r="C588" s="5"/>
      <c r="D588" s="5"/>
      <c r="E588" s="5"/>
      <c r="F588" s="5"/>
      <c r="G588" s="6"/>
      <c r="H588" s="6"/>
      <c r="I588" s="5">
        <v>3653</v>
      </c>
      <c r="J588" s="5">
        <v>7306</v>
      </c>
      <c r="K588" s="295">
        <f>IF((J588+R588)&lt;=I588+R588,(J588+R588),((I588-(I588*(M588+1)-(I588+J588)))+R588))</f>
        <v>228</v>
      </c>
      <c r="L588" s="295">
        <f t="shared" si="122"/>
        <v>10959</v>
      </c>
      <c r="M588" s="7">
        <v>3</v>
      </c>
      <c r="N588" s="5" t="s">
        <v>688</v>
      </c>
      <c r="O588" s="5" t="s">
        <v>689</v>
      </c>
      <c r="P588" s="5" t="s">
        <v>20</v>
      </c>
      <c r="Q588" s="8">
        <v>7105.45</v>
      </c>
      <c r="R588" s="9">
        <v>228</v>
      </c>
      <c r="S588" s="9">
        <f t="shared" si="121"/>
        <v>0</v>
      </c>
      <c r="T588" s="9">
        <v>1775</v>
      </c>
      <c r="U588" s="10" t="s">
        <v>688</v>
      </c>
      <c r="V588" s="319">
        <f t="shared" si="128"/>
        <v>2.3697574729346145E-2</v>
      </c>
      <c r="W588" s="319">
        <f t="shared" si="129"/>
        <v>1.8811768886398291E-3</v>
      </c>
      <c r="X588" s="11" t="str">
        <f t="shared" si="123"/>
        <v>FLOW</v>
      </c>
      <c r="Y588" s="5" t="str">
        <f t="shared" si="124"/>
        <v>-</v>
      </c>
      <c r="Z588" s="5" t="s">
        <v>773</v>
      </c>
      <c r="AA588" s="5" t="s">
        <v>586</v>
      </c>
      <c r="AB588" s="12"/>
      <c r="AC588" s="5"/>
      <c r="AD588" s="5"/>
      <c r="AE588" s="13"/>
      <c r="AF588" s="14" t="s">
        <v>1064</v>
      </c>
      <c r="AG588" s="15" t="s">
        <v>586</v>
      </c>
      <c r="AH588" s="5" t="s">
        <v>130</v>
      </c>
      <c r="AI588" s="15" t="s">
        <v>586</v>
      </c>
      <c r="AJ588" s="16" t="s">
        <v>586</v>
      </c>
      <c r="AK588" s="15" t="s">
        <v>586</v>
      </c>
      <c r="AL588" s="17">
        <v>9309</v>
      </c>
      <c r="AM588" s="8">
        <v>7105.45</v>
      </c>
      <c r="AN588" s="18">
        <v>88</v>
      </c>
      <c r="AO588" s="6">
        <v>98</v>
      </c>
      <c r="AP588" s="6" t="str">
        <f t="shared" si="125"/>
        <v>FLOW</v>
      </c>
      <c r="AQ588" s="6"/>
      <c r="AR588" s="6"/>
      <c r="AS588" s="6"/>
      <c r="AT588" s="6"/>
      <c r="AU588" s="5" t="s">
        <v>1060</v>
      </c>
      <c r="AV588" s="332"/>
      <c r="AW588" s="12"/>
      <c r="AX588" s="19"/>
      <c r="AY588" s="5"/>
      <c r="AZ588" s="5" t="s">
        <v>1011</v>
      </c>
      <c r="BA588" s="15" t="s">
        <v>586</v>
      </c>
      <c r="BB588" s="15"/>
      <c r="BC588" s="15">
        <v>1</v>
      </c>
      <c r="BD588" s="5"/>
      <c r="BE588" s="5"/>
      <c r="BF588" s="5"/>
      <c r="BG588" s="3"/>
      <c r="BH588" s="5"/>
      <c r="BI588" s="5"/>
      <c r="BJ588" s="5"/>
      <c r="BK588" s="5"/>
      <c r="BL588" s="5"/>
      <c r="BM588" s="5"/>
      <c r="BN588" s="5"/>
      <c r="BO588" s="5"/>
      <c r="BP588" s="5"/>
      <c r="BQ588" s="5"/>
      <c r="BR588" s="5"/>
      <c r="BS588" s="5"/>
      <c r="BT588" s="5"/>
      <c r="BU588" s="5"/>
      <c r="BV588" s="5"/>
      <c r="BW588" s="5"/>
      <c r="BX588" s="5"/>
      <c r="BY588" s="5"/>
      <c r="BZ588" s="5"/>
      <c r="CA588" s="5"/>
      <c r="CB588" s="5"/>
      <c r="CC588" s="5"/>
      <c r="CD588" s="5"/>
      <c r="CE588" s="5"/>
      <c r="CF588" s="5"/>
      <c r="CG588" s="5"/>
      <c r="CH588" s="5"/>
      <c r="CI588" s="5"/>
      <c r="CJ588" s="5"/>
      <c r="CK588" s="5"/>
      <c r="CL588" s="5"/>
      <c r="CM588" s="5"/>
      <c r="CN588" s="5"/>
      <c r="CO588" s="5"/>
      <c r="CP588" s="5"/>
      <c r="CQ588" s="5"/>
      <c r="CR588" s="5"/>
      <c r="CS588" s="5"/>
      <c r="CT588" s="5"/>
      <c r="CU588" s="5"/>
      <c r="CV588" s="5"/>
      <c r="CW588" s="5"/>
      <c r="CX588" s="5"/>
      <c r="CY588" s="5"/>
      <c r="CZ588" s="5"/>
      <c r="DA588" s="5"/>
      <c r="DB588" s="5"/>
      <c r="DC588" s="5"/>
      <c r="DD588" s="5"/>
      <c r="DE588" s="5"/>
      <c r="DF588" s="5"/>
      <c r="DG588" s="5"/>
      <c r="DH588" s="5"/>
      <c r="DI588" s="5"/>
      <c r="DJ588" s="5"/>
      <c r="DK588" s="5"/>
      <c r="DL588" s="5"/>
      <c r="DM588" s="5"/>
      <c r="DN588" s="5"/>
      <c r="DO588" s="5"/>
      <c r="DP588" s="5"/>
      <c r="DQ588" s="5"/>
      <c r="DR588" s="5"/>
      <c r="DS588" s="5"/>
      <c r="DT588" s="5"/>
      <c r="DU588" s="5"/>
      <c r="DV588" s="5"/>
      <c r="DW588" s="5"/>
      <c r="DX588" s="5"/>
      <c r="DY588" s="5"/>
      <c r="DZ588" s="5"/>
      <c r="EA588" s="5"/>
      <c r="EB588" s="5"/>
      <c r="EC588" s="5"/>
      <c r="ED588" s="5"/>
      <c r="EE588" s="5"/>
      <c r="EF588" s="5"/>
      <c r="EG588" s="5"/>
      <c r="EH588" s="5"/>
      <c r="EI588" s="5"/>
      <c r="EJ588" s="5"/>
      <c r="EK588" s="5"/>
      <c r="EL588" s="5"/>
      <c r="EM588" s="5"/>
      <c r="EN588" s="5"/>
      <c r="EO588" s="5"/>
      <c r="EP588" s="5"/>
      <c r="EQ588" s="5"/>
      <c r="ER588" s="20">
        <f t="shared" si="130"/>
        <v>1</v>
      </c>
      <c r="ES588" s="5">
        <f t="shared" si="131"/>
        <v>1</v>
      </c>
      <c r="ET588" s="5" t="s">
        <v>571</v>
      </c>
      <c r="EU588" s="15" t="s">
        <v>2036</v>
      </c>
      <c r="EV588" s="15" t="s">
        <v>567</v>
      </c>
      <c r="EW588" s="15" t="s">
        <v>1075</v>
      </c>
      <c r="EX588" s="3" t="s">
        <v>1288</v>
      </c>
      <c r="EY588" s="22">
        <v>46174</v>
      </c>
      <c r="EZ588" s="21"/>
      <c r="FA588" s="3"/>
      <c r="FB588" s="22"/>
      <c r="FC588" s="15"/>
      <c r="FD588" s="15"/>
      <c r="FE588" s="15">
        <f t="shared" si="132"/>
        <v>228</v>
      </c>
      <c r="FF588" s="4">
        <f t="shared" si="133"/>
        <v>10959</v>
      </c>
      <c r="FG588" t="s">
        <v>897</v>
      </c>
      <c r="FH588" s="4">
        <v>228</v>
      </c>
      <c r="FI588" t="s">
        <v>688</v>
      </c>
    </row>
    <row r="589" spans="1:165" ht="17.25" x14ac:dyDescent="0.25">
      <c r="A589" s="5">
        <v>458212981</v>
      </c>
      <c r="B589" s="12" t="s">
        <v>54</v>
      </c>
      <c r="C589" s="5"/>
      <c r="D589" s="5"/>
      <c r="E589" s="5"/>
      <c r="F589" s="5"/>
      <c r="G589" s="6"/>
      <c r="H589" s="6"/>
      <c r="I589" s="5">
        <v>3623</v>
      </c>
      <c r="J589" s="5">
        <v>3656</v>
      </c>
      <c r="K589" s="295">
        <f>IF((J589+R589)&lt;=I589+R589,(J589+R589),((I589-(I589*(M589+1)-(I589+J589)))+R589))</f>
        <v>3788</v>
      </c>
      <c r="L589" s="295">
        <f t="shared" si="122"/>
        <v>7279</v>
      </c>
      <c r="M589" s="334">
        <v>1</v>
      </c>
      <c r="N589" s="5" t="s">
        <v>688</v>
      </c>
      <c r="O589" s="5" t="s">
        <v>689</v>
      </c>
      <c r="P589" s="5" t="s">
        <v>53</v>
      </c>
      <c r="Q589" s="8">
        <v>7076</v>
      </c>
      <c r="R589" s="9">
        <v>132</v>
      </c>
      <c r="S589" s="9">
        <f t="shared" si="121"/>
        <v>0</v>
      </c>
      <c r="T589" s="9">
        <v>6186</v>
      </c>
      <c r="U589" s="10" t="s">
        <v>867</v>
      </c>
      <c r="V589" s="319">
        <f t="shared" si="128"/>
        <v>1.0388705544973054E-2</v>
      </c>
      <c r="W589" s="319">
        <f t="shared" si="129"/>
        <v>3.9683006290878667E-4</v>
      </c>
      <c r="X589" s="11" t="str">
        <f t="shared" si="123"/>
        <v>FLOW</v>
      </c>
      <c r="Y589" s="5" t="str">
        <f t="shared" si="124"/>
        <v>-</v>
      </c>
      <c r="Z589" s="5" t="s">
        <v>787</v>
      </c>
      <c r="AA589" s="5" t="s">
        <v>586</v>
      </c>
      <c r="AB589" s="12"/>
      <c r="AC589" s="5"/>
      <c r="AD589" s="5"/>
      <c r="AE589" s="13"/>
      <c r="AF589" s="14" t="s">
        <v>586</v>
      </c>
      <c r="AG589" s="15" t="s">
        <v>586</v>
      </c>
      <c r="AH589" s="5" t="s">
        <v>1036</v>
      </c>
      <c r="AI589" s="15" t="s">
        <v>586</v>
      </c>
      <c r="AJ589" s="16" t="s">
        <v>586</v>
      </c>
      <c r="AK589" s="15" t="s">
        <v>586</v>
      </c>
      <c r="AL589" s="17">
        <v>9974</v>
      </c>
      <c r="AM589" s="8">
        <v>7076</v>
      </c>
      <c r="AN589" s="18">
        <v>27</v>
      </c>
      <c r="AO589" s="6">
        <v>37</v>
      </c>
      <c r="AP589" s="6" t="str">
        <f t="shared" si="125"/>
        <v>FLOW</v>
      </c>
      <c r="AQ589" s="6"/>
      <c r="AR589" s="6"/>
      <c r="AS589" s="6"/>
      <c r="AT589" s="6"/>
      <c r="AU589" s="5" t="s">
        <v>1060</v>
      </c>
      <c r="AV589" s="332"/>
      <c r="AW589" s="12"/>
      <c r="AX589" s="19"/>
      <c r="AY589" s="5"/>
      <c r="AZ589" s="5" t="s">
        <v>1011</v>
      </c>
      <c r="BA589" s="15" t="s">
        <v>586</v>
      </c>
      <c r="BB589" s="15"/>
      <c r="BC589" s="15"/>
      <c r="BD589" s="5"/>
      <c r="BE589" s="5"/>
      <c r="BF589" s="5"/>
      <c r="BG589" s="3"/>
      <c r="BH589" s="5"/>
      <c r="BI589" s="5"/>
      <c r="BJ589" s="5"/>
      <c r="BK589" s="5"/>
      <c r="BL589" s="5"/>
      <c r="BM589" s="5"/>
      <c r="BN589" s="5"/>
      <c r="BO589" s="5">
        <v>1</v>
      </c>
      <c r="BP589" s="5"/>
      <c r="BQ589" s="5"/>
      <c r="BR589" s="5"/>
      <c r="BS589" s="5"/>
      <c r="BT589" s="5"/>
      <c r="BU589" s="5"/>
      <c r="BV589" s="5"/>
      <c r="BW589" s="5"/>
      <c r="BX589" s="5"/>
      <c r="BY589" s="5"/>
      <c r="BZ589" s="5"/>
      <c r="CA589" s="5"/>
      <c r="CB589" s="5"/>
      <c r="CC589" s="5"/>
      <c r="CD589" s="5"/>
      <c r="CE589" s="5"/>
      <c r="CF589" s="5"/>
      <c r="CG589" s="5"/>
      <c r="CH589" s="5"/>
      <c r="CI589" s="5"/>
      <c r="CJ589" s="5"/>
      <c r="CK589" s="5"/>
      <c r="CL589" s="5"/>
      <c r="CM589" s="5"/>
      <c r="CN589" s="5"/>
      <c r="CO589" s="5"/>
      <c r="CP589" s="5"/>
      <c r="CQ589" s="5"/>
      <c r="CR589" s="5"/>
      <c r="CS589" s="5"/>
      <c r="CT589" s="5"/>
      <c r="CU589" s="5"/>
      <c r="CV589" s="5"/>
      <c r="CW589" s="5"/>
      <c r="CX589" s="5"/>
      <c r="CY589" s="5"/>
      <c r="CZ589" s="5"/>
      <c r="DA589" s="5"/>
      <c r="DB589" s="5"/>
      <c r="DC589" s="5"/>
      <c r="DD589" s="5"/>
      <c r="DE589" s="5"/>
      <c r="DF589" s="5"/>
      <c r="DG589" s="5"/>
      <c r="DH589" s="5"/>
      <c r="DI589" s="5"/>
      <c r="DJ589" s="5"/>
      <c r="DK589" s="5"/>
      <c r="DL589" s="5"/>
      <c r="DM589" s="5"/>
      <c r="DN589" s="5"/>
      <c r="DO589" s="5"/>
      <c r="DP589" s="5"/>
      <c r="DQ589" s="5"/>
      <c r="DR589" s="5"/>
      <c r="DS589" s="5"/>
      <c r="DT589" s="5"/>
      <c r="DU589" s="5"/>
      <c r="DV589" s="5"/>
      <c r="DW589" s="5"/>
      <c r="DX589" s="5"/>
      <c r="DY589" s="5"/>
      <c r="DZ589" s="5"/>
      <c r="EA589" s="5"/>
      <c r="EB589" s="5"/>
      <c r="EC589" s="5"/>
      <c r="ED589" s="5"/>
      <c r="EE589" s="5"/>
      <c r="EF589" s="5"/>
      <c r="EG589" s="5"/>
      <c r="EH589" s="5"/>
      <c r="EI589" s="5"/>
      <c r="EJ589" s="5"/>
      <c r="EK589" s="5"/>
      <c r="EL589" s="5"/>
      <c r="EM589" s="5"/>
      <c r="EN589" s="5"/>
      <c r="EO589" s="5"/>
      <c r="EP589" s="5"/>
      <c r="EQ589" s="5"/>
      <c r="ER589" s="20">
        <f t="shared" si="130"/>
        <v>1</v>
      </c>
      <c r="ES589" s="5">
        <f t="shared" si="131"/>
        <v>1</v>
      </c>
      <c r="ET589" s="5" t="s">
        <v>577</v>
      </c>
      <c r="EU589" s="15" t="s">
        <v>2037</v>
      </c>
      <c r="EV589" s="15" t="s">
        <v>567</v>
      </c>
      <c r="EW589" s="15" t="s">
        <v>1073</v>
      </c>
      <c r="EX589" s="3" t="s">
        <v>1112</v>
      </c>
      <c r="EY589" s="22">
        <v>46188</v>
      </c>
      <c r="EZ589" s="21"/>
      <c r="FA589" s="3"/>
      <c r="FB589" s="22"/>
      <c r="FC589" s="15"/>
      <c r="FD589" s="15"/>
      <c r="FE589" s="15">
        <f t="shared" si="132"/>
        <v>3788</v>
      </c>
      <c r="FF589" s="4">
        <f t="shared" si="133"/>
        <v>7279</v>
      </c>
      <c r="FG589" t="s">
        <v>586</v>
      </c>
      <c r="FH589" s="4">
        <v>132</v>
      </c>
      <c r="FI589" t="s">
        <v>688</v>
      </c>
    </row>
    <row r="590" spans="1:165" ht="17.25" x14ac:dyDescent="0.25">
      <c r="A590" s="5">
        <v>139827641</v>
      </c>
      <c r="B590" s="12" t="s">
        <v>113</v>
      </c>
      <c r="C590" s="5"/>
      <c r="D590" s="5"/>
      <c r="E590" s="5"/>
      <c r="F590" s="5"/>
      <c r="G590" s="6"/>
      <c r="H590" s="6"/>
      <c r="I590" s="5">
        <v>3621</v>
      </c>
      <c r="J590" s="5">
        <v>7280</v>
      </c>
      <c r="K590" s="295">
        <f>J590-I590+R590</f>
        <v>4339</v>
      </c>
      <c r="L590" s="295">
        <f t="shared" si="122"/>
        <v>10901</v>
      </c>
      <c r="M590" s="7">
        <v>4</v>
      </c>
      <c r="N590" s="5" t="s">
        <v>688</v>
      </c>
      <c r="O590" s="5" t="s">
        <v>689</v>
      </c>
      <c r="P590" s="5" t="s">
        <v>17</v>
      </c>
      <c r="Q590" s="8">
        <v>7072.44</v>
      </c>
      <c r="R590" s="9">
        <v>680</v>
      </c>
      <c r="S590" s="9">
        <f t="shared" si="121"/>
        <v>0</v>
      </c>
      <c r="T590" s="9">
        <v>6300</v>
      </c>
      <c r="U590" s="10" t="s">
        <v>737</v>
      </c>
      <c r="V590" s="319">
        <f t="shared" si="128"/>
        <v>1.4589346182161077E-2</v>
      </c>
      <c r="W590" s="319">
        <f t="shared" si="129"/>
        <v>2.3220158290231697E-3</v>
      </c>
      <c r="X590" s="11" t="str">
        <f t="shared" si="123"/>
        <v>FLOW</v>
      </c>
      <c r="Y590" s="5" t="str">
        <f t="shared" si="124"/>
        <v>-</v>
      </c>
      <c r="Z590" s="5" t="s">
        <v>738</v>
      </c>
      <c r="AA590" s="5" t="s">
        <v>586</v>
      </c>
      <c r="AB590" s="12"/>
      <c r="AC590" s="5"/>
      <c r="AD590" s="5"/>
      <c r="AE590" s="13"/>
      <c r="AF590" s="14" t="s">
        <v>1064</v>
      </c>
      <c r="AG590" s="15" t="s">
        <v>586</v>
      </c>
      <c r="AH590" s="5" t="s">
        <v>111</v>
      </c>
      <c r="AI590" s="15" t="s">
        <v>586</v>
      </c>
      <c r="AJ590" s="16" t="s">
        <v>586</v>
      </c>
      <c r="AK590" s="15" t="s">
        <v>586</v>
      </c>
      <c r="AL590" s="17">
        <v>14260</v>
      </c>
      <c r="AM590" s="8">
        <v>7072.44</v>
      </c>
      <c r="AN590" s="18">
        <v>115</v>
      </c>
      <c r="AO590" s="6">
        <v>125</v>
      </c>
      <c r="AP590" s="6" t="str">
        <f t="shared" si="125"/>
        <v>FLOW</v>
      </c>
      <c r="AQ590" s="6"/>
      <c r="AR590" s="6"/>
      <c r="AS590" s="6"/>
      <c r="AT590" s="6"/>
      <c r="AU590" s="5" t="s">
        <v>483</v>
      </c>
      <c r="AV590" s="332"/>
      <c r="AW590" s="12"/>
      <c r="AX590" s="19"/>
      <c r="AY590" s="5"/>
      <c r="AZ590" s="5" t="s">
        <v>1011</v>
      </c>
      <c r="BA590" s="15" t="s">
        <v>586</v>
      </c>
      <c r="BB590" s="15"/>
      <c r="BC590" s="15"/>
      <c r="BD590" s="5"/>
      <c r="BE590" s="5"/>
      <c r="BF590" s="5"/>
      <c r="BG590" s="3"/>
      <c r="BH590" s="5"/>
      <c r="BI590" s="5"/>
      <c r="BJ590" s="5"/>
      <c r="BK590" s="5"/>
      <c r="BL590" s="5"/>
      <c r="BM590" s="5"/>
      <c r="BN590" s="5"/>
      <c r="BO590" s="5"/>
      <c r="BP590" s="5"/>
      <c r="BQ590" s="5"/>
      <c r="BR590" s="5">
        <v>1</v>
      </c>
      <c r="BS590" s="5"/>
      <c r="BT590" s="5"/>
      <c r="BU590" s="5"/>
      <c r="BV590" s="5"/>
      <c r="BW590" s="5"/>
      <c r="BX590" s="5"/>
      <c r="BY590" s="5"/>
      <c r="BZ590" s="5"/>
      <c r="CA590" s="5"/>
      <c r="CB590" s="5"/>
      <c r="CC590" s="5"/>
      <c r="CD590" s="5"/>
      <c r="CE590" s="5"/>
      <c r="CF590" s="5"/>
      <c r="CG590" s="5"/>
      <c r="CH590" s="5"/>
      <c r="CI590" s="5"/>
      <c r="CJ590" s="5"/>
      <c r="CK590" s="5"/>
      <c r="CL590" s="5"/>
      <c r="CM590" s="5"/>
      <c r="CN590" s="5"/>
      <c r="CO590" s="5"/>
      <c r="CP590" s="5"/>
      <c r="CQ590" s="5"/>
      <c r="CR590" s="5"/>
      <c r="CS590" s="5"/>
      <c r="CT590" s="5"/>
      <c r="CU590" s="5"/>
      <c r="CV590" s="5"/>
      <c r="CW590" s="5"/>
      <c r="CX590" s="5"/>
      <c r="CY590" s="5"/>
      <c r="CZ590" s="5"/>
      <c r="DA590" s="5"/>
      <c r="DB590" s="5"/>
      <c r="DC590" s="5"/>
      <c r="DD590" s="5"/>
      <c r="DE590" s="5"/>
      <c r="DF590" s="5"/>
      <c r="DG590" s="5"/>
      <c r="DH590" s="5"/>
      <c r="DI590" s="5"/>
      <c r="DJ590" s="5"/>
      <c r="DK590" s="5"/>
      <c r="DL590" s="5"/>
      <c r="DM590" s="5"/>
      <c r="DN590" s="5"/>
      <c r="DO590" s="5"/>
      <c r="DP590" s="5"/>
      <c r="DQ590" s="5"/>
      <c r="DR590" s="5"/>
      <c r="DS590" s="5"/>
      <c r="DT590" s="5"/>
      <c r="DU590" s="5"/>
      <c r="DV590" s="5"/>
      <c r="DW590" s="5"/>
      <c r="DX590" s="5"/>
      <c r="DY590" s="5"/>
      <c r="DZ590" s="5"/>
      <c r="EA590" s="5"/>
      <c r="EB590" s="5"/>
      <c r="EC590" s="5"/>
      <c r="ED590" s="5"/>
      <c r="EE590" s="5"/>
      <c r="EF590" s="5"/>
      <c r="EG590" s="5"/>
      <c r="EH590" s="5"/>
      <c r="EI590" s="5"/>
      <c r="EJ590" s="5"/>
      <c r="EK590" s="5"/>
      <c r="EL590" s="5"/>
      <c r="EM590" s="5"/>
      <c r="EN590" s="5"/>
      <c r="EO590" s="5"/>
      <c r="EP590" s="5"/>
      <c r="EQ590" s="5"/>
      <c r="ER590" s="20">
        <f t="shared" si="130"/>
        <v>1</v>
      </c>
      <c r="ES590" s="5">
        <f t="shared" si="131"/>
        <v>1</v>
      </c>
      <c r="ET590" s="5" t="s">
        <v>570</v>
      </c>
      <c r="EU590" s="15" t="s">
        <v>2038</v>
      </c>
      <c r="EV590" s="15" t="s">
        <v>567</v>
      </c>
      <c r="EW590" s="15" t="s">
        <v>1075</v>
      </c>
      <c r="EX590" s="3" t="s">
        <v>1289</v>
      </c>
      <c r="EY590" s="22">
        <v>46179</v>
      </c>
      <c r="EZ590" s="21"/>
      <c r="FA590" s="3"/>
      <c r="FB590" s="22"/>
      <c r="FC590" s="15"/>
      <c r="FD590" s="15"/>
      <c r="FE590" s="15">
        <f t="shared" si="132"/>
        <v>-2903</v>
      </c>
      <c r="FF590" s="4">
        <f t="shared" si="133"/>
        <v>10901</v>
      </c>
      <c r="FG590" t="s">
        <v>586</v>
      </c>
      <c r="FH590" s="4">
        <v>680</v>
      </c>
      <c r="FI590" t="s">
        <v>688</v>
      </c>
    </row>
    <row r="591" spans="1:165" ht="17.25" x14ac:dyDescent="0.25">
      <c r="A591" s="5">
        <v>463791527</v>
      </c>
      <c r="B591" s="12" t="s">
        <v>316</v>
      </c>
      <c r="C591" s="5"/>
      <c r="D591" s="5"/>
      <c r="E591" s="5"/>
      <c r="F591" s="5"/>
      <c r="G591" s="6"/>
      <c r="H591" s="6"/>
      <c r="I591" s="5">
        <v>1237</v>
      </c>
      <c r="J591" s="5">
        <v>3756</v>
      </c>
      <c r="K591" s="295">
        <f>IF((J591+R591)&lt;=I591+R591,(J591+R591),((I591-(I591*(M591+1)-(I591+J591)))+R591))</f>
        <v>533</v>
      </c>
      <c r="L591" s="295">
        <f t="shared" si="122"/>
        <v>4993</v>
      </c>
      <c r="M591" s="7">
        <v>4</v>
      </c>
      <c r="N591" s="5" t="s">
        <v>688</v>
      </c>
      <c r="O591" s="5" t="s">
        <v>689</v>
      </c>
      <c r="P591" s="5" t="s">
        <v>17</v>
      </c>
      <c r="Q591" s="8">
        <v>6982</v>
      </c>
      <c r="R591" s="9">
        <v>488</v>
      </c>
      <c r="S591" s="9">
        <f t="shared" si="121"/>
        <v>0</v>
      </c>
      <c r="T591" s="9">
        <v>4500</v>
      </c>
      <c r="U591" s="10" t="s">
        <v>737</v>
      </c>
      <c r="V591" s="319">
        <f t="shared" si="128"/>
        <v>1.4402782497108304E-2</v>
      </c>
      <c r="W591" s="319">
        <f t="shared" si="129"/>
        <v>2.2923226663272892E-3</v>
      </c>
      <c r="X591" s="11" t="str">
        <f t="shared" si="123"/>
        <v>FLOW</v>
      </c>
      <c r="Y591" s="5" t="str">
        <f t="shared" si="124"/>
        <v>-</v>
      </c>
      <c r="Z591" s="5" t="s">
        <v>773</v>
      </c>
      <c r="AA591" s="5" t="s">
        <v>586</v>
      </c>
      <c r="AB591" s="12"/>
      <c r="AC591" s="5"/>
      <c r="AD591" s="5"/>
      <c r="AE591" s="13"/>
      <c r="AF591" s="14" t="s">
        <v>1064</v>
      </c>
      <c r="AG591" s="15" t="s">
        <v>586</v>
      </c>
      <c r="AH591" s="5" t="s">
        <v>317</v>
      </c>
      <c r="AI591" s="15" t="s">
        <v>586</v>
      </c>
      <c r="AJ591" s="16" t="s">
        <v>586</v>
      </c>
      <c r="AK591" s="15" t="s">
        <v>586</v>
      </c>
      <c r="AL591" s="17">
        <v>8744</v>
      </c>
      <c r="AM591" s="8">
        <v>6982</v>
      </c>
      <c r="AN591" s="18">
        <v>115</v>
      </c>
      <c r="AO591" s="6">
        <v>125</v>
      </c>
      <c r="AP591" s="6" t="str">
        <f t="shared" si="125"/>
        <v>FLOW</v>
      </c>
      <c r="AQ591" s="6"/>
      <c r="AR591" s="6"/>
      <c r="AS591" s="6"/>
      <c r="AT591" s="6"/>
      <c r="AU591" s="5" t="s">
        <v>483</v>
      </c>
      <c r="AV591" s="332"/>
      <c r="AW591" s="12"/>
      <c r="AX591" s="19"/>
      <c r="AY591" s="5"/>
      <c r="AZ591" s="5" t="s">
        <v>1011</v>
      </c>
      <c r="BA591" s="15" t="s">
        <v>586</v>
      </c>
      <c r="BB591" s="15"/>
      <c r="BC591" s="15"/>
      <c r="BD591" s="5"/>
      <c r="BE591" s="5"/>
      <c r="BF591" s="5"/>
      <c r="BG591" s="3"/>
      <c r="BH591" s="5"/>
      <c r="BI591" s="5"/>
      <c r="BJ591" s="5"/>
      <c r="BK591" s="5"/>
      <c r="BL591" s="5"/>
      <c r="BM591" s="5"/>
      <c r="BN591" s="5"/>
      <c r="BO591" s="5">
        <v>1</v>
      </c>
      <c r="BP591" s="5"/>
      <c r="BQ591" s="5"/>
      <c r="BR591" s="5"/>
      <c r="BS591" s="5"/>
      <c r="BT591" s="5"/>
      <c r="BU591" s="5"/>
      <c r="BV591" s="5"/>
      <c r="BW591" s="5"/>
      <c r="BX591" s="5"/>
      <c r="BY591" s="5"/>
      <c r="BZ591" s="5"/>
      <c r="CA591" s="5"/>
      <c r="CB591" s="5"/>
      <c r="CC591" s="5"/>
      <c r="CD591" s="5"/>
      <c r="CE591" s="5"/>
      <c r="CF591" s="5"/>
      <c r="CG591" s="5"/>
      <c r="CH591" s="5"/>
      <c r="CI591" s="5"/>
      <c r="CJ591" s="5"/>
      <c r="CK591" s="5"/>
      <c r="CL591" s="5"/>
      <c r="CM591" s="5"/>
      <c r="CN591" s="5"/>
      <c r="CO591" s="5"/>
      <c r="CP591" s="5"/>
      <c r="CQ591" s="5"/>
      <c r="CR591" s="5"/>
      <c r="CS591" s="5"/>
      <c r="CT591" s="5"/>
      <c r="CU591" s="5"/>
      <c r="CV591" s="5"/>
      <c r="CW591" s="5"/>
      <c r="CX591" s="5"/>
      <c r="CY591" s="5"/>
      <c r="CZ591" s="5"/>
      <c r="DA591" s="5"/>
      <c r="DB591" s="5"/>
      <c r="DC591" s="5"/>
      <c r="DD591" s="5"/>
      <c r="DE591" s="5"/>
      <c r="DF591" s="5"/>
      <c r="DG591" s="5"/>
      <c r="DH591" s="5"/>
      <c r="DI591" s="5"/>
      <c r="DJ591" s="5"/>
      <c r="DK591" s="5"/>
      <c r="DL591" s="5"/>
      <c r="DM591" s="5"/>
      <c r="DN591" s="5"/>
      <c r="DO591" s="5"/>
      <c r="DP591" s="5"/>
      <c r="DQ591" s="5"/>
      <c r="DR591" s="5"/>
      <c r="DS591" s="5"/>
      <c r="DT591" s="5"/>
      <c r="DU591" s="5"/>
      <c r="DV591" s="5"/>
      <c r="DW591" s="5"/>
      <c r="DX591" s="5"/>
      <c r="DY591" s="5"/>
      <c r="DZ591" s="5"/>
      <c r="EA591" s="5"/>
      <c r="EB591" s="5"/>
      <c r="EC591" s="5"/>
      <c r="ED591" s="5"/>
      <c r="EE591" s="5"/>
      <c r="EF591" s="5"/>
      <c r="EG591" s="5"/>
      <c r="EH591" s="5"/>
      <c r="EI591" s="5"/>
      <c r="EJ591" s="5"/>
      <c r="EK591" s="5"/>
      <c r="EL591" s="5"/>
      <c r="EM591" s="5"/>
      <c r="EN591" s="5"/>
      <c r="EO591" s="5"/>
      <c r="EP591" s="5"/>
      <c r="EQ591" s="5"/>
      <c r="ER591" s="20">
        <f t="shared" si="130"/>
        <v>1</v>
      </c>
      <c r="ES591" s="5">
        <f t="shared" si="131"/>
        <v>1</v>
      </c>
      <c r="ET591" s="5" t="s">
        <v>570</v>
      </c>
      <c r="EU591" s="15" t="s">
        <v>2039</v>
      </c>
      <c r="EV591" s="15" t="s">
        <v>567</v>
      </c>
      <c r="EW591" s="15" t="s">
        <v>1096</v>
      </c>
      <c r="EX591" s="3" t="s">
        <v>1211</v>
      </c>
      <c r="EY591" s="22">
        <v>46178</v>
      </c>
      <c r="EZ591" s="21"/>
      <c r="FA591" s="3"/>
      <c r="FB591" s="22"/>
      <c r="FC591" s="15"/>
      <c r="FD591" s="15"/>
      <c r="FE591" s="15">
        <f t="shared" si="132"/>
        <v>533</v>
      </c>
      <c r="FF591" s="4">
        <f t="shared" si="133"/>
        <v>4993</v>
      </c>
      <c r="FG591" t="s">
        <v>586</v>
      </c>
      <c r="FH591" s="4">
        <v>488</v>
      </c>
      <c r="FI591" t="s">
        <v>688</v>
      </c>
    </row>
    <row r="592" spans="1:165" ht="17.25" x14ac:dyDescent="0.25">
      <c r="A592" s="5">
        <v>458205452</v>
      </c>
      <c r="B592" s="12" t="s">
        <v>1340</v>
      </c>
      <c r="C592" s="5"/>
      <c r="D592" s="5"/>
      <c r="E592" s="5"/>
      <c r="F592" s="5"/>
      <c r="G592" s="6"/>
      <c r="H592" s="6"/>
      <c r="I592" s="5">
        <v>3476</v>
      </c>
      <c r="J592" s="5">
        <v>3418</v>
      </c>
      <c r="K592" s="295">
        <f>IF((J592+R592)&lt;=I592+R592,(J592+R592),((I592-(I592*(M592+1)-(I592+J592)))+R592))</f>
        <v>3488</v>
      </c>
      <c r="L592" s="295">
        <f t="shared" si="122"/>
        <v>6894</v>
      </c>
      <c r="M592" s="334">
        <v>1</v>
      </c>
      <c r="N592" s="5" t="s">
        <v>688</v>
      </c>
      <c r="O592" s="5" t="s">
        <v>689</v>
      </c>
      <c r="P592" s="5" t="s">
        <v>74</v>
      </c>
      <c r="Q592" s="8">
        <v>6765</v>
      </c>
      <c r="R592" s="9">
        <v>70</v>
      </c>
      <c r="S592" s="9">
        <f t="shared" si="121"/>
        <v>0</v>
      </c>
      <c r="T592" s="9">
        <v>0</v>
      </c>
      <c r="U592" s="10" t="s">
        <v>586</v>
      </c>
      <c r="V592" s="319">
        <f t="shared" si="128"/>
        <v>1.3695232431476467E-2</v>
      </c>
      <c r="W592" s="319">
        <f t="shared" si="129"/>
        <v>3.7938883204888946E-4</v>
      </c>
      <c r="X592" s="11" t="str">
        <f t="shared" si="123"/>
        <v>FLOW</v>
      </c>
      <c r="Y592" s="5" t="str">
        <f t="shared" si="124"/>
        <v>-</v>
      </c>
      <c r="Z592" s="5" t="s">
        <v>586</v>
      </c>
      <c r="AA592" s="5" t="s">
        <v>586</v>
      </c>
      <c r="AB592" s="12"/>
      <c r="AC592" s="5"/>
      <c r="AD592" s="5"/>
      <c r="AE592" s="13"/>
      <c r="AF592" s="14"/>
      <c r="AG592" s="15"/>
      <c r="AH592" s="5" t="s">
        <v>73</v>
      </c>
      <c r="AI592" s="15"/>
      <c r="AK592" s="15"/>
      <c r="AL592" s="17">
        <v>3488</v>
      </c>
      <c r="AM592" s="8">
        <v>6765</v>
      </c>
      <c r="AN592" s="18">
        <v>27</v>
      </c>
      <c r="AO592" s="6">
        <v>37</v>
      </c>
      <c r="AP592" s="6" t="str">
        <f t="shared" si="125"/>
        <v>FLOW</v>
      </c>
      <c r="AQ592" s="6"/>
      <c r="AR592" s="6"/>
      <c r="AS592" s="6"/>
      <c r="AT592" s="6"/>
      <c r="AU592" s="5" t="s">
        <v>586</v>
      </c>
      <c r="AV592" s="332"/>
      <c r="AW592" s="12"/>
      <c r="AX592" s="19"/>
      <c r="AY592" s="5"/>
      <c r="AZ592" s="5" t="s">
        <v>1325</v>
      </c>
      <c r="BA592" s="15" t="s">
        <v>586</v>
      </c>
      <c r="BB592" s="15"/>
      <c r="BC592" s="15"/>
      <c r="BD592" s="5"/>
      <c r="BE592" s="5"/>
      <c r="BF592" s="5"/>
      <c r="BG592" s="3"/>
      <c r="BH592" s="5"/>
      <c r="BI592" s="5"/>
      <c r="BJ592" s="5"/>
      <c r="BK592" s="5"/>
      <c r="BL592" s="5"/>
      <c r="BM592" s="5"/>
      <c r="BN592" s="5"/>
      <c r="BO592" s="5"/>
      <c r="BP592" s="5"/>
      <c r="BQ592" s="5"/>
      <c r="BR592" s="5"/>
      <c r="BS592" s="5"/>
      <c r="BT592" s="5"/>
      <c r="BU592" s="5"/>
      <c r="BV592" s="5"/>
      <c r="BW592" s="5"/>
      <c r="BX592" s="5"/>
      <c r="BY592" s="5"/>
      <c r="BZ592" s="5"/>
      <c r="CA592" s="5"/>
      <c r="CB592" s="5"/>
      <c r="CC592" s="5"/>
      <c r="CD592" s="5"/>
      <c r="CE592" s="5"/>
      <c r="CF592" s="5"/>
      <c r="CG592" s="5"/>
      <c r="CH592" s="5"/>
      <c r="CI592" s="5"/>
      <c r="CJ592" s="5">
        <v>1</v>
      </c>
      <c r="CK592" s="5"/>
      <c r="CL592" s="5"/>
      <c r="CM592" s="5"/>
      <c r="CN592" s="5"/>
      <c r="CO592" s="5"/>
      <c r="CP592" s="5"/>
      <c r="CQ592" s="5"/>
      <c r="CR592" s="5"/>
      <c r="CS592" s="5"/>
      <c r="CT592" s="5"/>
      <c r="CU592" s="5"/>
      <c r="CV592" s="5"/>
      <c r="CW592" s="5"/>
      <c r="CX592" s="5"/>
      <c r="CY592" s="5"/>
      <c r="CZ592" s="5"/>
      <c r="DA592" s="5"/>
      <c r="DB592" s="5"/>
      <c r="DC592" s="5"/>
      <c r="DD592" s="5"/>
      <c r="DE592" s="5"/>
      <c r="DF592" s="5"/>
      <c r="DG592" s="5"/>
      <c r="DH592" s="5"/>
      <c r="DI592" s="5"/>
      <c r="DJ592" s="5"/>
      <c r="DK592" s="5"/>
      <c r="DL592" s="5"/>
      <c r="DM592" s="5"/>
      <c r="DN592" s="5"/>
      <c r="DO592" s="5"/>
      <c r="DP592" s="5"/>
      <c r="DQ592" s="5"/>
      <c r="DR592" s="5"/>
      <c r="DS592" s="5"/>
      <c r="DT592" s="5"/>
      <c r="DU592" s="5"/>
      <c r="DV592" s="5"/>
      <c r="DW592" s="5"/>
      <c r="DX592" s="5"/>
      <c r="DY592" s="5"/>
      <c r="DZ592" s="5"/>
      <c r="EA592" s="5"/>
      <c r="EB592" s="5"/>
      <c r="EC592" s="5"/>
      <c r="ED592" s="5"/>
      <c r="EE592" s="5"/>
      <c r="EF592" s="5"/>
      <c r="EG592" s="5"/>
      <c r="EH592" s="5"/>
      <c r="EI592" s="5"/>
      <c r="EJ592" s="5"/>
      <c r="EK592" s="5"/>
      <c r="EL592" s="5"/>
      <c r="EM592" s="5"/>
      <c r="EN592" s="5"/>
      <c r="EO592" s="5"/>
      <c r="EP592" s="5"/>
      <c r="EQ592" s="5"/>
      <c r="ER592" s="20">
        <f t="shared" si="130"/>
        <v>1</v>
      </c>
      <c r="ES592" s="5">
        <f t="shared" si="131"/>
        <v>1</v>
      </c>
      <c r="ET592" s="5" t="s">
        <v>579</v>
      </c>
      <c r="EU592" s="15" t="s">
        <v>2040</v>
      </c>
      <c r="EV592" s="15" t="s">
        <v>567</v>
      </c>
      <c r="EW592" s="15"/>
      <c r="EX592" s="3"/>
      <c r="EY592" s="22"/>
      <c r="EZ592" s="21"/>
      <c r="FA592" s="3"/>
      <c r="FB592" s="22"/>
      <c r="FC592" s="15"/>
      <c r="FD592" s="15"/>
      <c r="FE592" s="15">
        <f t="shared" si="132"/>
        <v>3488</v>
      </c>
      <c r="FF592" s="4">
        <f t="shared" si="133"/>
        <v>6894</v>
      </c>
      <c r="FH592" s="4">
        <v>70</v>
      </c>
      <c r="FI592" t="s">
        <v>688</v>
      </c>
    </row>
    <row r="593" spans="1:165" ht="17.25" x14ac:dyDescent="0.25">
      <c r="A593" s="5">
        <v>457887935</v>
      </c>
      <c r="B593" s="12" t="s">
        <v>108</v>
      </c>
      <c r="C593" s="5"/>
      <c r="D593" s="5"/>
      <c r="E593" s="5"/>
      <c r="F593" s="5"/>
      <c r="G593" s="6"/>
      <c r="H593" s="6"/>
      <c r="I593" s="5">
        <v>3445</v>
      </c>
      <c r="J593" s="5">
        <v>6842</v>
      </c>
      <c r="K593" s="295">
        <f>IF((J593+R593)&lt;=I593+R593,(J593+R593),((I593-(I593*(M593+1)-(I593+J593)))+R593))</f>
        <v>3616</v>
      </c>
      <c r="L593" s="295">
        <f t="shared" si="122"/>
        <v>10287</v>
      </c>
      <c r="M593" s="7">
        <v>2</v>
      </c>
      <c r="N593" s="5" t="s">
        <v>688</v>
      </c>
      <c r="O593" s="5" t="s">
        <v>689</v>
      </c>
      <c r="P593" s="5" t="s">
        <v>20</v>
      </c>
      <c r="Q593" s="8">
        <v>6709</v>
      </c>
      <c r="R593" s="9">
        <v>219</v>
      </c>
      <c r="S593" s="9">
        <f t="shared" si="121"/>
        <v>0</v>
      </c>
      <c r="T593" s="9">
        <v>0</v>
      </c>
      <c r="U593" s="10" t="s">
        <v>688</v>
      </c>
      <c r="V593" s="319">
        <f t="shared" si="128"/>
        <v>2.2436513012057225E-2</v>
      </c>
      <c r="W593" s="319">
        <f t="shared" si="129"/>
        <v>1.4854489668095765E-3</v>
      </c>
      <c r="X593" s="11" t="str">
        <f t="shared" si="123"/>
        <v>FLOW</v>
      </c>
      <c r="Y593" s="5" t="str">
        <f t="shared" si="124"/>
        <v>-</v>
      </c>
      <c r="Z593" s="5" t="s">
        <v>787</v>
      </c>
      <c r="AA593" s="5" t="s">
        <v>586</v>
      </c>
      <c r="AB593" s="12"/>
      <c r="AC593" s="5"/>
      <c r="AD593" s="5"/>
      <c r="AE593" s="13"/>
      <c r="AF593" s="14" t="s">
        <v>586</v>
      </c>
      <c r="AG593" s="15" t="s">
        <v>586</v>
      </c>
      <c r="AH593" s="5" t="s">
        <v>107</v>
      </c>
      <c r="AI593" s="15" t="s">
        <v>586</v>
      </c>
      <c r="AJ593" s="16" t="s">
        <v>586</v>
      </c>
      <c r="AK593" s="15" t="s">
        <v>586</v>
      </c>
      <c r="AL593" s="17">
        <v>7061</v>
      </c>
      <c r="AM593" s="8">
        <v>6709</v>
      </c>
      <c r="AN593" s="18">
        <v>57</v>
      </c>
      <c r="AO593" s="6">
        <v>67</v>
      </c>
      <c r="AP593" s="6" t="str">
        <f t="shared" si="125"/>
        <v>FLOW</v>
      </c>
      <c r="AQ593" s="6"/>
      <c r="AR593" s="6"/>
      <c r="AS593" s="6"/>
      <c r="AT593" s="6"/>
      <c r="AU593" s="5" t="s">
        <v>483</v>
      </c>
      <c r="AV593" s="332"/>
      <c r="AW593" s="12"/>
      <c r="AX593" s="19"/>
      <c r="AY593" s="5"/>
      <c r="AZ593" s="5" t="s">
        <v>1011</v>
      </c>
      <c r="BA593" s="15" t="s">
        <v>586</v>
      </c>
      <c r="BB593" s="15"/>
      <c r="BC593" s="15"/>
      <c r="BD593" s="5"/>
      <c r="BE593" s="5"/>
      <c r="BF593" s="5">
        <v>1</v>
      </c>
      <c r="BG593" s="3"/>
      <c r="BH593" s="5"/>
      <c r="BI593" s="5"/>
      <c r="BJ593" s="5"/>
      <c r="BK593" s="5"/>
      <c r="BL593" s="5"/>
      <c r="BM593" s="5"/>
      <c r="BN593" s="5"/>
      <c r="BO593" s="5"/>
      <c r="BP593" s="5"/>
      <c r="BQ593" s="5"/>
      <c r="BR593" s="5"/>
      <c r="BS593" s="5"/>
      <c r="BT593" s="5"/>
      <c r="BU593" s="5"/>
      <c r="BV593" s="5"/>
      <c r="BW593" s="5"/>
      <c r="BX593" s="5"/>
      <c r="BY593" s="5"/>
      <c r="BZ593" s="5"/>
      <c r="CA593" s="5"/>
      <c r="CB593" s="5"/>
      <c r="CC593" s="5"/>
      <c r="CD593" s="5"/>
      <c r="CE593" s="5"/>
      <c r="CF593" s="5"/>
      <c r="CG593" s="5"/>
      <c r="CH593" s="5"/>
      <c r="CI593" s="5"/>
      <c r="CJ593" s="5"/>
      <c r="CK593" s="5"/>
      <c r="CL593" s="5"/>
      <c r="CM593" s="5"/>
      <c r="CN593" s="5"/>
      <c r="CO593" s="5"/>
      <c r="CP593" s="5"/>
      <c r="CQ593" s="5"/>
      <c r="CR593" s="5"/>
      <c r="CS593" s="5"/>
      <c r="CT593" s="5"/>
      <c r="CU593" s="5"/>
      <c r="CV593" s="5"/>
      <c r="CW593" s="5"/>
      <c r="CX593" s="5"/>
      <c r="CY593" s="5"/>
      <c r="CZ593" s="5"/>
      <c r="DA593" s="5"/>
      <c r="DB593" s="5"/>
      <c r="DC593" s="5"/>
      <c r="DD593" s="5"/>
      <c r="DE593" s="5"/>
      <c r="DF593" s="5"/>
      <c r="DG593" s="5"/>
      <c r="DH593" s="5"/>
      <c r="DI593" s="5"/>
      <c r="DJ593" s="5"/>
      <c r="DK593" s="5"/>
      <c r="DL593" s="5"/>
      <c r="DM593" s="5"/>
      <c r="DN593" s="5"/>
      <c r="DO593" s="5"/>
      <c r="DP593" s="5"/>
      <c r="DQ593" s="5"/>
      <c r="DR593" s="5"/>
      <c r="DS593" s="5"/>
      <c r="DT593" s="5"/>
      <c r="DU593" s="5"/>
      <c r="DV593" s="5"/>
      <c r="DW593" s="5"/>
      <c r="DX593" s="5"/>
      <c r="DY593" s="5"/>
      <c r="DZ593" s="5"/>
      <c r="EA593" s="5"/>
      <c r="EB593" s="5"/>
      <c r="EC593" s="5"/>
      <c r="ED593" s="5"/>
      <c r="EE593" s="5"/>
      <c r="EF593" s="5"/>
      <c r="EG593" s="5"/>
      <c r="EH593" s="5"/>
      <c r="EI593" s="5"/>
      <c r="EJ593" s="5"/>
      <c r="EK593" s="5"/>
      <c r="EL593" s="5"/>
      <c r="EM593" s="5"/>
      <c r="EN593" s="5"/>
      <c r="EO593" s="5"/>
      <c r="EP593" s="5"/>
      <c r="EQ593" s="5"/>
      <c r="ER593" s="20">
        <f t="shared" si="130"/>
        <v>1</v>
      </c>
      <c r="ES593" s="5">
        <f t="shared" si="131"/>
        <v>1</v>
      </c>
      <c r="ET593" s="5" t="s">
        <v>571</v>
      </c>
      <c r="EU593" s="15" t="s">
        <v>2041</v>
      </c>
      <c r="EV593" s="15" t="s">
        <v>567</v>
      </c>
      <c r="EW593" s="15" t="s">
        <v>1075</v>
      </c>
      <c r="EX593" s="3" t="s">
        <v>1290</v>
      </c>
      <c r="EY593" s="22">
        <v>46175</v>
      </c>
      <c r="EZ593" s="21"/>
      <c r="FA593" s="3"/>
      <c r="FB593" s="22"/>
      <c r="FC593" s="15"/>
      <c r="FD593" s="15"/>
      <c r="FE593" s="15">
        <f t="shared" si="132"/>
        <v>3616</v>
      </c>
      <c r="FF593" s="4">
        <f t="shared" si="133"/>
        <v>10287</v>
      </c>
      <c r="FG593" t="s">
        <v>586</v>
      </c>
      <c r="FH593" s="4">
        <v>219</v>
      </c>
      <c r="FI593" t="s">
        <v>688</v>
      </c>
    </row>
    <row r="594" spans="1:165" ht="17.25" x14ac:dyDescent="0.25">
      <c r="A594" s="5">
        <v>462502133</v>
      </c>
      <c r="B594" s="12" t="s">
        <v>856</v>
      </c>
      <c r="C594" s="5"/>
      <c r="D594" s="5"/>
      <c r="E594" s="5"/>
      <c r="F594" s="5"/>
      <c r="G594" s="6"/>
      <c r="H594" s="6"/>
      <c r="I594" s="5">
        <v>6856</v>
      </c>
      <c r="J594" s="5">
        <v>6522</v>
      </c>
      <c r="K594" s="295">
        <f>IF((J594+R594)&lt;=I594+R594,(J594+R594),((I594-(I594*(M594+1)-(I594+J594)))+R594))</f>
        <v>6707</v>
      </c>
      <c r="L594" s="295">
        <f t="shared" si="122"/>
        <v>13378</v>
      </c>
      <c r="M594" s="7">
        <v>2</v>
      </c>
      <c r="N594" s="5" t="s">
        <v>688</v>
      </c>
      <c r="O594" s="5" t="s">
        <v>689</v>
      </c>
      <c r="P594" s="5" t="s">
        <v>156</v>
      </c>
      <c r="Q594" s="8">
        <v>6522</v>
      </c>
      <c r="R594" s="9">
        <v>185</v>
      </c>
      <c r="S594" s="9">
        <f t="shared" si="121"/>
        <v>0</v>
      </c>
      <c r="T594" s="9">
        <v>0</v>
      </c>
      <c r="U594" s="10" t="s">
        <v>688</v>
      </c>
      <c r="V594" s="319">
        <f t="shared" si="128"/>
        <v>5.4407077558281766E-2</v>
      </c>
      <c r="W594" s="319">
        <f t="shared" si="129"/>
        <v>1.4440450382370038E-3</v>
      </c>
      <c r="X594" s="11" t="str">
        <f t="shared" si="123"/>
        <v>FLOW</v>
      </c>
      <c r="Y594" s="5" t="str">
        <f t="shared" si="124"/>
        <v>-</v>
      </c>
      <c r="Z594" s="5" t="s">
        <v>787</v>
      </c>
      <c r="AA594" s="5" t="s">
        <v>586</v>
      </c>
      <c r="AB594" s="12"/>
      <c r="AC594" s="5"/>
      <c r="AD594" s="5"/>
      <c r="AE594" s="13"/>
      <c r="AF594" s="14" t="s">
        <v>586</v>
      </c>
      <c r="AG594" s="15" t="s">
        <v>586</v>
      </c>
      <c r="AH594" s="5" t="s">
        <v>465</v>
      </c>
      <c r="AI594" s="15" t="s">
        <v>586</v>
      </c>
      <c r="AJ594" s="16" t="s">
        <v>586</v>
      </c>
      <c r="AK594" s="15" t="s">
        <v>586</v>
      </c>
      <c r="AL594" s="17">
        <v>6707</v>
      </c>
      <c r="AM594" s="8">
        <v>6522</v>
      </c>
      <c r="AN594" s="18">
        <v>57</v>
      </c>
      <c r="AO594" s="6">
        <v>67</v>
      </c>
      <c r="AP594" s="6" t="str">
        <f t="shared" si="125"/>
        <v>FLOW</v>
      </c>
      <c r="AQ594" s="6"/>
      <c r="AR594" s="6"/>
      <c r="AS594" s="6"/>
      <c r="AT594" s="6"/>
      <c r="AU594" s="5" t="s">
        <v>1060</v>
      </c>
      <c r="AV594" s="332"/>
      <c r="AW594" s="12"/>
      <c r="AX594" s="19"/>
      <c r="AY594" s="5"/>
      <c r="AZ594" s="5" t="s">
        <v>1011</v>
      </c>
      <c r="BA594" s="15" t="s">
        <v>586</v>
      </c>
      <c r="BB594" s="15"/>
      <c r="BC594" s="15"/>
      <c r="BD594" s="5"/>
      <c r="BE594" s="5"/>
      <c r="BF594" s="5"/>
      <c r="BG594" s="3"/>
      <c r="BH594" s="5"/>
      <c r="BI594" s="5"/>
      <c r="BJ594" s="5"/>
      <c r="BK594" s="5"/>
      <c r="BL594" s="5">
        <v>1</v>
      </c>
      <c r="BM594" s="5"/>
      <c r="BN594" s="5"/>
      <c r="BO594" s="5"/>
      <c r="BP594" s="5"/>
      <c r="BQ594" s="5"/>
      <c r="BR594" s="5"/>
      <c r="BS594" s="5"/>
      <c r="BT594" s="5"/>
      <c r="BU594" s="5"/>
      <c r="BV594" s="5"/>
      <c r="BW594" s="5"/>
      <c r="BX594" s="5"/>
      <c r="BY594" s="5"/>
      <c r="BZ594" s="5"/>
      <c r="CA594" s="5"/>
      <c r="CB594" s="5"/>
      <c r="CC594" s="5"/>
      <c r="CD594" s="5"/>
      <c r="CE594" s="5"/>
      <c r="CF594" s="5"/>
      <c r="CG594" s="5"/>
      <c r="CH594" s="5"/>
      <c r="CI594" s="5"/>
      <c r="CJ594" s="5"/>
      <c r="CK594" s="5"/>
      <c r="CL594" s="5"/>
      <c r="CM594" s="5"/>
      <c r="CN594" s="5"/>
      <c r="CO594" s="5"/>
      <c r="CP594" s="5"/>
      <c r="CQ594" s="5"/>
      <c r="CR594" s="5"/>
      <c r="CS594" s="5"/>
      <c r="CT594" s="5"/>
      <c r="CU594" s="5"/>
      <c r="CV594" s="5"/>
      <c r="CW594" s="5"/>
      <c r="CX594" s="5"/>
      <c r="CY594" s="5"/>
      <c r="CZ594" s="5"/>
      <c r="DA594" s="5"/>
      <c r="DB594" s="5"/>
      <c r="DC594" s="5"/>
      <c r="DD594" s="5"/>
      <c r="DE594" s="5"/>
      <c r="DF594" s="5"/>
      <c r="DG594" s="5"/>
      <c r="DH594" s="5"/>
      <c r="DI594" s="5"/>
      <c r="DJ594" s="5"/>
      <c r="DK594" s="5"/>
      <c r="DL594" s="5"/>
      <c r="DM594" s="5"/>
      <c r="DN594" s="5"/>
      <c r="DO594" s="5"/>
      <c r="DP594" s="5"/>
      <c r="DQ594" s="5"/>
      <c r="DR594" s="5"/>
      <c r="DS594" s="5"/>
      <c r="DT594" s="5"/>
      <c r="DU594" s="5"/>
      <c r="DV594" s="5"/>
      <c r="DW594" s="5"/>
      <c r="DX594" s="5"/>
      <c r="DY594" s="5"/>
      <c r="DZ594" s="5"/>
      <c r="EA594" s="5"/>
      <c r="EB594" s="5"/>
      <c r="EC594" s="5"/>
      <c r="ED594" s="5"/>
      <c r="EE594" s="5"/>
      <c r="EF594" s="5"/>
      <c r="EG594" s="5"/>
      <c r="EH594" s="5"/>
      <c r="EI594" s="5"/>
      <c r="EJ594" s="5"/>
      <c r="EK594" s="5"/>
      <c r="EL594" s="5"/>
      <c r="EM594" s="5"/>
      <c r="EN594" s="5"/>
      <c r="EO594" s="5"/>
      <c r="EP594" s="5"/>
      <c r="EQ594" s="5"/>
      <c r="ER594" s="20">
        <f t="shared" si="130"/>
        <v>1</v>
      </c>
      <c r="ES594" s="5">
        <f t="shared" si="131"/>
        <v>1</v>
      </c>
      <c r="ET594" s="5" t="s">
        <v>582</v>
      </c>
      <c r="EU594" s="15" t="s">
        <v>2042</v>
      </c>
      <c r="EV594" s="15" t="s">
        <v>567</v>
      </c>
      <c r="EW594" s="15" t="s">
        <v>1070</v>
      </c>
      <c r="EX594" s="3" t="s">
        <v>1076</v>
      </c>
      <c r="EY594" s="22">
        <v>46177</v>
      </c>
      <c r="EZ594" s="21"/>
      <c r="FA594" s="3"/>
      <c r="FB594" s="22"/>
      <c r="FC594" s="15"/>
      <c r="FD594" s="15"/>
      <c r="FE594" s="15">
        <f t="shared" si="132"/>
        <v>6707</v>
      </c>
      <c r="FF594" s="4">
        <f t="shared" si="133"/>
        <v>13378</v>
      </c>
      <c r="FG594" t="s">
        <v>586</v>
      </c>
      <c r="FH594" s="4">
        <v>185</v>
      </c>
      <c r="FI594" t="s">
        <v>688</v>
      </c>
    </row>
    <row r="595" spans="1:165" ht="17.25" x14ac:dyDescent="0.25">
      <c r="A595" s="5">
        <v>463298684</v>
      </c>
      <c r="B595" s="12" t="s">
        <v>396</v>
      </c>
      <c r="C595" s="5"/>
      <c r="D595" s="5"/>
      <c r="E595" s="5"/>
      <c r="F595" s="5"/>
      <c r="G595" s="6"/>
      <c r="H595" s="6"/>
      <c r="I595" s="5">
        <v>7568</v>
      </c>
      <c r="J595" s="5">
        <v>6466</v>
      </c>
      <c r="K595" s="295">
        <f>IF((J595+R595)&lt;=I595+R595,(J595+R595),((I595-(I595*(M595+1)-(I595+J595)))+R595))</f>
        <v>7859</v>
      </c>
      <c r="L595" s="295">
        <f t="shared" si="122"/>
        <v>14034</v>
      </c>
      <c r="M595" s="7">
        <v>5</v>
      </c>
      <c r="N595" s="5" t="s">
        <v>688</v>
      </c>
      <c r="O595" s="5" t="s">
        <v>689</v>
      </c>
      <c r="P595" s="5" t="s">
        <v>30</v>
      </c>
      <c r="Q595" s="8">
        <v>6466</v>
      </c>
      <c r="R595" s="9">
        <v>1393</v>
      </c>
      <c r="S595" s="9">
        <f t="shared" si="121"/>
        <v>0</v>
      </c>
      <c r="T595" s="9">
        <v>2250</v>
      </c>
      <c r="U595" s="10" t="s">
        <v>873</v>
      </c>
      <c r="V595" s="319">
        <f t="shared" si="128"/>
        <v>1.8797699598806044E-2</v>
      </c>
      <c r="W595" s="319">
        <f t="shared" si="129"/>
        <v>3.1474255592236801E-3</v>
      </c>
      <c r="X595" s="11" t="str">
        <f t="shared" si="123"/>
        <v>FLOW</v>
      </c>
      <c r="Y595" s="5" t="str">
        <f t="shared" si="124"/>
        <v>-</v>
      </c>
      <c r="Z595" s="5" t="s">
        <v>738</v>
      </c>
      <c r="AA595" s="5" t="s">
        <v>586</v>
      </c>
      <c r="AB595" s="12"/>
      <c r="AC595" s="5"/>
      <c r="AD595" s="5"/>
      <c r="AE595" s="13"/>
      <c r="AF595" s="14" t="s">
        <v>1064</v>
      </c>
      <c r="AG595" s="15" t="s">
        <v>586</v>
      </c>
      <c r="AH595" s="5" t="s">
        <v>391</v>
      </c>
      <c r="AI595" s="15" t="s">
        <v>586</v>
      </c>
      <c r="AJ595" s="16" t="s">
        <v>586</v>
      </c>
      <c r="AK595" s="15" t="s">
        <v>586</v>
      </c>
      <c r="AL595" s="17">
        <v>10109</v>
      </c>
      <c r="AM595" s="8">
        <v>6466</v>
      </c>
      <c r="AN595" s="18">
        <v>147</v>
      </c>
      <c r="AO595" s="6">
        <v>157</v>
      </c>
      <c r="AP595" s="6" t="str">
        <f t="shared" si="125"/>
        <v>FLOW</v>
      </c>
      <c r="AQ595" s="6"/>
      <c r="AR595" s="6"/>
      <c r="AS595" s="6"/>
      <c r="AT595" s="6"/>
      <c r="AU595" s="5" t="s">
        <v>483</v>
      </c>
      <c r="AV595" s="332"/>
      <c r="AW595" s="12"/>
      <c r="AX595" s="19"/>
      <c r="AY595" s="5"/>
      <c r="AZ595" s="5" t="s">
        <v>1011</v>
      </c>
      <c r="BA595" s="15" t="s">
        <v>586</v>
      </c>
      <c r="BB595" s="15"/>
      <c r="BC595" s="15"/>
      <c r="BD595" s="5"/>
      <c r="BE595" s="5"/>
      <c r="BF595" s="5"/>
      <c r="BG595" s="3"/>
      <c r="BH595" s="5"/>
      <c r="BI595" s="5"/>
      <c r="BJ595" s="5"/>
      <c r="BK595" s="5"/>
      <c r="BL595" s="5">
        <v>1</v>
      </c>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c r="EM595" s="5"/>
      <c r="EN595" s="5"/>
      <c r="EO595" s="5"/>
      <c r="EP595" s="5"/>
      <c r="EQ595" s="5"/>
      <c r="ER595" s="20">
        <f t="shared" si="130"/>
        <v>1</v>
      </c>
      <c r="ES595" s="5">
        <f t="shared" si="131"/>
        <v>1</v>
      </c>
      <c r="ET595" s="5" t="s">
        <v>573</v>
      </c>
      <c r="EU595" s="15" t="s">
        <v>2043</v>
      </c>
      <c r="EV595" s="15" t="s">
        <v>567</v>
      </c>
      <c r="EW595" s="15" t="s">
        <v>1068</v>
      </c>
      <c r="EX595" s="3" t="s">
        <v>1200</v>
      </c>
      <c r="EY595" s="22">
        <v>46177</v>
      </c>
      <c r="EZ595" s="21"/>
      <c r="FA595" s="3"/>
      <c r="FB595" s="22"/>
      <c r="FC595" s="15"/>
      <c r="FD595" s="15"/>
      <c r="FE595" s="15">
        <f t="shared" si="132"/>
        <v>7859</v>
      </c>
      <c r="FF595" s="4">
        <f t="shared" si="133"/>
        <v>14034</v>
      </c>
      <c r="FG595" t="s">
        <v>586</v>
      </c>
      <c r="FH595" s="4">
        <v>1393</v>
      </c>
      <c r="FI595" t="s">
        <v>688</v>
      </c>
    </row>
    <row r="596" spans="1:165" ht="17.25" x14ac:dyDescent="0.25">
      <c r="A596" s="5">
        <v>137632312</v>
      </c>
      <c r="B596" s="12" t="s">
        <v>283</v>
      </c>
      <c r="C596" s="5"/>
      <c r="D596" s="5"/>
      <c r="E596" s="5"/>
      <c r="F596" s="5"/>
      <c r="G596" s="6"/>
      <c r="H596" s="6"/>
      <c r="I596" s="5">
        <v>3302</v>
      </c>
      <c r="J596" s="5">
        <v>6593</v>
      </c>
      <c r="K596" s="295">
        <f>J596-I596+R596</f>
        <v>3763</v>
      </c>
      <c r="L596" s="295">
        <f t="shared" si="122"/>
        <v>9895</v>
      </c>
      <c r="M596" s="7">
        <v>5</v>
      </c>
      <c r="N596" s="5" t="s">
        <v>688</v>
      </c>
      <c r="O596" s="5" t="s">
        <v>689</v>
      </c>
      <c r="P596" s="5" t="s">
        <v>106</v>
      </c>
      <c r="Q596" s="8">
        <v>6443.26</v>
      </c>
      <c r="R596" s="9">
        <v>472</v>
      </c>
      <c r="S596" s="9">
        <f t="shared" si="121"/>
        <v>0</v>
      </c>
      <c r="T596" s="9">
        <v>4950</v>
      </c>
      <c r="U596" s="10" t="s">
        <v>688</v>
      </c>
      <c r="V596" s="319">
        <f t="shared" si="128"/>
        <v>1.7776802939413566E-2</v>
      </c>
      <c r="W596" s="319">
        <f t="shared" si="129"/>
        <v>3.1363565123296582E-3</v>
      </c>
      <c r="X596" s="11" t="str">
        <f t="shared" si="123"/>
        <v>FLOW</v>
      </c>
      <c r="Y596" s="5" t="str">
        <f t="shared" si="124"/>
        <v>-</v>
      </c>
      <c r="Z596" s="5" t="s">
        <v>788</v>
      </c>
      <c r="AA596" s="5" t="s">
        <v>586</v>
      </c>
      <c r="AB596" s="12"/>
      <c r="AC596" s="5"/>
      <c r="AD596" s="5"/>
      <c r="AE596" s="13"/>
      <c r="AF596" s="14" t="s">
        <v>1064</v>
      </c>
      <c r="AG596" s="15" t="s">
        <v>586</v>
      </c>
      <c r="AH596" s="5" t="s">
        <v>1039</v>
      </c>
      <c r="AI596" s="15" t="s">
        <v>586</v>
      </c>
      <c r="AJ596" s="16" t="s">
        <v>586</v>
      </c>
      <c r="AK596" s="15" t="s">
        <v>586</v>
      </c>
      <c r="AL596" s="17">
        <v>12015</v>
      </c>
      <c r="AM596" s="8">
        <v>6443.26</v>
      </c>
      <c r="AN596" s="18">
        <v>146</v>
      </c>
      <c r="AO596" s="6">
        <v>156</v>
      </c>
      <c r="AP596" s="6" t="str">
        <f t="shared" si="125"/>
        <v>FLOW</v>
      </c>
      <c r="AQ596" s="6"/>
      <c r="AR596" s="6"/>
      <c r="AS596" s="6"/>
      <c r="AT596" s="6"/>
      <c r="AU596" s="5" t="s">
        <v>483</v>
      </c>
      <c r="AV596" s="332"/>
      <c r="AW596" s="12"/>
      <c r="AX596" s="19"/>
      <c r="AY596" s="5"/>
      <c r="AZ596" s="5" t="s">
        <v>1011</v>
      </c>
      <c r="BA596" s="15" t="s">
        <v>586</v>
      </c>
      <c r="BB596" s="15"/>
      <c r="BC596" s="15"/>
      <c r="BD596" s="5"/>
      <c r="BE596" s="5"/>
      <c r="BF596" s="5"/>
      <c r="BG596" s="3"/>
      <c r="BH596" s="5"/>
      <c r="BI596" s="5"/>
      <c r="BJ596" s="5"/>
      <c r="BK596" s="5"/>
      <c r="BL596" s="5">
        <v>1</v>
      </c>
      <c r="BM596" s="5"/>
      <c r="BN596" s="5"/>
      <c r="BO596" s="5"/>
      <c r="BP596" s="5"/>
      <c r="BQ596" s="5"/>
      <c r="BR596" s="5"/>
      <c r="BS596" s="5"/>
      <c r="BT596" s="5"/>
      <c r="BU596" s="5"/>
      <c r="BV596" s="5"/>
      <c r="BW596" s="5"/>
      <c r="BX596" s="5"/>
      <c r="BY596" s="5"/>
      <c r="BZ596" s="5"/>
      <c r="CA596" s="5"/>
      <c r="CB596" s="5"/>
      <c r="CC596" s="5"/>
      <c r="CD596" s="5"/>
      <c r="CE596" s="5"/>
      <c r="CF596" s="5"/>
      <c r="CG596" s="5"/>
      <c r="CH596" s="5"/>
      <c r="CI596" s="5"/>
      <c r="CJ596" s="5"/>
      <c r="CK596" s="5"/>
      <c r="CL596" s="5"/>
      <c r="CM596" s="5"/>
      <c r="CN596" s="5"/>
      <c r="CO596" s="5"/>
      <c r="CP596" s="5"/>
      <c r="CQ596" s="5"/>
      <c r="CR596" s="5"/>
      <c r="CS596" s="5"/>
      <c r="CT596" s="5"/>
      <c r="CU596" s="5"/>
      <c r="CV596" s="5"/>
      <c r="CW596" s="5"/>
      <c r="CX596" s="5"/>
      <c r="CY596" s="5"/>
      <c r="CZ596" s="5"/>
      <c r="DA596" s="5"/>
      <c r="DB596" s="5"/>
      <c r="DC596" s="5"/>
      <c r="DD596" s="5"/>
      <c r="DE596" s="5"/>
      <c r="DF596" s="5"/>
      <c r="DG596" s="5"/>
      <c r="DH596" s="5"/>
      <c r="DI596" s="5"/>
      <c r="DJ596" s="5"/>
      <c r="DK596" s="5"/>
      <c r="DL596" s="5"/>
      <c r="DM596" s="5"/>
      <c r="DN596" s="5"/>
      <c r="DO596" s="5"/>
      <c r="DP596" s="5"/>
      <c r="DQ596" s="5"/>
      <c r="DR596" s="5"/>
      <c r="DS596" s="5"/>
      <c r="DT596" s="5"/>
      <c r="DU596" s="5"/>
      <c r="DV596" s="5"/>
      <c r="DW596" s="5"/>
      <c r="DX596" s="5"/>
      <c r="DY596" s="5"/>
      <c r="DZ596" s="5"/>
      <c r="EA596" s="5"/>
      <c r="EB596" s="5"/>
      <c r="EC596" s="5"/>
      <c r="ED596" s="5"/>
      <c r="EE596" s="5"/>
      <c r="EF596" s="5"/>
      <c r="EG596" s="5"/>
      <c r="EH596" s="5"/>
      <c r="EI596" s="5"/>
      <c r="EJ596" s="5"/>
      <c r="EK596" s="5"/>
      <c r="EL596" s="5"/>
      <c r="EM596" s="5"/>
      <c r="EN596" s="5"/>
      <c r="EO596" s="5"/>
      <c r="EP596" s="5"/>
      <c r="EQ596" s="5"/>
      <c r="ER596" s="20">
        <f t="shared" si="130"/>
        <v>1</v>
      </c>
      <c r="ES596" s="5">
        <f t="shared" si="131"/>
        <v>1</v>
      </c>
      <c r="ET596" s="5" t="s">
        <v>568</v>
      </c>
      <c r="EU596" s="15" t="s">
        <v>2044</v>
      </c>
      <c r="EV596" s="15" t="s">
        <v>567</v>
      </c>
      <c r="EW596" s="15" t="s">
        <v>1068</v>
      </c>
      <c r="EX596" s="3" t="s">
        <v>1257</v>
      </c>
      <c r="EY596" s="22">
        <v>46177</v>
      </c>
      <c r="EZ596" s="21"/>
      <c r="FA596" s="3"/>
      <c r="FB596" s="22"/>
      <c r="FC596" s="15"/>
      <c r="FD596" s="15"/>
      <c r="FE596" s="15">
        <f t="shared" si="132"/>
        <v>-6143</v>
      </c>
      <c r="FF596" s="4">
        <f t="shared" si="133"/>
        <v>9895</v>
      </c>
      <c r="FG596" t="s">
        <v>586</v>
      </c>
      <c r="FH596" s="4">
        <v>472</v>
      </c>
      <c r="FI596" t="s">
        <v>688</v>
      </c>
    </row>
    <row r="597" spans="1:165" ht="17.25" x14ac:dyDescent="0.25">
      <c r="A597" s="5">
        <v>462636667</v>
      </c>
      <c r="B597" s="12" t="s">
        <v>478</v>
      </c>
      <c r="C597" s="5"/>
      <c r="D597" s="5"/>
      <c r="E597" s="5"/>
      <c r="F597" s="5"/>
      <c r="G597" s="6"/>
      <c r="H597" s="6"/>
      <c r="I597" s="5">
        <v>3247</v>
      </c>
      <c r="J597" s="5">
        <v>6494</v>
      </c>
      <c r="K597" s="295">
        <f t="shared" ref="K597:K603" si="134">IF((J597+R597)&lt;=I597+R597,(J597+R597),((I597-(I597*(M597+1)-(I597+J597)))+R597))</f>
        <v>191</v>
      </c>
      <c r="L597" s="295">
        <f t="shared" si="122"/>
        <v>9741</v>
      </c>
      <c r="M597" s="7">
        <v>3</v>
      </c>
      <c r="N597" s="5" t="s">
        <v>688</v>
      </c>
      <c r="O597" s="5" t="s">
        <v>689</v>
      </c>
      <c r="P597" s="5" t="s">
        <v>156</v>
      </c>
      <c r="Q597" s="8">
        <v>6308</v>
      </c>
      <c r="R597" s="9">
        <v>191</v>
      </c>
      <c r="S597" s="9">
        <f t="shared" si="121"/>
        <v>0</v>
      </c>
      <c r="T597" s="9">
        <v>3577</v>
      </c>
      <c r="U597" s="10" t="s">
        <v>688</v>
      </c>
      <c r="V597" s="319">
        <f t="shared" si="128"/>
        <v>1.2007624346535774E-2</v>
      </c>
      <c r="W597" s="319">
        <f t="shared" si="129"/>
        <v>1.6700509909351332E-3</v>
      </c>
      <c r="X597" s="11" t="str">
        <f t="shared" si="123"/>
        <v>FLOW</v>
      </c>
      <c r="Y597" s="5" t="str">
        <f t="shared" si="124"/>
        <v>-</v>
      </c>
      <c r="Z597" s="5" t="s">
        <v>784</v>
      </c>
      <c r="AA597" s="5" t="s">
        <v>586</v>
      </c>
      <c r="AB597" s="12"/>
      <c r="AC597" s="5"/>
      <c r="AD597" s="5"/>
      <c r="AE597" s="13"/>
      <c r="AF597" s="14" t="s">
        <v>1064</v>
      </c>
      <c r="AG597" s="15" t="s">
        <v>586</v>
      </c>
      <c r="AH597" s="5" t="s">
        <v>465</v>
      </c>
      <c r="AI597" s="15" t="s">
        <v>586</v>
      </c>
      <c r="AJ597" s="16" t="s">
        <v>586</v>
      </c>
      <c r="AK597" s="15" t="s">
        <v>586</v>
      </c>
      <c r="AL597" s="17">
        <v>10262</v>
      </c>
      <c r="AM597" s="8">
        <v>6308</v>
      </c>
      <c r="AN597" s="18">
        <v>87</v>
      </c>
      <c r="AO597" s="6">
        <v>97</v>
      </c>
      <c r="AP597" s="6" t="str">
        <f t="shared" si="125"/>
        <v>FLOW</v>
      </c>
      <c r="AQ597" s="6"/>
      <c r="AR597" s="6"/>
      <c r="AS597" s="6"/>
      <c r="AT597" s="6"/>
      <c r="AU597" s="5" t="s">
        <v>1060</v>
      </c>
      <c r="AV597" s="332"/>
      <c r="AW597" s="12"/>
      <c r="AX597" s="19"/>
      <c r="AY597" s="5"/>
      <c r="AZ597" s="5" t="s">
        <v>1011</v>
      </c>
      <c r="BA597" s="15" t="s">
        <v>586</v>
      </c>
      <c r="BB597" s="15"/>
      <c r="BC597" s="15"/>
      <c r="BD597" s="5"/>
      <c r="BE597" s="5"/>
      <c r="BF597" s="5">
        <v>1</v>
      </c>
      <c r="BG597" s="3"/>
      <c r="BH597" s="5"/>
      <c r="BI597" s="5"/>
      <c r="BJ597" s="5"/>
      <c r="BK597" s="5"/>
      <c r="BL597" s="5"/>
      <c r="BM597" s="5"/>
      <c r="BN597" s="5"/>
      <c r="BO597" s="5"/>
      <c r="BP597" s="5"/>
      <c r="BQ597" s="5"/>
      <c r="BR597" s="5"/>
      <c r="BS597" s="5"/>
      <c r="BT597" s="5"/>
      <c r="BU597" s="5"/>
      <c r="BV597" s="5"/>
      <c r="BW597" s="5"/>
      <c r="BX597" s="5"/>
      <c r="BY597" s="5"/>
      <c r="BZ597" s="5"/>
      <c r="CA597" s="5"/>
      <c r="CB597" s="5"/>
      <c r="CC597" s="5"/>
      <c r="CD597" s="5"/>
      <c r="CE597" s="5"/>
      <c r="CF597" s="5"/>
      <c r="CG597" s="5"/>
      <c r="CH597" s="5"/>
      <c r="CI597" s="5"/>
      <c r="CJ597" s="5"/>
      <c r="CK597" s="5"/>
      <c r="CL597" s="5"/>
      <c r="CM597" s="5"/>
      <c r="CN597" s="5"/>
      <c r="CO597" s="5"/>
      <c r="CP597" s="5"/>
      <c r="CQ597" s="5"/>
      <c r="CR597" s="5"/>
      <c r="CS597" s="5"/>
      <c r="CT597" s="5"/>
      <c r="CU597" s="5"/>
      <c r="CV597" s="5"/>
      <c r="CW597" s="5"/>
      <c r="CX597" s="5"/>
      <c r="CY597" s="5"/>
      <c r="CZ597" s="5"/>
      <c r="DA597" s="5"/>
      <c r="DB597" s="5"/>
      <c r="DC597" s="5"/>
      <c r="DD597" s="5"/>
      <c r="DE597" s="5"/>
      <c r="DF597" s="5"/>
      <c r="DG597" s="5"/>
      <c r="DH597" s="5"/>
      <c r="DI597" s="5"/>
      <c r="DJ597" s="5"/>
      <c r="DK597" s="5"/>
      <c r="DL597" s="5"/>
      <c r="DM597" s="5"/>
      <c r="DN597" s="5"/>
      <c r="DO597" s="5"/>
      <c r="DP597" s="5"/>
      <c r="DQ597" s="5"/>
      <c r="DR597" s="5"/>
      <c r="DS597" s="5"/>
      <c r="DT597" s="5"/>
      <c r="DU597" s="5"/>
      <c r="DV597" s="5"/>
      <c r="DW597" s="5"/>
      <c r="DX597" s="5"/>
      <c r="DY597" s="5"/>
      <c r="DZ597" s="5"/>
      <c r="EA597" s="5"/>
      <c r="EB597" s="5"/>
      <c r="EC597" s="5"/>
      <c r="ED597" s="5"/>
      <c r="EE597" s="5"/>
      <c r="EF597" s="5"/>
      <c r="EG597" s="5"/>
      <c r="EH597" s="5"/>
      <c r="EI597" s="5"/>
      <c r="EJ597" s="5"/>
      <c r="EK597" s="5"/>
      <c r="EL597" s="5"/>
      <c r="EM597" s="5"/>
      <c r="EN597" s="5"/>
      <c r="EO597" s="5"/>
      <c r="EP597" s="5"/>
      <c r="EQ597" s="5"/>
      <c r="ER597" s="20">
        <f t="shared" si="130"/>
        <v>1</v>
      </c>
      <c r="ES597" s="5">
        <f t="shared" si="131"/>
        <v>1</v>
      </c>
      <c r="ET597" s="5" t="s">
        <v>582</v>
      </c>
      <c r="EU597" s="15" t="s">
        <v>2045</v>
      </c>
      <c r="EV597" s="15" t="s">
        <v>567</v>
      </c>
      <c r="EW597" s="15" t="s">
        <v>1068</v>
      </c>
      <c r="EX597" s="3" t="s">
        <v>1137</v>
      </c>
      <c r="EY597" s="22">
        <v>46175</v>
      </c>
      <c r="EZ597" s="21"/>
      <c r="FA597" s="3"/>
      <c r="FB597" s="22"/>
      <c r="FC597" s="15"/>
      <c r="FD597" s="15"/>
      <c r="FE597" s="15">
        <f t="shared" si="132"/>
        <v>191</v>
      </c>
      <c r="FF597" s="4">
        <f t="shared" si="133"/>
        <v>9741</v>
      </c>
      <c r="FG597" t="s">
        <v>897</v>
      </c>
      <c r="FH597" s="4">
        <v>191</v>
      </c>
      <c r="FI597" t="s">
        <v>688</v>
      </c>
    </row>
    <row r="598" spans="1:165" ht="17.25" x14ac:dyDescent="0.25">
      <c r="A598" s="5">
        <v>464044897</v>
      </c>
      <c r="B598" s="12" t="s">
        <v>285</v>
      </c>
      <c r="C598" s="5"/>
      <c r="D598" s="5"/>
      <c r="E598" s="5"/>
      <c r="F598" s="5"/>
      <c r="G598" s="6"/>
      <c r="H598" s="6"/>
      <c r="I598" s="5">
        <v>874</v>
      </c>
      <c r="J598" s="5">
        <v>3264</v>
      </c>
      <c r="K598" s="295">
        <f t="shared" si="134"/>
        <v>829</v>
      </c>
      <c r="L598" s="295">
        <f t="shared" si="122"/>
        <v>4138</v>
      </c>
      <c r="M598" s="7">
        <v>4</v>
      </c>
      <c r="N598" s="5" t="s">
        <v>688</v>
      </c>
      <c r="O598" s="5" t="s">
        <v>689</v>
      </c>
      <c r="P598" s="5" t="s">
        <v>106</v>
      </c>
      <c r="Q598" s="8">
        <v>6306</v>
      </c>
      <c r="R598" s="9">
        <v>187</v>
      </c>
      <c r="S598" s="9">
        <f t="shared" si="121"/>
        <v>0</v>
      </c>
      <c r="T598" s="9">
        <v>4470</v>
      </c>
      <c r="U598" s="10" t="s">
        <v>688</v>
      </c>
      <c r="V598" s="319">
        <f t="shared" si="128"/>
        <v>6.2402218217766522E-2</v>
      </c>
      <c r="W598" s="319">
        <f t="shared" si="129"/>
        <v>2.070379079613275E-3</v>
      </c>
      <c r="X598" s="11" t="str">
        <f t="shared" si="123"/>
        <v>FLOW</v>
      </c>
      <c r="Y598" s="5" t="str">
        <f t="shared" si="124"/>
        <v>-</v>
      </c>
      <c r="Z598" s="5" t="s">
        <v>787</v>
      </c>
      <c r="AA598" s="5" t="s">
        <v>586</v>
      </c>
      <c r="AB598" s="12"/>
      <c r="AC598" s="5"/>
      <c r="AD598" s="5"/>
      <c r="AE598" s="13"/>
      <c r="AF598" s="14" t="s">
        <v>1064</v>
      </c>
      <c r="AG598" s="15" t="s">
        <v>586</v>
      </c>
      <c r="AH598" s="5" t="s">
        <v>217</v>
      </c>
      <c r="AI598" s="15" t="s">
        <v>586</v>
      </c>
      <c r="AJ598" s="16" t="s">
        <v>586</v>
      </c>
      <c r="AK598" s="15" t="s">
        <v>586</v>
      </c>
      <c r="AL598" s="17">
        <v>7921</v>
      </c>
      <c r="AM598" s="8">
        <v>6306</v>
      </c>
      <c r="AN598" s="18">
        <v>115</v>
      </c>
      <c r="AO598" s="6">
        <v>125</v>
      </c>
      <c r="AP598" s="6" t="str">
        <f t="shared" si="125"/>
        <v>FLOW</v>
      </c>
      <c r="AQ598" s="6"/>
      <c r="AR598" s="6"/>
      <c r="AS598" s="6"/>
      <c r="AT598" s="6"/>
      <c r="AU598" s="5" t="s">
        <v>483</v>
      </c>
      <c r="AV598" s="332"/>
      <c r="AW598" s="12"/>
      <c r="AX598" s="19"/>
      <c r="AY598" s="5"/>
      <c r="AZ598" s="5" t="s">
        <v>1011</v>
      </c>
      <c r="BA598" s="15" t="s">
        <v>586</v>
      </c>
      <c r="BB598" s="15"/>
      <c r="BC598" s="15"/>
      <c r="BD598" s="5"/>
      <c r="BE598" s="5"/>
      <c r="BF598" s="5"/>
      <c r="BG598" s="3"/>
      <c r="BH598" s="5"/>
      <c r="BI598" s="5"/>
      <c r="BJ598" s="5"/>
      <c r="BK598" s="5"/>
      <c r="BL598" s="5">
        <v>1</v>
      </c>
      <c r="BM598" s="5"/>
      <c r="BN598" s="5"/>
      <c r="BO598" s="5"/>
      <c r="BP598" s="5"/>
      <c r="BQ598" s="5"/>
      <c r="BR598" s="5"/>
      <c r="BS598" s="5"/>
      <c r="BT598" s="5"/>
      <c r="BU598" s="5"/>
      <c r="BV598" s="5"/>
      <c r="BW598" s="5"/>
      <c r="BX598" s="5"/>
      <c r="BY598" s="5"/>
      <c r="BZ598" s="5"/>
      <c r="CA598" s="5"/>
      <c r="CB598" s="5"/>
      <c r="CC598" s="5"/>
      <c r="CD598" s="5"/>
      <c r="CE598" s="5"/>
      <c r="CF598" s="5"/>
      <c r="CG598" s="5"/>
      <c r="CH598" s="5"/>
      <c r="CI598" s="5"/>
      <c r="CJ598" s="5"/>
      <c r="CK598" s="5"/>
      <c r="CL598" s="5"/>
      <c r="CM598" s="5"/>
      <c r="CN598" s="5"/>
      <c r="CO598" s="5"/>
      <c r="CP598" s="5"/>
      <c r="CQ598" s="5"/>
      <c r="CR598" s="5"/>
      <c r="CS598" s="5"/>
      <c r="CT598" s="5"/>
      <c r="CU598" s="5"/>
      <c r="CV598" s="5"/>
      <c r="CW598" s="5"/>
      <c r="CX598" s="5"/>
      <c r="CY598" s="5"/>
      <c r="CZ598" s="5"/>
      <c r="DA598" s="5"/>
      <c r="DB598" s="5"/>
      <c r="DC598" s="5"/>
      <c r="DD598" s="5"/>
      <c r="DE598" s="5"/>
      <c r="DF598" s="5"/>
      <c r="DG598" s="5"/>
      <c r="DH598" s="5"/>
      <c r="DI598" s="5"/>
      <c r="DJ598" s="5"/>
      <c r="DK598" s="5"/>
      <c r="DL598" s="5"/>
      <c r="DM598" s="5"/>
      <c r="DN598" s="5"/>
      <c r="DO598" s="5"/>
      <c r="DP598" s="5"/>
      <c r="DQ598" s="5"/>
      <c r="DR598" s="5"/>
      <c r="DS598" s="5"/>
      <c r="DT598" s="5"/>
      <c r="DU598" s="5"/>
      <c r="DV598" s="5"/>
      <c r="DW598" s="5"/>
      <c r="DX598" s="5"/>
      <c r="DY598" s="5"/>
      <c r="DZ598" s="5"/>
      <c r="EA598" s="5"/>
      <c r="EB598" s="5"/>
      <c r="EC598" s="5"/>
      <c r="ED598" s="5"/>
      <c r="EE598" s="5"/>
      <c r="EF598" s="5"/>
      <c r="EG598" s="5"/>
      <c r="EH598" s="5"/>
      <c r="EI598" s="5"/>
      <c r="EJ598" s="5"/>
      <c r="EK598" s="5"/>
      <c r="EL598" s="5"/>
      <c r="EM598" s="5"/>
      <c r="EN598" s="5"/>
      <c r="EO598" s="5"/>
      <c r="EP598" s="5"/>
      <c r="EQ598" s="5"/>
      <c r="ER598" s="20">
        <f t="shared" si="130"/>
        <v>1</v>
      </c>
      <c r="ES598" s="5">
        <f t="shared" si="131"/>
        <v>1</v>
      </c>
      <c r="ET598" s="5" t="s">
        <v>568</v>
      </c>
      <c r="EU598" s="15" t="s">
        <v>2046</v>
      </c>
      <c r="EV598" s="15" t="s">
        <v>567</v>
      </c>
      <c r="EW598" s="15" t="s">
        <v>1073</v>
      </c>
      <c r="EX598" s="3" t="s">
        <v>1082</v>
      </c>
      <c r="EY598" s="22">
        <v>46185</v>
      </c>
      <c r="EZ598" s="21"/>
      <c r="FA598" s="3"/>
      <c r="FB598" s="22"/>
      <c r="FC598" s="15"/>
      <c r="FD598" s="15"/>
      <c r="FE598" s="15">
        <f t="shared" si="132"/>
        <v>829</v>
      </c>
      <c r="FF598" s="4">
        <f t="shared" si="133"/>
        <v>4138</v>
      </c>
      <c r="FG598" t="s">
        <v>586</v>
      </c>
      <c r="FH598" s="4">
        <v>187</v>
      </c>
      <c r="FI598" t="s">
        <v>688</v>
      </c>
    </row>
    <row r="599" spans="1:165" ht="17.25" x14ac:dyDescent="0.25">
      <c r="A599" s="5">
        <v>463361916</v>
      </c>
      <c r="B599" s="12" t="s">
        <v>852</v>
      </c>
      <c r="C599" s="5"/>
      <c r="D599" s="5"/>
      <c r="E599" s="5"/>
      <c r="F599" s="5"/>
      <c r="G599" s="6"/>
      <c r="H599" s="6"/>
      <c r="I599" s="5">
        <v>2179</v>
      </c>
      <c r="J599" s="5">
        <v>2179</v>
      </c>
      <c r="K599" s="295">
        <f t="shared" si="134"/>
        <v>2222</v>
      </c>
      <c r="L599" s="295">
        <f t="shared" si="122"/>
        <v>4358</v>
      </c>
      <c r="M599" s="334">
        <v>1</v>
      </c>
      <c r="N599" s="5" t="s">
        <v>688</v>
      </c>
      <c r="O599" s="5" t="s">
        <v>689</v>
      </c>
      <c r="P599" s="5" t="s">
        <v>30</v>
      </c>
      <c r="Q599" s="8">
        <v>6290</v>
      </c>
      <c r="R599" s="9">
        <v>43</v>
      </c>
      <c r="S599" s="9">
        <f t="shared" si="121"/>
        <v>0</v>
      </c>
      <c r="T599" s="9">
        <v>900</v>
      </c>
      <c r="U599" s="10" t="s">
        <v>880</v>
      </c>
      <c r="V599" s="319">
        <f t="shared" si="128"/>
        <v>3.9161609096351468E-3</v>
      </c>
      <c r="W599" s="319">
        <f t="shared" si="129"/>
        <v>3.5275029616962526E-4</v>
      </c>
      <c r="X599" s="11" t="str">
        <f t="shared" si="123"/>
        <v>FLOW</v>
      </c>
      <c r="Y599" s="5" t="str">
        <f t="shared" si="124"/>
        <v>-</v>
      </c>
      <c r="Z599" s="5" t="s">
        <v>787</v>
      </c>
      <c r="AA599" s="5" t="s">
        <v>586</v>
      </c>
      <c r="AB599" s="12"/>
      <c r="AC599" s="5"/>
      <c r="AD599" s="5"/>
      <c r="AE599" s="13"/>
      <c r="AF599" s="14" t="s">
        <v>586</v>
      </c>
      <c r="AG599" s="15" t="s">
        <v>586</v>
      </c>
      <c r="AH599" s="5" t="s">
        <v>391</v>
      </c>
      <c r="AI599" s="15" t="s">
        <v>586</v>
      </c>
      <c r="AJ599" s="16" t="s">
        <v>586</v>
      </c>
      <c r="AK599" s="15" t="s">
        <v>586</v>
      </c>
      <c r="AL599" s="17">
        <v>3122</v>
      </c>
      <c r="AM599" s="8">
        <v>6290</v>
      </c>
      <c r="AN599" s="18">
        <v>26</v>
      </c>
      <c r="AO599" s="6">
        <v>36</v>
      </c>
      <c r="AP599" s="6" t="str">
        <f t="shared" si="125"/>
        <v>FLOW</v>
      </c>
      <c r="AQ599" s="6"/>
      <c r="AR599" s="6"/>
      <c r="AS599" s="6"/>
      <c r="AT599" s="6"/>
      <c r="AU599" s="5" t="s">
        <v>1060</v>
      </c>
      <c r="AV599" s="332"/>
      <c r="AW599" s="12"/>
      <c r="AX599" s="19"/>
      <c r="AY599" s="5"/>
      <c r="AZ599" s="5" t="s">
        <v>1011</v>
      </c>
      <c r="BA599" s="15" t="s">
        <v>586</v>
      </c>
      <c r="BB599" s="15"/>
      <c r="BC599" s="15"/>
      <c r="BD599" s="5"/>
      <c r="BE599" s="5"/>
      <c r="BF599" s="5"/>
      <c r="BG599" s="3"/>
      <c r="BH599" s="5"/>
      <c r="BI599" s="5"/>
      <c r="BJ599" s="5"/>
      <c r="BK599" s="5"/>
      <c r="BL599" s="5"/>
      <c r="BM599" s="5"/>
      <c r="BN599" s="5"/>
      <c r="BO599" s="5">
        <v>1</v>
      </c>
      <c r="BP599" s="5"/>
      <c r="BQ599" s="5"/>
      <c r="BR599" s="5"/>
      <c r="BS599" s="5"/>
      <c r="BT599" s="5"/>
      <c r="BU599" s="5"/>
      <c r="BV599" s="5"/>
      <c r="BW599" s="5"/>
      <c r="BX599" s="5"/>
      <c r="BY599" s="5"/>
      <c r="BZ599" s="5"/>
      <c r="CA599" s="5"/>
      <c r="CB599" s="5"/>
      <c r="CC599" s="5"/>
      <c r="CD599" s="5"/>
      <c r="CE599" s="5"/>
      <c r="CF599" s="5"/>
      <c r="CG599" s="5"/>
      <c r="CH599" s="5"/>
      <c r="CI599" s="5"/>
      <c r="CJ599" s="5"/>
      <c r="CK599" s="5"/>
      <c r="CL599" s="5"/>
      <c r="CM599" s="5"/>
      <c r="CN599" s="5"/>
      <c r="CO599" s="5"/>
      <c r="CP599" s="5"/>
      <c r="CQ599" s="5"/>
      <c r="CR599" s="5"/>
      <c r="CS599" s="5"/>
      <c r="CT599" s="5"/>
      <c r="CU599" s="5"/>
      <c r="CV599" s="5"/>
      <c r="CW599" s="5"/>
      <c r="CX599" s="5"/>
      <c r="CY599" s="5"/>
      <c r="CZ599" s="5"/>
      <c r="DA599" s="5"/>
      <c r="DB599" s="5"/>
      <c r="DC599" s="5"/>
      <c r="DD599" s="5"/>
      <c r="DE599" s="5"/>
      <c r="DF599" s="5"/>
      <c r="DG599" s="5"/>
      <c r="DH599" s="5"/>
      <c r="DI599" s="5"/>
      <c r="DJ599" s="5"/>
      <c r="DK599" s="5"/>
      <c r="DL599" s="5"/>
      <c r="DM599" s="5"/>
      <c r="DN599" s="5"/>
      <c r="DO599" s="5"/>
      <c r="DP599" s="5"/>
      <c r="DQ599" s="5"/>
      <c r="DR599" s="5"/>
      <c r="DS599" s="5"/>
      <c r="DT599" s="5"/>
      <c r="DU599" s="5"/>
      <c r="DV599" s="5"/>
      <c r="DW599" s="5"/>
      <c r="DX599" s="5"/>
      <c r="DY599" s="5"/>
      <c r="DZ599" s="5"/>
      <c r="EA599" s="5"/>
      <c r="EB599" s="5"/>
      <c r="EC599" s="5"/>
      <c r="ED599" s="5"/>
      <c r="EE599" s="5"/>
      <c r="EF599" s="5"/>
      <c r="EG599" s="5"/>
      <c r="EH599" s="5"/>
      <c r="EI599" s="5"/>
      <c r="EJ599" s="5"/>
      <c r="EK599" s="5"/>
      <c r="EL599" s="5"/>
      <c r="EM599" s="5"/>
      <c r="EN599" s="5"/>
      <c r="EO599" s="5"/>
      <c r="EP599" s="5"/>
      <c r="EQ599" s="5"/>
      <c r="ER599" s="20">
        <f t="shared" si="130"/>
        <v>1</v>
      </c>
      <c r="ES599" s="5">
        <f t="shared" si="131"/>
        <v>1</v>
      </c>
      <c r="ET599" s="5" t="s">
        <v>573</v>
      </c>
      <c r="EU599" s="15" t="s">
        <v>2047</v>
      </c>
      <c r="EV599" s="15" t="s">
        <v>567</v>
      </c>
      <c r="EW599" s="15" t="s">
        <v>1068</v>
      </c>
      <c r="EX599" s="3" t="s">
        <v>1077</v>
      </c>
      <c r="EY599" s="22">
        <v>46178</v>
      </c>
      <c r="EZ599" s="21"/>
      <c r="FA599" s="3"/>
      <c r="FB599" s="22"/>
      <c r="FC599" s="15"/>
      <c r="FD599" s="15"/>
      <c r="FE599" s="15">
        <f t="shared" si="132"/>
        <v>2222</v>
      </c>
      <c r="FF599" s="4">
        <f t="shared" si="133"/>
        <v>4358</v>
      </c>
      <c r="FG599" t="s">
        <v>586</v>
      </c>
      <c r="FH599" s="4">
        <v>43</v>
      </c>
      <c r="FI599" t="s">
        <v>688</v>
      </c>
    </row>
    <row r="600" spans="1:165" ht="17.25" x14ac:dyDescent="0.25">
      <c r="A600" s="5">
        <v>458337144</v>
      </c>
      <c r="B600" s="12" t="s">
        <v>980</v>
      </c>
      <c r="C600" s="5"/>
      <c r="D600" s="5"/>
      <c r="E600" s="5"/>
      <c r="F600" s="5"/>
      <c r="G600" s="6"/>
      <c r="H600" s="6"/>
      <c r="I600" s="5">
        <v>3228</v>
      </c>
      <c r="J600" s="5">
        <v>3228</v>
      </c>
      <c r="K600" s="295">
        <f t="shared" si="134"/>
        <v>3258</v>
      </c>
      <c r="L600" s="295">
        <f t="shared" si="122"/>
        <v>6456</v>
      </c>
      <c r="M600" s="334">
        <v>1</v>
      </c>
      <c r="N600" s="5" t="s">
        <v>688</v>
      </c>
      <c r="O600" s="5" t="s">
        <v>689</v>
      </c>
      <c r="P600" s="5" t="s">
        <v>30</v>
      </c>
      <c r="Q600" s="8">
        <v>6287</v>
      </c>
      <c r="R600" s="9">
        <v>30</v>
      </c>
      <c r="S600" s="9">
        <f t="shared" si="121"/>
        <v>0</v>
      </c>
      <c r="T600" s="9">
        <v>0</v>
      </c>
      <c r="U600" s="10" t="s">
        <v>586</v>
      </c>
      <c r="V600" s="319">
        <f t="shared" si="128"/>
        <v>3.9142931063396134E-3</v>
      </c>
      <c r="W600" s="319">
        <f t="shared" si="129"/>
        <v>3.5258205278512463E-4</v>
      </c>
      <c r="X600" s="11" t="str">
        <f t="shared" si="123"/>
        <v>FLOW</v>
      </c>
      <c r="Y600" s="5" t="str">
        <f t="shared" si="124"/>
        <v>-</v>
      </c>
      <c r="Z600" s="5" t="s">
        <v>586</v>
      </c>
      <c r="AA600" s="5" t="s">
        <v>586</v>
      </c>
      <c r="AB600" s="12"/>
      <c r="AC600" s="5"/>
      <c r="AD600" s="5"/>
      <c r="AE600" s="13"/>
      <c r="AF600" s="14" t="s">
        <v>586</v>
      </c>
      <c r="AG600" s="15" t="s">
        <v>586</v>
      </c>
      <c r="AH600" s="5" t="s">
        <v>391</v>
      </c>
      <c r="AI600" s="15" t="s">
        <v>586</v>
      </c>
      <c r="AJ600" s="16" t="s">
        <v>586</v>
      </c>
      <c r="AK600" s="15" t="s">
        <v>586</v>
      </c>
      <c r="AL600" s="17">
        <v>3258</v>
      </c>
      <c r="AM600" s="8">
        <v>6287</v>
      </c>
      <c r="AN600" s="18">
        <v>27</v>
      </c>
      <c r="AO600" s="6">
        <v>37</v>
      </c>
      <c r="AP600" s="6" t="str">
        <f t="shared" si="125"/>
        <v>FLOW</v>
      </c>
      <c r="AQ600" s="6"/>
      <c r="AR600" s="6"/>
      <c r="AS600" s="6"/>
      <c r="AT600" s="6"/>
      <c r="AU600" s="5" t="s">
        <v>1060</v>
      </c>
      <c r="AV600" s="332"/>
      <c r="AW600" s="12"/>
      <c r="AX600" s="19"/>
      <c r="AY600" s="5"/>
      <c r="AZ600" s="5" t="s">
        <v>1011</v>
      </c>
      <c r="BA600" s="15" t="s">
        <v>586</v>
      </c>
      <c r="BB600" s="15"/>
      <c r="BC600" s="15"/>
      <c r="BD600" s="5"/>
      <c r="BE600" s="5"/>
      <c r="BF600" s="5"/>
      <c r="BG600" s="3"/>
      <c r="BH600" s="5"/>
      <c r="BI600" s="5"/>
      <c r="BJ600" s="5"/>
      <c r="BK600" s="5"/>
      <c r="BL600" s="5"/>
      <c r="BM600" s="5"/>
      <c r="BN600" s="5"/>
      <c r="BO600" s="5">
        <v>1</v>
      </c>
      <c r="BP600" s="5"/>
      <c r="BQ600" s="5"/>
      <c r="BR600" s="5"/>
      <c r="BS600" s="5"/>
      <c r="BT600" s="5"/>
      <c r="BU600" s="5"/>
      <c r="BV600" s="5"/>
      <c r="BW600" s="5"/>
      <c r="BX600" s="5"/>
      <c r="BY600" s="5"/>
      <c r="BZ600" s="5"/>
      <c r="CA600" s="5"/>
      <c r="CB600" s="5"/>
      <c r="CC600" s="5"/>
      <c r="CD600" s="5"/>
      <c r="CE600" s="5"/>
      <c r="CF600" s="5"/>
      <c r="CG600" s="5"/>
      <c r="CH600" s="5"/>
      <c r="CI600" s="5"/>
      <c r="CJ600" s="5"/>
      <c r="CK600" s="5"/>
      <c r="CL600" s="5"/>
      <c r="CM600" s="5"/>
      <c r="CN600" s="5"/>
      <c r="CO600" s="5"/>
      <c r="CP600" s="5"/>
      <c r="CQ600" s="5"/>
      <c r="CR600" s="5"/>
      <c r="CS600" s="5"/>
      <c r="CT600" s="5"/>
      <c r="CU600" s="5"/>
      <c r="CV600" s="5"/>
      <c r="CW600" s="5"/>
      <c r="CX600" s="5"/>
      <c r="CY600" s="5"/>
      <c r="CZ600" s="5"/>
      <c r="DA600" s="5"/>
      <c r="DB600" s="5"/>
      <c r="DC600" s="5"/>
      <c r="DD600" s="5"/>
      <c r="DE600" s="5"/>
      <c r="DF600" s="5"/>
      <c r="DG600" s="5"/>
      <c r="DH600" s="5"/>
      <c r="DI600" s="5"/>
      <c r="DJ600" s="5"/>
      <c r="DK600" s="5"/>
      <c r="DL600" s="5"/>
      <c r="DM600" s="5"/>
      <c r="DN600" s="5"/>
      <c r="DO600" s="5"/>
      <c r="DP600" s="5"/>
      <c r="DQ600" s="5"/>
      <c r="DR600" s="5"/>
      <c r="DS600" s="5"/>
      <c r="DT600" s="5"/>
      <c r="DU600" s="5"/>
      <c r="DV600" s="5"/>
      <c r="DW600" s="5"/>
      <c r="DX600" s="5"/>
      <c r="DY600" s="5"/>
      <c r="DZ600" s="5"/>
      <c r="EA600" s="5"/>
      <c r="EB600" s="5"/>
      <c r="EC600" s="5"/>
      <c r="ED600" s="5"/>
      <c r="EE600" s="5"/>
      <c r="EF600" s="5"/>
      <c r="EG600" s="5"/>
      <c r="EH600" s="5"/>
      <c r="EI600" s="5"/>
      <c r="EJ600" s="5"/>
      <c r="EK600" s="5"/>
      <c r="EL600" s="5"/>
      <c r="EM600" s="5"/>
      <c r="EN600" s="5"/>
      <c r="EO600" s="5"/>
      <c r="EP600" s="5"/>
      <c r="EQ600" s="5"/>
      <c r="ER600" s="20">
        <f t="shared" si="130"/>
        <v>1</v>
      </c>
      <c r="ES600" s="5">
        <f t="shared" si="131"/>
        <v>1</v>
      </c>
      <c r="ET600" s="5" t="s">
        <v>573</v>
      </c>
      <c r="EU600" s="15" t="s">
        <v>2048</v>
      </c>
      <c r="EV600" s="15" t="s">
        <v>567</v>
      </c>
      <c r="EW600" s="15" t="s">
        <v>1070</v>
      </c>
      <c r="EX600" s="3" t="s">
        <v>1078</v>
      </c>
      <c r="EY600" s="22">
        <v>46178</v>
      </c>
      <c r="EZ600" s="21"/>
      <c r="FA600" s="3"/>
      <c r="FB600" s="22"/>
      <c r="FC600" s="15"/>
      <c r="FD600" s="15"/>
      <c r="FE600" s="15">
        <f t="shared" si="132"/>
        <v>3258</v>
      </c>
      <c r="FF600" s="4">
        <f t="shared" si="133"/>
        <v>6456</v>
      </c>
      <c r="FG600" t="s">
        <v>586</v>
      </c>
      <c r="FH600" s="4">
        <v>30</v>
      </c>
      <c r="FI600" t="s">
        <v>688</v>
      </c>
    </row>
    <row r="601" spans="1:165" ht="17.25" x14ac:dyDescent="0.25">
      <c r="A601" s="5">
        <v>457999507</v>
      </c>
      <c r="B601" s="12" t="s">
        <v>811</v>
      </c>
      <c r="C601" s="5"/>
      <c r="D601" s="5"/>
      <c r="E601" s="5"/>
      <c r="F601" s="5"/>
      <c r="G601" s="6"/>
      <c r="H601" s="6"/>
      <c r="I601" s="5">
        <v>6372</v>
      </c>
      <c r="J601" s="5">
        <v>6361</v>
      </c>
      <c r="K601" s="295">
        <f t="shared" si="134"/>
        <v>6450</v>
      </c>
      <c r="L601" s="295">
        <f t="shared" si="122"/>
        <v>12733</v>
      </c>
      <c r="M601" s="334">
        <v>1</v>
      </c>
      <c r="N601" s="5" t="s">
        <v>688</v>
      </c>
      <c r="O601" s="5" t="s">
        <v>689</v>
      </c>
      <c r="P601" s="5" t="s">
        <v>146</v>
      </c>
      <c r="Q601" s="8">
        <v>6286.33</v>
      </c>
      <c r="R601" s="9">
        <v>89</v>
      </c>
      <c r="S601" s="9">
        <f t="shared" si="121"/>
        <v>0</v>
      </c>
      <c r="T601" s="9">
        <v>900</v>
      </c>
      <c r="U601" s="10" t="s">
        <v>888</v>
      </c>
      <c r="V601" s="319">
        <f t="shared" si="128"/>
        <v>9.6414869533496001E-3</v>
      </c>
      <c r="W601" s="319">
        <f t="shared" si="129"/>
        <v>3.525444784292528E-4</v>
      </c>
      <c r="X601" s="11" t="str">
        <f t="shared" si="123"/>
        <v>FLOW</v>
      </c>
      <c r="Y601" s="5" t="str">
        <f t="shared" si="124"/>
        <v>-</v>
      </c>
      <c r="Z601" s="5" t="s">
        <v>787</v>
      </c>
      <c r="AA601" s="5" t="s">
        <v>586</v>
      </c>
      <c r="AB601" s="12"/>
      <c r="AC601" s="5"/>
      <c r="AD601" s="5"/>
      <c r="AE601" s="13"/>
      <c r="AF601" s="14" t="s">
        <v>586</v>
      </c>
      <c r="AG601" s="15" t="s">
        <v>586</v>
      </c>
      <c r="AH601" s="5" t="s">
        <v>151</v>
      </c>
      <c r="AI601" s="15" t="s">
        <v>586</v>
      </c>
      <c r="AJ601" s="16" t="s">
        <v>586</v>
      </c>
      <c r="AK601" s="15" t="s">
        <v>586</v>
      </c>
      <c r="AL601" s="17">
        <v>7350</v>
      </c>
      <c r="AM601" s="8">
        <v>6286.33</v>
      </c>
      <c r="AN601" s="18">
        <v>27</v>
      </c>
      <c r="AO601" s="6">
        <v>37</v>
      </c>
      <c r="AP601" s="6" t="str">
        <f t="shared" si="125"/>
        <v>FLOW</v>
      </c>
      <c r="AQ601" s="6"/>
      <c r="AR601" s="6"/>
      <c r="AS601" s="6"/>
      <c r="AT601" s="6"/>
      <c r="AU601" s="5" t="s">
        <v>1060</v>
      </c>
      <c r="AV601" s="332"/>
      <c r="AW601" s="12"/>
      <c r="AX601" s="19"/>
      <c r="AY601" s="5"/>
      <c r="AZ601" s="5" t="s">
        <v>1011</v>
      </c>
      <c r="BA601" s="15" t="s">
        <v>586</v>
      </c>
      <c r="BB601" s="15"/>
      <c r="BC601" s="15"/>
      <c r="BD601" s="5"/>
      <c r="BE601" s="5"/>
      <c r="BF601" s="5"/>
      <c r="BG601" s="3"/>
      <c r="BH601" s="5"/>
      <c r="BI601" s="5"/>
      <c r="BJ601" s="5"/>
      <c r="BK601" s="5"/>
      <c r="BL601" s="5"/>
      <c r="BM601" s="5"/>
      <c r="BN601" s="5"/>
      <c r="BO601" s="5">
        <v>1</v>
      </c>
      <c r="BP601" s="5"/>
      <c r="BQ601" s="5"/>
      <c r="BR601" s="5"/>
      <c r="BS601" s="5"/>
      <c r="BT601" s="5"/>
      <c r="BU601" s="5"/>
      <c r="BV601" s="5"/>
      <c r="BW601" s="5"/>
      <c r="BX601" s="5"/>
      <c r="BY601" s="5"/>
      <c r="BZ601" s="5"/>
      <c r="CA601" s="5"/>
      <c r="CB601" s="5"/>
      <c r="CC601" s="5"/>
      <c r="CD601" s="5"/>
      <c r="CE601" s="5"/>
      <c r="CF601" s="5"/>
      <c r="CG601" s="5"/>
      <c r="CH601" s="5"/>
      <c r="CI601" s="5"/>
      <c r="CJ601" s="5">
        <v>1</v>
      </c>
      <c r="CK601" s="5"/>
      <c r="CL601" s="5"/>
      <c r="CM601" s="5"/>
      <c r="CN601" s="5"/>
      <c r="CO601" s="5"/>
      <c r="CP601" s="5"/>
      <c r="CQ601" s="5"/>
      <c r="CR601" s="5"/>
      <c r="CS601" s="5"/>
      <c r="CT601" s="5"/>
      <c r="CU601" s="5"/>
      <c r="CV601" s="5"/>
      <c r="CW601" s="5"/>
      <c r="CX601" s="5"/>
      <c r="CY601" s="5"/>
      <c r="CZ601" s="5"/>
      <c r="DA601" s="5"/>
      <c r="DB601" s="5"/>
      <c r="DC601" s="5"/>
      <c r="DD601" s="5"/>
      <c r="DE601" s="5"/>
      <c r="DF601" s="5"/>
      <c r="DG601" s="5"/>
      <c r="DH601" s="5"/>
      <c r="DI601" s="5"/>
      <c r="DJ601" s="5"/>
      <c r="DK601" s="5"/>
      <c r="DL601" s="5"/>
      <c r="DM601" s="5"/>
      <c r="DN601" s="5"/>
      <c r="DO601" s="5"/>
      <c r="DP601" s="5"/>
      <c r="DQ601" s="5"/>
      <c r="DR601" s="5"/>
      <c r="DS601" s="5"/>
      <c r="DT601" s="5"/>
      <c r="DU601" s="5"/>
      <c r="DV601" s="5"/>
      <c r="DW601" s="5"/>
      <c r="DX601" s="5"/>
      <c r="DY601" s="5"/>
      <c r="DZ601" s="5"/>
      <c r="EA601" s="5"/>
      <c r="EB601" s="5"/>
      <c r="EC601" s="5"/>
      <c r="ED601" s="5"/>
      <c r="EE601" s="5"/>
      <c r="EF601" s="5"/>
      <c r="EG601" s="5"/>
      <c r="EH601" s="5"/>
      <c r="EI601" s="5"/>
      <c r="EJ601" s="5"/>
      <c r="EK601" s="5"/>
      <c r="EL601" s="5"/>
      <c r="EM601" s="5"/>
      <c r="EN601" s="5"/>
      <c r="EO601" s="5"/>
      <c r="EP601" s="5"/>
      <c r="EQ601" s="5"/>
      <c r="ER601" s="20">
        <f t="shared" si="130"/>
        <v>2</v>
      </c>
      <c r="ES601" s="5">
        <f t="shared" si="131"/>
        <v>1</v>
      </c>
      <c r="ET601" s="5" t="s">
        <v>581</v>
      </c>
      <c r="EU601" s="15" t="s">
        <v>2049</v>
      </c>
      <c r="EV601" s="15" t="s">
        <v>567</v>
      </c>
      <c r="EW601" s="15" t="s">
        <v>1070</v>
      </c>
      <c r="EX601" s="3" t="s">
        <v>1203</v>
      </c>
      <c r="EY601" s="22">
        <v>46178</v>
      </c>
      <c r="EZ601" s="21"/>
      <c r="FA601" s="3"/>
      <c r="FB601" s="22"/>
      <c r="FC601" s="15"/>
      <c r="FD601" s="15"/>
      <c r="FE601" s="15">
        <f t="shared" si="132"/>
        <v>6450</v>
      </c>
      <c r="FF601" s="4">
        <f t="shared" si="133"/>
        <v>12733</v>
      </c>
      <c r="FG601" t="s">
        <v>586</v>
      </c>
      <c r="FH601" s="4">
        <v>89</v>
      </c>
      <c r="FI601" t="s">
        <v>688</v>
      </c>
    </row>
    <row r="602" spans="1:165" ht="17.25" x14ac:dyDescent="0.25">
      <c r="A602" s="5">
        <v>458039157</v>
      </c>
      <c r="B602" s="12" t="s">
        <v>981</v>
      </c>
      <c r="C602" s="5"/>
      <c r="D602" s="5"/>
      <c r="E602" s="5"/>
      <c r="F602" s="5"/>
      <c r="G602" s="6"/>
      <c r="H602" s="6"/>
      <c r="I602" s="5">
        <v>6126</v>
      </c>
      <c r="J602" s="5">
        <v>6126</v>
      </c>
      <c r="K602" s="295">
        <f t="shared" si="134"/>
        <v>6132</v>
      </c>
      <c r="L602" s="295">
        <f t="shared" si="122"/>
        <v>12252</v>
      </c>
      <c r="M602" s="334">
        <v>1</v>
      </c>
      <c r="N602" s="5" t="s">
        <v>688</v>
      </c>
      <c r="O602" s="5" t="s">
        <v>689</v>
      </c>
      <c r="P602" s="5" t="s">
        <v>60</v>
      </c>
      <c r="Q602" s="8">
        <v>6045.46</v>
      </c>
      <c r="R602" s="9">
        <v>6</v>
      </c>
      <c r="S602" s="9">
        <f t="shared" si="121"/>
        <v>0</v>
      </c>
      <c r="T602" s="9">
        <v>863.33</v>
      </c>
      <c r="U602" s="10" t="s">
        <v>586</v>
      </c>
      <c r="V602" s="319">
        <f t="shared" si="128"/>
        <v>6.8878899986605808E-3</v>
      </c>
      <c r="W602" s="319">
        <f t="shared" si="129"/>
        <v>3.3903621708769837E-4</v>
      </c>
      <c r="X602" s="11" t="str">
        <f t="shared" si="123"/>
        <v>FLOW</v>
      </c>
      <c r="Y602" s="5" t="str">
        <f t="shared" si="124"/>
        <v>-</v>
      </c>
      <c r="Z602" s="5" t="s">
        <v>586</v>
      </c>
      <c r="AA602" s="5" t="s">
        <v>586</v>
      </c>
      <c r="AB602" s="12"/>
      <c r="AC602" s="5"/>
      <c r="AD602" s="5"/>
      <c r="AE602" s="13"/>
      <c r="AF602" s="14" t="s">
        <v>586</v>
      </c>
      <c r="AG602" s="15" t="s">
        <v>586</v>
      </c>
      <c r="AH602" s="5" t="s">
        <v>251</v>
      </c>
      <c r="AI602" s="15" t="s">
        <v>586</v>
      </c>
      <c r="AJ602" s="16" t="s">
        <v>586</v>
      </c>
      <c r="AK602" s="15" t="s">
        <v>586</v>
      </c>
      <c r="AL602" s="17">
        <v>6995.33</v>
      </c>
      <c r="AM602" s="8">
        <v>6045.46</v>
      </c>
      <c r="AN602" s="18">
        <v>27</v>
      </c>
      <c r="AO602" s="6">
        <v>37</v>
      </c>
      <c r="AP602" s="6" t="str">
        <f t="shared" si="125"/>
        <v>FLOW</v>
      </c>
      <c r="AQ602" s="6"/>
      <c r="AR602" s="6"/>
      <c r="AS602" s="6"/>
      <c r="AT602" s="6"/>
      <c r="AU602" s="5" t="s">
        <v>1060</v>
      </c>
      <c r="AV602" s="332"/>
      <c r="AW602" s="12"/>
      <c r="AX602" s="19"/>
      <c r="AY602" s="5"/>
      <c r="AZ602" s="5" t="s">
        <v>1011</v>
      </c>
      <c r="BA602" s="15" t="s">
        <v>586</v>
      </c>
      <c r="BB602" s="15"/>
      <c r="BC602" s="15"/>
      <c r="BD602" s="5"/>
      <c r="BE602" s="5"/>
      <c r="BF602" s="5"/>
      <c r="BG602" s="3"/>
      <c r="BH602" s="5"/>
      <c r="BI602" s="5"/>
      <c r="BJ602" s="5"/>
      <c r="BK602" s="5"/>
      <c r="BL602" s="5">
        <v>1</v>
      </c>
      <c r="BM602" s="5"/>
      <c r="BN602" s="5"/>
      <c r="BO602" s="5"/>
      <c r="BP602" s="5"/>
      <c r="BQ602" s="5"/>
      <c r="BR602" s="5">
        <v>1</v>
      </c>
      <c r="BS602" s="5"/>
      <c r="BT602" s="5"/>
      <c r="BU602" s="5"/>
      <c r="BV602" s="5"/>
      <c r="BW602" s="5"/>
      <c r="BX602" s="5"/>
      <c r="BY602" s="5"/>
      <c r="BZ602" s="5"/>
      <c r="CA602" s="5"/>
      <c r="CB602" s="5"/>
      <c r="CC602" s="5"/>
      <c r="CD602" s="5"/>
      <c r="CE602" s="5"/>
      <c r="CF602" s="5"/>
      <c r="CG602" s="5"/>
      <c r="CH602" s="5"/>
      <c r="CI602" s="5"/>
      <c r="CJ602" s="5"/>
      <c r="CK602" s="5"/>
      <c r="CL602" s="5"/>
      <c r="CM602" s="5"/>
      <c r="CN602" s="5"/>
      <c r="CO602" s="5"/>
      <c r="CP602" s="5"/>
      <c r="CQ602" s="5"/>
      <c r="CR602" s="5"/>
      <c r="CS602" s="5"/>
      <c r="CT602" s="5"/>
      <c r="CU602" s="5"/>
      <c r="CV602" s="5"/>
      <c r="CW602" s="5"/>
      <c r="CX602" s="5"/>
      <c r="CY602" s="5"/>
      <c r="CZ602" s="5"/>
      <c r="DA602" s="5"/>
      <c r="DB602" s="5"/>
      <c r="DC602" s="5"/>
      <c r="DD602" s="5"/>
      <c r="DE602" s="5"/>
      <c r="DF602" s="5"/>
      <c r="DG602" s="5"/>
      <c r="DH602" s="5"/>
      <c r="DI602" s="5"/>
      <c r="DJ602" s="5"/>
      <c r="DK602" s="5"/>
      <c r="DL602" s="5"/>
      <c r="DM602" s="5"/>
      <c r="DN602" s="5"/>
      <c r="DO602" s="5"/>
      <c r="DP602" s="5"/>
      <c r="DQ602" s="5"/>
      <c r="DR602" s="5"/>
      <c r="DS602" s="5"/>
      <c r="DT602" s="5"/>
      <c r="DU602" s="5"/>
      <c r="DV602" s="5"/>
      <c r="DW602" s="5"/>
      <c r="DX602" s="5"/>
      <c r="DY602" s="5"/>
      <c r="DZ602" s="5"/>
      <c r="EA602" s="5"/>
      <c r="EB602" s="5"/>
      <c r="EC602" s="5"/>
      <c r="ED602" s="5"/>
      <c r="EE602" s="5"/>
      <c r="EF602" s="5"/>
      <c r="EG602" s="5"/>
      <c r="EH602" s="5"/>
      <c r="EI602" s="5"/>
      <c r="EJ602" s="5"/>
      <c r="EK602" s="5"/>
      <c r="EL602" s="5"/>
      <c r="EM602" s="5"/>
      <c r="EN602" s="5"/>
      <c r="EO602" s="5"/>
      <c r="EP602" s="5"/>
      <c r="EQ602" s="5"/>
      <c r="ER602" s="20">
        <f t="shared" si="130"/>
        <v>2</v>
      </c>
      <c r="ES602" s="5">
        <f t="shared" si="131"/>
        <v>1</v>
      </c>
      <c r="ET602" s="5" t="s">
        <v>578</v>
      </c>
      <c r="EU602" s="15" t="s">
        <v>2050</v>
      </c>
      <c r="EV602" s="15" t="s">
        <v>567</v>
      </c>
      <c r="EW602" s="15" t="s">
        <v>1208</v>
      </c>
      <c r="EX602" s="3" t="s">
        <v>1291</v>
      </c>
      <c r="EY602" s="22">
        <v>46179</v>
      </c>
      <c r="EZ602" s="21"/>
      <c r="FA602" s="3"/>
      <c r="FB602" s="22"/>
      <c r="FC602" s="15"/>
      <c r="FD602" s="15"/>
      <c r="FE602" s="15">
        <f t="shared" si="132"/>
        <v>6132</v>
      </c>
      <c r="FF602" s="4">
        <f t="shared" si="133"/>
        <v>12252</v>
      </c>
      <c r="FG602" t="s">
        <v>586</v>
      </c>
      <c r="FH602" s="4">
        <v>6</v>
      </c>
      <c r="FI602" t="s">
        <v>688</v>
      </c>
    </row>
    <row r="603" spans="1:165" ht="17.25" x14ac:dyDescent="0.25">
      <c r="A603" s="5">
        <v>458432366</v>
      </c>
      <c r="B603" s="12" t="s">
        <v>1384</v>
      </c>
      <c r="C603" s="5"/>
      <c r="D603" s="5"/>
      <c r="E603" s="5"/>
      <c r="F603" s="5"/>
      <c r="G603" s="6"/>
      <c r="H603" s="6"/>
      <c r="I603" s="5">
        <v>3105</v>
      </c>
      <c r="J603" s="5">
        <v>3105</v>
      </c>
      <c r="K603" s="295">
        <f t="shared" si="134"/>
        <v>3161</v>
      </c>
      <c r="L603" s="295">
        <f t="shared" si="122"/>
        <v>6210</v>
      </c>
      <c r="M603" s="334">
        <v>1</v>
      </c>
      <c r="N603" s="5" t="s">
        <v>688</v>
      </c>
      <c r="O603" s="5" t="s">
        <v>689</v>
      </c>
      <c r="P603" s="5" t="s">
        <v>30</v>
      </c>
      <c r="Q603" s="8">
        <v>6044.6</v>
      </c>
      <c r="R603" s="9">
        <v>56</v>
      </c>
      <c r="S603" s="9">
        <f t="shared" si="121"/>
        <v>0</v>
      </c>
      <c r="T603" s="9">
        <v>450</v>
      </c>
      <c r="U603" s="10" t="s">
        <v>586</v>
      </c>
      <c r="V603" s="319">
        <f t="shared" si="128"/>
        <v>3.7633746000605098E-3</v>
      </c>
      <c r="W603" s="319">
        <f t="shared" si="129"/>
        <v>3.3898798731747486E-4</v>
      </c>
      <c r="X603" s="11" t="str">
        <f t="shared" si="123"/>
        <v>FLOW</v>
      </c>
      <c r="Y603" s="5" t="str">
        <f t="shared" si="124"/>
        <v>-</v>
      </c>
      <c r="Z603" s="5" t="s">
        <v>586</v>
      </c>
      <c r="AA603" s="5" t="s">
        <v>586</v>
      </c>
      <c r="AB603" s="12"/>
      <c r="AC603" s="5"/>
      <c r="AD603" s="5"/>
      <c r="AE603" s="13"/>
      <c r="AF603" s="14"/>
      <c r="AG603" s="15"/>
      <c r="AH603" s="5" t="s">
        <v>257</v>
      </c>
      <c r="AI603" s="15"/>
      <c r="AK603" s="15"/>
      <c r="AL603" s="17">
        <v>3611</v>
      </c>
      <c r="AM603" s="8">
        <v>6044.6</v>
      </c>
      <c r="AN603" s="18">
        <v>27</v>
      </c>
      <c r="AO603" s="6">
        <v>37</v>
      </c>
      <c r="AP603" s="6" t="str">
        <f t="shared" si="125"/>
        <v>FLOW</v>
      </c>
      <c r="AQ603" s="6"/>
      <c r="AR603" s="6"/>
      <c r="AS603" s="6"/>
      <c r="AT603" s="6"/>
      <c r="AU603" s="5" t="s">
        <v>586</v>
      </c>
      <c r="AV603" s="332"/>
      <c r="AW603" s="12"/>
      <c r="AX603" s="19"/>
      <c r="AY603" s="5"/>
      <c r="AZ603" s="5" t="s">
        <v>1325</v>
      </c>
      <c r="BA603" s="15" t="s">
        <v>586</v>
      </c>
      <c r="BB603" s="15"/>
      <c r="BC603" s="15"/>
      <c r="BD603" s="5"/>
      <c r="BE603" s="5"/>
      <c r="BF603" s="5"/>
      <c r="BG603" s="3"/>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v>1</v>
      </c>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c r="DP603" s="5"/>
      <c r="DQ603" s="5"/>
      <c r="DR603" s="5"/>
      <c r="DS603" s="5"/>
      <c r="DT603" s="5"/>
      <c r="DU603" s="5"/>
      <c r="DV603" s="5"/>
      <c r="DW603" s="5"/>
      <c r="DX603" s="5"/>
      <c r="DY603" s="5"/>
      <c r="DZ603" s="5"/>
      <c r="EA603" s="5"/>
      <c r="EB603" s="5"/>
      <c r="EC603" s="5"/>
      <c r="ED603" s="5"/>
      <c r="EE603" s="5"/>
      <c r="EF603" s="5"/>
      <c r="EG603" s="5"/>
      <c r="EH603" s="5"/>
      <c r="EI603" s="5"/>
      <c r="EJ603" s="5"/>
      <c r="EK603" s="5"/>
      <c r="EL603" s="5"/>
      <c r="EM603" s="5"/>
      <c r="EN603" s="5"/>
      <c r="EO603" s="5"/>
      <c r="EP603" s="5"/>
      <c r="EQ603" s="5"/>
      <c r="ER603" s="20">
        <f t="shared" si="130"/>
        <v>1</v>
      </c>
      <c r="ES603" s="5">
        <f t="shared" si="131"/>
        <v>1</v>
      </c>
      <c r="ET603" s="5" t="s">
        <v>573</v>
      </c>
      <c r="EU603" s="15" t="s">
        <v>2051</v>
      </c>
      <c r="EV603" s="15" t="s">
        <v>567</v>
      </c>
      <c r="EW603" s="15"/>
      <c r="EX603" s="3"/>
      <c r="EY603" s="22"/>
      <c r="EZ603" s="21"/>
      <c r="FA603" s="3"/>
      <c r="FB603" s="22"/>
      <c r="FC603" s="15"/>
      <c r="FD603" s="15"/>
      <c r="FE603" s="15">
        <f t="shared" si="132"/>
        <v>3161</v>
      </c>
      <c r="FF603" s="4">
        <f t="shared" si="133"/>
        <v>6210</v>
      </c>
      <c r="FH603" s="4">
        <v>56</v>
      </c>
      <c r="FI603" t="s">
        <v>688</v>
      </c>
    </row>
    <row r="604" spans="1:165" ht="17.25" x14ac:dyDescent="0.25">
      <c r="A604" s="5">
        <v>139640918</v>
      </c>
      <c r="B604" s="12" t="s">
        <v>392</v>
      </c>
      <c r="C604" s="5"/>
      <c r="D604" s="5"/>
      <c r="E604" s="5"/>
      <c r="F604" s="5"/>
      <c r="G604" s="6"/>
      <c r="H604" s="6"/>
      <c r="I604" s="5">
        <v>2814</v>
      </c>
      <c r="J604" s="5">
        <v>6138</v>
      </c>
      <c r="K604" s="295">
        <f t="shared" ref="K604:K609" si="135">J604-I604+R604</f>
        <v>4009</v>
      </c>
      <c r="L604" s="295">
        <f t="shared" si="122"/>
        <v>8952</v>
      </c>
      <c r="M604" s="7">
        <v>5</v>
      </c>
      <c r="N604" s="5" t="s">
        <v>688</v>
      </c>
      <c r="O604" s="5" t="s">
        <v>689</v>
      </c>
      <c r="P604" s="5" t="s">
        <v>30</v>
      </c>
      <c r="Q604" s="8">
        <v>5983.67</v>
      </c>
      <c r="R604" s="9">
        <v>685</v>
      </c>
      <c r="S604" s="9">
        <f t="shared" si="121"/>
        <v>0</v>
      </c>
      <c r="T604" s="9">
        <v>5850</v>
      </c>
      <c r="U604" s="10" t="s">
        <v>688</v>
      </c>
      <c r="V604" s="319">
        <f t="shared" si="128"/>
        <v>1.7395488889326904E-2</v>
      </c>
      <c r="W604" s="319">
        <f t="shared" si="129"/>
        <v>2.9126439678255423E-3</v>
      </c>
      <c r="X604" s="11" t="str">
        <f t="shared" si="123"/>
        <v>FLOW</v>
      </c>
      <c r="Y604" s="5" t="str">
        <f t="shared" si="124"/>
        <v>-</v>
      </c>
      <c r="Z604" s="5" t="s">
        <v>784</v>
      </c>
      <c r="AA604" s="5" t="s">
        <v>586</v>
      </c>
      <c r="AB604" s="12"/>
      <c r="AC604" s="5"/>
      <c r="AD604" s="5"/>
      <c r="AE604" s="13"/>
      <c r="AF604" s="14" t="s">
        <v>1064</v>
      </c>
      <c r="AG604" s="15" t="s">
        <v>586</v>
      </c>
      <c r="AH604" s="5" t="s">
        <v>391</v>
      </c>
      <c r="AI604" s="15" t="s">
        <v>586</v>
      </c>
      <c r="AJ604" s="16" t="s">
        <v>586</v>
      </c>
      <c r="AK604" s="15" t="s">
        <v>586</v>
      </c>
      <c r="AL604" s="17">
        <v>12673</v>
      </c>
      <c r="AM604" s="8">
        <v>5983.67</v>
      </c>
      <c r="AN604" s="18">
        <v>146</v>
      </c>
      <c r="AO604" s="6">
        <v>156</v>
      </c>
      <c r="AP604" s="6" t="str">
        <f t="shared" si="125"/>
        <v>FLOW</v>
      </c>
      <c r="AQ604" s="6"/>
      <c r="AR604" s="6"/>
      <c r="AS604" s="6"/>
      <c r="AT604" s="6"/>
      <c r="AU604" s="5" t="s">
        <v>483</v>
      </c>
      <c r="AV604" s="332"/>
      <c r="AW604" s="12"/>
      <c r="AX604" s="19"/>
      <c r="AY604" s="5"/>
      <c r="AZ604" s="5" t="s">
        <v>1011</v>
      </c>
      <c r="BA604" s="15" t="s">
        <v>586</v>
      </c>
      <c r="BB604" s="15"/>
      <c r="BC604" s="15"/>
      <c r="BD604" s="5"/>
      <c r="BE604" s="5"/>
      <c r="BF604" s="5"/>
      <c r="BG604" s="3"/>
      <c r="BH604" s="5"/>
      <c r="BI604" s="5"/>
      <c r="BJ604" s="5"/>
      <c r="BK604" s="5"/>
      <c r="BL604" s="5"/>
      <c r="BM604" s="5"/>
      <c r="BN604" s="5"/>
      <c r="BO604" s="5"/>
      <c r="BP604" s="5"/>
      <c r="BQ604" s="5"/>
      <c r="BR604" s="5">
        <v>1</v>
      </c>
      <c r="BS604" s="5"/>
      <c r="BT604" s="5"/>
      <c r="BU604" s="5"/>
      <c r="BV604" s="5"/>
      <c r="BW604" s="5"/>
      <c r="BX604" s="5"/>
      <c r="BY604" s="5"/>
      <c r="BZ604" s="5"/>
      <c r="CA604" s="5"/>
      <c r="CB604" s="5"/>
      <c r="CC604" s="5"/>
      <c r="CD604" s="5"/>
      <c r="CE604" s="5"/>
      <c r="CF604" s="5"/>
      <c r="CG604" s="5"/>
      <c r="CH604" s="5"/>
      <c r="CI604" s="5"/>
      <c r="CJ604" s="5"/>
      <c r="CK604" s="5"/>
      <c r="CL604" s="5"/>
      <c r="CM604" s="5"/>
      <c r="CN604" s="5"/>
      <c r="CO604" s="5"/>
      <c r="CP604" s="5"/>
      <c r="CQ604" s="5"/>
      <c r="CR604" s="5"/>
      <c r="CS604" s="5"/>
      <c r="CT604" s="5"/>
      <c r="CU604" s="5"/>
      <c r="CV604" s="5"/>
      <c r="CW604" s="5"/>
      <c r="CX604" s="5"/>
      <c r="CY604" s="5"/>
      <c r="CZ604" s="5"/>
      <c r="DA604" s="5"/>
      <c r="DB604" s="5"/>
      <c r="DC604" s="5"/>
      <c r="DD604" s="5"/>
      <c r="DE604" s="5"/>
      <c r="DF604" s="5"/>
      <c r="DG604" s="5"/>
      <c r="DH604" s="5"/>
      <c r="DI604" s="5"/>
      <c r="DJ604" s="5"/>
      <c r="DK604" s="5"/>
      <c r="DL604" s="5"/>
      <c r="DM604" s="5"/>
      <c r="DN604" s="5"/>
      <c r="DO604" s="5"/>
      <c r="DP604" s="5"/>
      <c r="DQ604" s="5"/>
      <c r="DR604" s="5"/>
      <c r="DS604" s="5"/>
      <c r="DT604" s="5"/>
      <c r="DU604" s="5"/>
      <c r="DV604" s="5"/>
      <c r="DW604" s="5"/>
      <c r="DX604" s="5"/>
      <c r="DY604" s="5"/>
      <c r="DZ604" s="5"/>
      <c r="EA604" s="5"/>
      <c r="EB604" s="5"/>
      <c r="EC604" s="5"/>
      <c r="ED604" s="5"/>
      <c r="EE604" s="5"/>
      <c r="EF604" s="5"/>
      <c r="EG604" s="5"/>
      <c r="EH604" s="5"/>
      <c r="EI604" s="5"/>
      <c r="EJ604" s="5"/>
      <c r="EK604" s="5"/>
      <c r="EL604" s="5"/>
      <c r="EM604" s="5"/>
      <c r="EN604" s="5"/>
      <c r="EO604" s="5"/>
      <c r="EP604" s="5"/>
      <c r="EQ604" s="5"/>
      <c r="ER604" s="20">
        <f t="shared" si="130"/>
        <v>1</v>
      </c>
      <c r="ES604" s="5">
        <f t="shared" si="131"/>
        <v>1</v>
      </c>
      <c r="ET604" s="5" t="s">
        <v>573</v>
      </c>
      <c r="EU604" s="15" t="s">
        <v>2052</v>
      </c>
      <c r="EV604" s="15" t="s">
        <v>567</v>
      </c>
      <c r="EW604" s="15" t="s">
        <v>1068</v>
      </c>
      <c r="EX604" s="3" t="s">
        <v>1292</v>
      </c>
      <c r="EY604" s="22">
        <v>46179</v>
      </c>
      <c r="EZ604" s="21"/>
      <c r="FA604" s="3"/>
      <c r="FB604" s="22"/>
      <c r="FC604" s="15"/>
      <c r="FD604" s="15"/>
      <c r="FE604" s="15">
        <f t="shared" si="132"/>
        <v>-4433</v>
      </c>
      <c r="FF604" s="4">
        <f t="shared" si="133"/>
        <v>8952</v>
      </c>
      <c r="FG604" t="s">
        <v>586</v>
      </c>
      <c r="FH604" s="4">
        <v>685</v>
      </c>
      <c r="FI604" t="s">
        <v>688</v>
      </c>
    </row>
    <row r="605" spans="1:165" ht="17.25" x14ac:dyDescent="0.25">
      <c r="A605" s="5">
        <v>140383146</v>
      </c>
      <c r="B605" s="12" t="s">
        <v>301</v>
      </c>
      <c r="C605" s="5"/>
      <c r="D605" s="5"/>
      <c r="E605" s="5"/>
      <c r="F605" s="5"/>
      <c r="G605" s="6"/>
      <c r="H605" s="6"/>
      <c r="I605" s="5">
        <v>3191</v>
      </c>
      <c r="J605" s="5">
        <v>5887</v>
      </c>
      <c r="K605" s="295">
        <f t="shared" si="135"/>
        <v>3104</v>
      </c>
      <c r="L605" s="295">
        <f t="shared" si="122"/>
        <v>9078</v>
      </c>
      <c r="M605" s="7">
        <v>3</v>
      </c>
      <c r="N605" s="5" t="s">
        <v>688</v>
      </c>
      <c r="O605" s="5" t="s">
        <v>689</v>
      </c>
      <c r="P605" s="5" t="s">
        <v>168</v>
      </c>
      <c r="Q605" s="8">
        <v>5828.22</v>
      </c>
      <c r="R605" s="9">
        <v>408</v>
      </c>
      <c r="S605" s="9">
        <f t="shared" si="121"/>
        <v>0</v>
      </c>
      <c r="T605" s="9">
        <v>0</v>
      </c>
      <c r="U605" s="10" t="s">
        <v>734</v>
      </c>
      <c r="V605" s="319">
        <f t="shared" si="128"/>
        <v>2.5468420110814908E-2</v>
      </c>
      <c r="W605" s="319">
        <f t="shared" si="129"/>
        <v>1.5430286281528159E-3</v>
      </c>
      <c r="X605" s="11" t="str">
        <f t="shared" si="123"/>
        <v>FLOW</v>
      </c>
      <c r="Y605" s="5" t="str">
        <f t="shared" si="124"/>
        <v>-</v>
      </c>
      <c r="Z605" s="5" t="s">
        <v>738</v>
      </c>
      <c r="AA605" s="5" t="s">
        <v>586</v>
      </c>
      <c r="AB605" s="12"/>
      <c r="AC605" s="5"/>
      <c r="AD605" s="5"/>
      <c r="AE605" s="13"/>
      <c r="AF605" s="14" t="s">
        <v>1064</v>
      </c>
      <c r="AG605" s="15" t="s">
        <v>586</v>
      </c>
      <c r="AH605" s="5" t="s">
        <v>299</v>
      </c>
      <c r="AI605" s="15" t="s">
        <v>586</v>
      </c>
      <c r="AJ605" s="16" t="s">
        <v>586</v>
      </c>
      <c r="AK605" s="15" t="s">
        <v>586</v>
      </c>
      <c r="AL605" s="17">
        <v>6295</v>
      </c>
      <c r="AM605" s="8">
        <v>5828.22</v>
      </c>
      <c r="AN605" s="18">
        <v>87</v>
      </c>
      <c r="AO605" s="6">
        <v>97</v>
      </c>
      <c r="AP605" s="6" t="str">
        <f t="shared" si="125"/>
        <v>FLOW</v>
      </c>
      <c r="AQ605" s="6"/>
      <c r="AR605" s="6"/>
      <c r="AS605" s="6"/>
      <c r="AT605" s="6"/>
      <c r="AU605" s="5" t="s">
        <v>1060</v>
      </c>
      <c r="AV605" s="332"/>
      <c r="AW605" s="12"/>
      <c r="AX605" s="19"/>
      <c r="AY605" s="5"/>
      <c r="AZ605" s="5" t="s">
        <v>1011</v>
      </c>
      <c r="BA605" s="15" t="s">
        <v>586</v>
      </c>
      <c r="BB605" s="15"/>
      <c r="BC605" s="15"/>
      <c r="BD605" s="5"/>
      <c r="BE605" s="5"/>
      <c r="BF605" s="5"/>
      <c r="BG605" s="3"/>
      <c r="BH605" s="5"/>
      <c r="BI605" s="5"/>
      <c r="BJ605" s="5"/>
      <c r="BK605" s="5"/>
      <c r="BL605" s="5">
        <v>1</v>
      </c>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c r="EM605" s="5"/>
      <c r="EN605" s="5"/>
      <c r="EO605" s="5"/>
      <c r="EP605" s="5"/>
      <c r="EQ605" s="5"/>
      <c r="ER605" s="20">
        <f t="shared" si="130"/>
        <v>1</v>
      </c>
      <c r="ES605" s="5">
        <f t="shared" si="131"/>
        <v>1</v>
      </c>
      <c r="ET605" s="5" t="s">
        <v>583</v>
      </c>
      <c r="EU605" s="15" t="s">
        <v>2053</v>
      </c>
      <c r="EV605" s="15" t="s">
        <v>567</v>
      </c>
      <c r="EW605" s="15" t="s">
        <v>1117</v>
      </c>
      <c r="EX605" s="3" t="s">
        <v>1293</v>
      </c>
      <c r="EY605" s="22">
        <v>46177</v>
      </c>
      <c r="EZ605" s="21"/>
      <c r="FA605" s="3"/>
      <c r="FB605" s="22"/>
      <c r="FC605" s="15"/>
      <c r="FD605" s="15"/>
      <c r="FE605" s="15">
        <f t="shared" si="132"/>
        <v>-87</v>
      </c>
      <c r="FF605" s="4">
        <f t="shared" si="133"/>
        <v>9078</v>
      </c>
      <c r="FG605" t="s">
        <v>897</v>
      </c>
      <c r="FH605" s="4">
        <v>408</v>
      </c>
      <c r="FI605" t="s">
        <v>688</v>
      </c>
    </row>
    <row r="606" spans="1:165" ht="17.25" x14ac:dyDescent="0.25">
      <c r="A606" s="5">
        <v>139563434</v>
      </c>
      <c r="B606" s="12" t="s">
        <v>359</v>
      </c>
      <c r="C606" s="5" t="s">
        <v>1043</v>
      </c>
      <c r="D606" s="5" t="s">
        <v>1474</v>
      </c>
      <c r="E606" s="5">
        <v>6343</v>
      </c>
      <c r="F606" s="5"/>
      <c r="G606" s="6"/>
      <c r="H606" s="6"/>
      <c r="I606" s="5">
        <v>2712</v>
      </c>
      <c r="J606" s="5">
        <v>5951</v>
      </c>
      <c r="K606" s="295">
        <f t="shared" si="135"/>
        <v>3631</v>
      </c>
      <c r="L606" s="295">
        <f t="shared" si="122"/>
        <v>2320</v>
      </c>
      <c r="M606" s="7">
        <v>5</v>
      </c>
      <c r="N606" s="5" t="s">
        <v>739</v>
      </c>
      <c r="O606" s="5" t="s">
        <v>738</v>
      </c>
      <c r="P606" s="5" t="s">
        <v>41</v>
      </c>
      <c r="Q606" s="8">
        <v>5818.64</v>
      </c>
      <c r="R606" s="9">
        <v>392</v>
      </c>
      <c r="S606" s="9">
        <f t="shared" si="121"/>
        <v>0</v>
      </c>
      <c r="T606" s="9">
        <v>4050</v>
      </c>
      <c r="U606" s="10" t="s">
        <v>688</v>
      </c>
      <c r="V606" s="319">
        <f t="shared" si="128"/>
        <v>1</v>
      </c>
      <c r="W606" s="319">
        <f t="shared" si="129"/>
        <v>2.8323130615405621E-3</v>
      </c>
      <c r="X606" s="11" t="str">
        <f t="shared" si="123"/>
        <v>RB</v>
      </c>
      <c r="Y606" s="5" t="str">
        <f t="shared" si="124"/>
        <v>PAID</v>
      </c>
      <c r="Z606" s="5" t="s">
        <v>787</v>
      </c>
      <c r="AA606" s="5" t="s">
        <v>586</v>
      </c>
      <c r="AB606" s="12"/>
      <c r="AC606" s="5"/>
      <c r="AD606" s="5"/>
      <c r="AE606" s="13"/>
      <c r="AF606" s="14" t="s">
        <v>1064</v>
      </c>
      <c r="AG606" s="15" t="s">
        <v>586</v>
      </c>
      <c r="AH606" s="5" t="s">
        <v>360</v>
      </c>
      <c r="AI606" s="15" t="s">
        <v>586</v>
      </c>
      <c r="AJ606" s="16" t="s">
        <v>586</v>
      </c>
      <c r="AK606" s="15" t="s">
        <v>586</v>
      </c>
      <c r="AL606" s="17">
        <v>10393</v>
      </c>
      <c r="AM606" s="8">
        <v>5818.64</v>
      </c>
      <c r="AN606" s="18">
        <v>146</v>
      </c>
      <c r="AO606" s="6">
        <v>5</v>
      </c>
      <c r="AP606" s="6" t="str">
        <f t="shared" si="125"/>
        <v>STABLE</v>
      </c>
      <c r="AQ606" s="6"/>
      <c r="AR606" s="6"/>
      <c r="AS606" s="6"/>
      <c r="AT606" s="6"/>
      <c r="AU606" s="5" t="s">
        <v>483</v>
      </c>
      <c r="AV606" s="332"/>
      <c r="AW606" s="12"/>
      <c r="AX606" s="19"/>
      <c r="AY606" s="5"/>
      <c r="AZ606" s="5" t="s">
        <v>1011</v>
      </c>
      <c r="BA606" s="15" t="s">
        <v>586</v>
      </c>
      <c r="BB606" s="15"/>
      <c r="BC606" s="15"/>
      <c r="BD606" s="5"/>
      <c r="BE606" s="5"/>
      <c r="BF606" s="5"/>
      <c r="BG606" s="3"/>
      <c r="BH606" s="5"/>
      <c r="BI606" s="5"/>
      <c r="BJ606" s="5"/>
      <c r="BK606" s="5"/>
      <c r="BL606" s="5"/>
      <c r="BM606" s="5"/>
      <c r="BN606" s="5"/>
      <c r="BO606" s="5">
        <v>1</v>
      </c>
      <c r="BP606" s="5"/>
      <c r="BQ606" s="5"/>
      <c r="BR606" s="5"/>
      <c r="BS606" s="5"/>
      <c r="BT606" s="5"/>
      <c r="BU606" s="5"/>
      <c r="BV606" s="5"/>
      <c r="BW606" s="5"/>
      <c r="BX606" s="5"/>
      <c r="BY606" s="5"/>
      <c r="BZ606" s="5"/>
      <c r="CA606" s="5"/>
      <c r="CB606" s="5"/>
      <c r="CC606" s="5"/>
      <c r="CD606" s="5"/>
      <c r="CE606" s="5"/>
      <c r="CF606" s="5"/>
      <c r="CG606" s="5"/>
      <c r="CH606" s="5"/>
      <c r="CI606" s="5"/>
      <c r="CJ606" s="5"/>
      <c r="CK606" s="5"/>
      <c r="CL606" s="5"/>
      <c r="CM606" s="5"/>
      <c r="CN606" s="5"/>
      <c r="CO606" s="5"/>
      <c r="CP606" s="5"/>
      <c r="CQ606" s="5"/>
      <c r="CR606" s="5"/>
      <c r="CS606" s="5"/>
      <c r="CT606" s="5"/>
      <c r="CU606" s="5"/>
      <c r="CV606" s="5"/>
      <c r="CW606" s="5"/>
      <c r="CX606" s="5"/>
      <c r="CY606" s="5"/>
      <c r="CZ606" s="5"/>
      <c r="DA606" s="5"/>
      <c r="DB606" s="5"/>
      <c r="DC606" s="5"/>
      <c r="DD606" s="5"/>
      <c r="DE606" s="5"/>
      <c r="DF606" s="5"/>
      <c r="DG606" s="5"/>
      <c r="DH606" s="5"/>
      <c r="DI606" s="5"/>
      <c r="DJ606" s="5"/>
      <c r="DK606" s="5"/>
      <c r="DL606" s="5"/>
      <c r="DM606" s="5"/>
      <c r="DN606" s="5"/>
      <c r="DO606" s="5"/>
      <c r="DP606" s="5"/>
      <c r="DQ606" s="5"/>
      <c r="DR606" s="5"/>
      <c r="DS606" s="5"/>
      <c r="DT606" s="5"/>
      <c r="DU606" s="5"/>
      <c r="DV606" s="5"/>
      <c r="DW606" s="5"/>
      <c r="DX606" s="5"/>
      <c r="DY606" s="5"/>
      <c r="DZ606" s="5"/>
      <c r="EA606" s="5"/>
      <c r="EB606" s="5"/>
      <c r="EC606" s="5"/>
      <c r="ED606" s="5"/>
      <c r="EE606" s="5"/>
      <c r="EF606" s="5"/>
      <c r="EG606" s="5"/>
      <c r="EH606" s="5"/>
      <c r="EI606" s="5"/>
      <c r="EJ606" s="5"/>
      <c r="EK606" s="5"/>
      <c r="EL606" s="5"/>
      <c r="EM606" s="5"/>
      <c r="EN606" s="5"/>
      <c r="EO606" s="5"/>
      <c r="EP606" s="5"/>
      <c r="EQ606" s="5"/>
      <c r="ER606" s="20">
        <f t="shared" si="130"/>
        <v>1</v>
      </c>
      <c r="ES606" s="5">
        <f t="shared" si="131"/>
        <v>1</v>
      </c>
      <c r="ET606" s="5" t="s">
        <v>575</v>
      </c>
      <c r="EU606" s="15" t="s">
        <v>2054</v>
      </c>
      <c r="EV606" s="15" t="s">
        <v>567</v>
      </c>
      <c r="EW606" s="15" t="s">
        <v>1073</v>
      </c>
      <c r="EX606" s="3" t="s">
        <v>1085</v>
      </c>
      <c r="EY606" s="22">
        <v>46178</v>
      </c>
      <c r="EZ606" s="21"/>
      <c r="FA606" s="3"/>
      <c r="FB606" s="22"/>
      <c r="FC606" s="15"/>
      <c r="FD606" s="15"/>
      <c r="FE606" s="15">
        <f t="shared" si="132"/>
        <v>-4505</v>
      </c>
      <c r="FF606" s="4">
        <f t="shared" si="133"/>
        <v>8663</v>
      </c>
      <c r="FG606" t="s">
        <v>586</v>
      </c>
      <c r="FH606" s="4">
        <v>392</v>
      </c>
      <c r="FI606" t="s">
        <v>1478</v>
      </c>
    </row>
    <row r="607" spans="1:165" ht="17.25" x14ac:dyDescent="0.25">
      <c r="A607" s="5">
        <v>140583201</v>
      </c>
      <c r="B607" s="12" t="s">
        <v>342</v>
      </c>
      <c r="C607" s="5" t="s">
        <v>1043</v>
      </c>
      <c r="D607" s="5" t="s">
        <v>1052</v>
      </c>
      <c r="E607" s="5">
        <v>3700</v>
      </c>
      <c r="F607" s="5"/>
      <c r="G607" s="6"/>
      <c r="H607" s="6"/>
      <c r="I607" s="5">
        <v>3495</v>
      </c>
      <c r="J607" s="5">
        <v>5867</v>
      </c>
      <c r="K607" s="295">
        <f t="shared" si="135"/>
        <v>2735</v>
      </c>
      <c r="L607" s="295">
        <f t="shared" si="122"/>
        <v>5662</v>
      </c>
      <c r="M607" s="7">
        <v>3</v>
      </c>
      <c r="N607" s="5" t="s">
        <v>737</v>
      </c>
      <c r="O607" s="5" t="s">
        <v>738</v>
      </c>
      <c r="P607" s="5" t="s">
        <v>150</v>
      </c>
      <c r="Q607" s="8">
        <v>5816.12</v>
      </c>
      <c r="R607" s="9">
        <v>363</v>
      </c>
      <c r="S607" s="9">
        <f t="shared" si="121"/>
        <v>0</v>
      </c>
      <c r="T607" s="9">
        <v>6300</v>
      </c>
      <c r="U607" s="10" t="s">
        <v>553</v>
      </c>
      <c r="V607" s="319">
        <f t="shared" si="128"/>
        <v>0.39165474757106344</v>
      </c>
      <c r="W607" s="319">
        <f t="shared" si="129"/>
        <v>1.5398251378246112E-3</v>
      </c>
      <c r="X607" s="11" t="str">
        <f t="shared" si="123"/>
        <v>STABLE</v>
      </c>
      <c r="Y607" s="5" t="str">
        <f t="shared" si="124"/>
        <v>PAID</v>
      </c>
      <c r="Z607" s="5" t="s">
        <v>738</v>
      </c>
      <c r="AA607" s="5" t="s">
        <v>586</v>
      </c>
      <c r="AB607" s="12"/>
      <c r="AC607" s="5"/>
      <c r="AD607" s="5"/>
      <c r="AE607" s="13"/>
      <c r="AF607" s="14" t="s">
        <v>1064</v>
      </c>
      <c r="AG607" s="15" t="s">
        <v>586</v>
      </c>
      <c r="AH607" s="5" t="s">
        <v>343</v>
      </c>
      <c r="AI607" s="15" t="s">
        <v>586</v>
      </c>
      <c r="AJ607" s="16" t="s">
        <v>586</v>
      </c>
      <c r="AK607" s="15" t="s">
        <v>586</v>
      </c>
      <c r="AL607" s="17">
        <v>12530</v>
      </c>
      <c r="AM607" s="8">
        <v>5816.12</v>
      </c>
      <c r="AN607" s="18">
        <v>87</v>
      </c>
      <c r="AO607" s="6">
        <v>66</v>
      </c>
      <c r="AP607" s="6" t="str">
        <f t="shared" si="125"/>
        <v>STABLE</v>
      </c>
      <c r="AQ607" s="6"/>
      <c r="AR607" s="6"/>
      <c r="AS607" s="6"/>
      <c r="AT607" s="6"/>
      <c r="AU607" s="5" t="s">
        <v>1060</v>
      </c>
      <c r="AV607" s="332"/>
      <c r="AW607" s="12"/>
      <c r="AX607" s="19"/>
      <c r="AY607" s="5"/>
      <c r="AZ607" s="5" t="s">
        <v>1011</v>
      </c>
      <c r="BA607" s="15" t="s">
        <v>586</v>
      </c>
      <c r="BB607" s="15"/>
      <c r="BC607" s="15"/>
      <c r="BD607" s="5"/>
      <c r="BE607" s="5"/>
      <c r="BF607" s="5"/>
      <c r="BG607" s="3"/>
      <c r="BH607" s="5"/>
      <c r="BI607" s="5">
        <v>1</v>
      </c>
      <c r="BJ607" s="5"/>
      <c r="BK607" s="5"/>
      <c r="BL607" s="5"/>
      <c r="BM607" s="5"/>
      <c r="BN607" s="5"/>
      <c r="BO607" s="5"/>
      <c r="BP607" s="5"/>
      <c r="BQ607" s="5"/>
      <c r="BR607" s="5"/>
      <c r="BS607" s="5"/>
      <c r="BT607" s="5"/>
      <c r="BU607" s="5"/>
      <c r="BV607" s="5"/>
      <c r="BW607" s="5"/>
      <c r="BX607" s="5"/>
      <c r="BY607" s="5"/>
      <c r="BZ607" s="5"/>
      <c r="CA607" s="5"/>
      <c r="CB607" s="5"/>
      <c r="CC607" s="5"/>
      <c r="CD607" s="5"/>
      <c r="CE607" s="5"/>
      <c r="CF607" s="5"/>
      <c r="CG607" s="5"/>
      <c r="CH607" s="5"/>
      <c r="CI607" s="5"/>
      <c r="CJ607" s="5"/>
      <c r="CK607" s="5"/>
      <c r="CL607" s="5"/>
      <c r="CM607" s="5"/>
      <c r="CN607" s="5"/>
      <c r="CO607" s="5"/>
      <c r="CP607" s="5"/>
      <c r="CQ607" s="5"/>
      <c r="CR607" s="5"/>
      <c r="CS607" s="5"/>
      <c r="CT607" s="5"/>
      <c r="CU607" s="5"/>
      <c r="CV607" s="5"/>
      <c r="CW607" s="5"/>
      <c r="CX607" s="5"/>
      <c r="CY607" s="5"/>
      <c r="CZ607" s="5"/>
      <c r="DA607" s="5"/>
      <c r="DB607" s="5"/>
      <c r="DC607" s="5"/>
      <c r="DD607" s="5"/>
      <c r="DE607" s="5"/>
      <c r="DF607" s="5"/>
      <c r="DG607" s="5"/>
      <c r="DH607" s="5"/>
      <c r="DI607" s="5"/>
      <c r="DJ607" s="5"/>
      <c r="DK607" s="5"/>
      <c r="DL607" s="5"/>
      <c r="DM607" s="5"/>
      <c r="DN607" s="5"/>
      <c r="DO607" s="5"/>
      <c r="DP607" s="5"/>
      <c r="DQ607" s="5"/>
      <c r="DR607" s="5"/>
      <c r="DS607" s="5"/>
      <c r="DT607" s="5"/>
      <c r="DU607" s="5"/>
      <c r="DV607" s="5"/>
      <c r="DW607" s="5"/>
      <c r="DX607" s="5"/>
      <c r="DY607" s="5"/>
      <c r="DZ607" s="5"/>
      <c r="EA607" s="5"/>
      <c r="EB607" s="5"/>
      <c r="EC607" s="5"/>
      <c r="ED607" s="5"/>
      <c r="EE607" s="5"/>
      <c r="EF607" s="5"/>
      <c r="EG607" s="5"/>
      <c r="EH607" s="5"/>
      <c r="EI607" s="5"/>
      <c r="EJ607" s="5"/>
      <c r="EK607" s="5"/>
      <c r="EL607" s="5"/>
      <c r="EM607" s="5"/>
      <c r="EN607" s="5"/>
      <c r="EO607" s="5"/>
      <c r="EP607" s="5"/>
      <c r="EQ607" s="5"/>
      <c r="ER607" s="20">
        <f t="shared" si="130"/>
        <v>1</v>
      </c>
      <c r="ES607" s="5">
        <f t="shared" si="131"/>
        <v>1</v>
      </c>
      <c r="ET607" s="5" t="s">
        <v>584</v>
      </c>
      <c r="EU607" s="15" t="s">
        <v>2055</v>
      </c>
      <c r="EV607" s="15" t="s">
        <v>567</v>
      </c>
      <c r="EW607" s="15" t="s">
        <v>1073</v>
      </c>
      <c r="EX607" s="3" t="s">
        <v>1294</v>
      </c>
      <c r="EY607" s="22">
        <v>46195</v>
      </c>
      <c r="EZ607" s="21"/>
      <c r="FA607" s="3"/>
      <c r="FB607" s="22"/>
      <c r="FC607" s="15"/>
      <c r="FD607" s="15"/>
      <c r="FE607" s="15">
        <f t="shared" si="132"/>
        <v>-760</v>
      </c>
      <c r="FF607" s="4">
        <f t="shared" si="133"/>
        <v>9362</v>
      </c>
      <c r="FG607" t="s">
        <v>897</v>
      </c>
      <c r="FH607" s="4">
        <v>363</v>
      </c>
      <c r="FI607" t="s">
        <v>1477</v>
      </c>
    </row>
    <row r="608" spans="1:165" ht="17.25" x14ac:dyDescent="0.25">
      <c r="A608" s="5">
        <v>140106553</v>
      </c>
      <c r="B608" s="12" t="s">
        <v>189</v>
      </c>
      <c r="C608" s="5"/>
      <c r="D608" s="5"/>
      <c r="E608" s="5"/>
      <c r="F608" s="5"/>
      <c r="G608" s="6"/>
      <c r="H608" s="6"/>
      <c r="I608" s="5">
        <v>2978</v>
      </c>
      <c r="J608" s="5">
        <v>5956</v>
      </c>
      <c r="K608" s="295">
        <f t="shared" si="135"/>
        <v>3365</v>
      </c>
      <c r="L608" s="295">
        <f t="shared" si="122"/>
        <v>8934</v>
      </c>
      <c r="M608" s="7">
        <v>4</v>
      </c>
      <c r="N608" s="5" t="s">
        <v>688</v>
      </c>
      <c r="O608" s="5" t="s">
        <v>689</v>
      </c>
      <c r="P608" s="5" t="s">
        <v>26</v>
      </c>
      <c r="Q608" s="8">
        <v>5811</v>
      </c>
      <c r="R608" s="9">
        <v>387</v>
      </c>
      <c r="S608" s="9">
        <f t="shared" si="121"/>
        <v>0</v>
      </c>
      <c r="T608" s="9">
        <v>3395</v>
      </c>
      <c r="U608" s="10" t="s">
        <v>688</v>
      </c>
      <c r="V608" s="319">
        <f t="shared" si="128"/>
        <v>1.9941287988951475E-2</v>
      </c>
      <c r="W608" s="319">
        <f t="shared" si="129"/>
        <v>1.9078612165608531E-3</v>
      </c>
      <c r="X608" s="11" t="str">
        <f t="shared" si="123"/>
        <v>FLOW</v>
      </c>
      <c r="Y608" s="5" t="str">
        <f t="shared" si="124"/>
        <v>-</v>
      </c>
      <c r="Z608" s="5" t="s">
        <v>787</v>
      </c>
      <c r="AA608" s="5" t="s">
        <v>586</v>
      </c>
      <c r="AB608" s="12"/>
      <c r="AC608" s="5"/>
      <c r="AD608" s="5"/>
      <c r="AE608" s="13"/>
      <c r="AF608" s="14" t="s">
        <v>1064</v>
      </c>
      <c r="AG608" s="15" t="s">
        <v>586</v>
      </c>
      <c r="AH608" s="5" t="s">
        <v>185</v>
      </c>
      <c r="AI608" s="15" t="s">
        <v>586</v>
      </c>
      <c r="AJ608" s="16" t="s">
        <v>586</v>
      </c>
      <c r="AK608" s="15" t="s">
        <v>586</v>
      </c>
      <c r="AL608" s="17">
        <v>9738</v>
      </c>
      <c r="AM608" s="8">
        <v>5811</v>
      </c>
      <c r="AN608" s="18">
        <v>115</v>
      </c>
      <c r="AO608" s="6">
        <v>125</v>
      </c>
      <c r="AP608" s="6" t="str">
        <f t="shared" si="125"/>
        <v>FLOW</v>
      </c>
      <c r="AQ608" s="6"/>
      <c r="AR608" s="6"/>
      <c r="AS608" s="6"/>
      <c r="AT608" s="6"/>
      <c r="AU608" s="5" t="s">
        <v>483</v>
      </c>
      <c r="AV608" s="332"/>
      <c r="AW608" s="12"/>
      <c r="AX608" s="19"/>
      <c r="AY608" s="5"/>
      <c r="AZ608" s="5" t="s">
        <v>1011</v>
      </c>
      <c r="BA608" s="15" t="s">
        <v>586</v>
      </c>
      <c r="BB608" s="15"/>
      <c r="BC608" s="15"/>
      <c r="BD608" s="5"/>
      <c r="BE608" s="5"/>
      <c r="BF608" s="5"/>
      <c r="BG608" s="3"/>
      <c r="BH608" s="5"/>
      <c r="BI608" s="5">
        <v>1</v>
      </c>
      <c r="BJ608" s="5"/>
      <c r="BK608" s="5"/>
      <c r="BL608" s="5"/>
      <c r="BM608" s="5"/>
      <c r="BN608" s="5"/>
      <c r="BO608" s="5">
        <v>1</v>
      </c>
      <c r="BP608" s="5"/>
      <c r="BQ608" s="5"/>
      <c r="BR608" s="5"/>
      <c r="BS608" s="5"/>
      <c r="BT608" s="5"/>
      <c r="BU608" s="5"/>
      <c r="BV608" s="5"/>
      <c r="BW608" s="5"/>
      <c r="BX608" s="5"/>
      <c r="BY608" s="5"/>
      <c r="BZ608" s="5"/>
      <c r="CA608" s="5"/>
      <c r="CB608" s="5"/>
      <c r="CC608" s="5"/>
      <c r="CD608" s="5"/>
      <c r="CE608" s="5"/>
      <c r="CF608" s="5"/>
      <c r="CG608" s="5"/>
      <c r="CH608" s="5"/>
      <c r="CI608" s="5"/>
      <c r="CJ608" s="5"/>
      <c r="CK608" s="5"/>
      <c r="CL608" s="5"/>
      <c r="CM608" s="5"/>
      <c r="CN608" s="5"/>
      <c r="CO608" s="5"/>
      <c r="CP608" s="5"/>
      <c r="CQ608" s="5"/>
      <c r="CR608" s="5"/>
      <c r="CS608" s="5"/>
      <c r="CT608" s="5"/>
      <c r="CU608" s="5"/>
      <c r="CV608" s="5"/>
      <c r="CW608" s="5"/>
      <c r="CX608" s="5"/>
      <c r="CY608" s="5"/>
      <c r="CZ608" s="5"/>
      <c r="DA608" s="5"/>
      <c r="DB608" s="5"/>
      <c r="DC608" s="5"/>
      <c r="DD608" s="5"/>
      <c r="DE608" s="5"/>
      <c r="DF608" s="5"/>
      <c r="DG608" s="5"/>
      <c r="DH608" s="5"/>
      <c r="DI608" s="5"/>
      <c r="DJ608" s="5"/>
      <c r="DK608" s="5"/>
      <c r="DL608" s="5"/>
      <c r="DM608" s="5"/>
      <c r="DN608" s="5"/>
      <c r="DO608" s="5"/>
      <c r="DP608" s="5"/>
      <c r="DQ608" s="5"/>
      <c r="DR608" s="5"/>
      <c r="DS608" s="5"/>
      <c r="DT608" s="5"/>
      <c r="DU608" s="5"/>
      <c r="DV608" s="5"/>
      <c r="DW608" s="5"/>
      <c r="DX608" s="5"/>
      <c r="DY608" s="5"/>
      <c r="DZ608" s="5"/>
      <c r="EA608" s="5"/>
      <c r="EB608" s="5"/>
      <c r="EC608" s="5"/>
      <c r="ED608" s="5"/>
      <c r="EE608" s="5"/>
      <c r="EF608" s="5"/>
      <c r="EG608" s="5"/>
      <c r="EH608" s="5"/>
      <c r="EI608" s="5"/>
      <c r="EJ608" s="5"/>
      <c r="EK608" s="5"/>
      <c r="EL608" s="5"/>
      <c r="EM608" s="5"/>
      <c r="EN608" s="5"/>
      <c r="EO608" s="5"/>
      <c r="EP608" s="5"/>
      <c r="EQ608" s="5"/>
      <c r="ER608" s="20">
        <f t="shared" si="130"/>
        <v>2</v>
      </c>
      <c r="ES608" s="5">
        <f t="shared" si="131"/>
        <v>1</v>
      </c>
      <c r="ET608" s="5" t="s">
        <v>572</v>
      </c>
      <c r="EU608" s="15" t="s">
        <v>2056</v>
      </c>
      <c r="EV608" s="15" t="s">
        <v>567</v>
      </c>
      <c r="EW608" s="15" t="s">
        <v>1073</v>
      </c>
      <c r="EX608" s="3" t="s">
        <v>1082</v>
      </c>
      <c r="EY608" s="22">
        <v>46196</v>
      </c>
      <c r="EZ608" s="21"/>
      <c r="FA608" s="3"/>
      <c r="FB608" s="22"/>
      <c r="FC608" s="15"/>
      <c r="FD608" s="15"/>
      <c r="FE608" s="15">
        <f t="shared" si="132"/>
        <v>-2591</v>
      </c>
      <c r="FF608" s="4">
        <f t="shared" si="133"/>
        <v>8934</v>
      </c>
      <c r="FG608" t="s">
        <v>586</v>
      </c>
      <c r="FH608" s="4">
        <v>387</v>
      </c>
      <c r="FI608" t="s">
        <v>688</v>
      </c>
    </row>
    <row r="609" spans="1:165" ht="17.25" x14ac:dyDescent="0.25">
      <c r="A609" s="5">
        <v>138346312</v>
      </c>
      <c r="B609" s="12" t="s">
        <v>982</v>
      </c>
      <c r="C609" s="5"/>
      <c r="D609" s="5"/>
      <c r="E609" s="5"/>
      <c r="F609" s="5"/>
      <c r="G609" s="6"/>
      <c r="H609" s="6"/>
      <c r="I609" s="5">
        <v>3035</v>
      </c>
      <c r="J609" s="5">
        <v>5805</v>
      </c>
      <c r="K609" s="295">
        <f t="shared" si="135"/>
        <v>3309</v>
      </c>
      <c r="L609" s="295">
        <f t="shared" si="122"/>
        <v>8840</v>
      </c>
      <c r="M609" s="7">
        <v>5</v>
      </c>
      <c r="N609" s="5" t="s">
        <v>688</v>
      </c>
      <c r="O609" s="5" t="s">
        <v>689</v>
      </c>
      <c r="P609" s="5" t="s">
        <v>34</v>
      </c>
      <c r="Q609" s="8">
        <v>5750.43</v>
      </c>
      <c r="R609" s="9">
        <v>539</v>
      </c>
      <c r="S609" s="9">
        <f t="shared" si="121"/>
        <v>0</v>
      </c>
      <c r="T609" s="9">
        <v>1350</v>
      </c>
      <c r="U609" s="10" t="s">
        <v>586</v>
      </c>
      <c r="V609" s="319">
        <f t="shared" si="128"/>
        <v>0.17681949801162125</v>
      </c>
      <c r="W609" s="319">
        <f t="shared" si="129"/>
        <v>2.7991107885132426E-3</v>
      </c>
      <c r="X609" s="11" t="str">
        <f t="shared" si="123"/>
        <v>FLOW</v>
      </c>
      <c r="Y609" s="5" t="str">
        <f t="shared" si="124"/>
        <v>-</v>
      </c>
      <c r="Z609" s="5" t="s">
        <v>586</v>
      </c>
      <c r="AA609" s="5" t="s">
        <v>586</v>
      </c>
      <c r="AB609" s="12"/>
      <c r="AC609" s="5"/>
      <c r="AD609" s="5"/>
      <c r="AE609" s="13"/>
      <c r="AF609" s="14" t="s">
        <v>586</v>
      </c>
      <c r="AG609" s="15" t="s">
        <v>586</v>
      </c>
      <c r="AH609" s="5" t="s">
        <v>166</v>
      </c>
      <c r="AI609" s="15" t="s">
        <v>586</v>
      </c>
      <c r="AJ609" s="16" t="s">
        <v>586</v>
      </c>
      <c r="AK609" s="15" t="s">
        <v>586</v>
      </c>
      <c r="AL609" s="17">
        <v>7694</v>
      </c>
      <c r="AM609" s="8">
        <v>5750.43</v>
      </c>
      <c r="AN609" s="18">
        <v>146</v>
      </c>
      <c r="AO609" s="6">
        <v>156</v>
      </c>
      <c r="AP609" s="6" t="str">
        <f t="shared" si="125"/>
        <v>FLOW</v>
      </c>
      <c r="AQ609" s="6"/>
      <c r="AR609" s="6"/>
      <c r="AS609" s="6"/>
      <c r="AT609" s="6"/>
      <c r="AU609" s="5" t="s">
        <v>483</v>
      </c>
      <c r="AV609" s="332"/>
      <c r="AW609" s="12"/>
      <c r="AX609" s="19"/>
      <c r="AY609" s="5"/>
      <c r="AZ609" s="5" t="s">
        <v>1011</v>
      </c>
      <c r="BA609" s="15" t="s">
        <v>586</v>
      </c>
      <c r="BB609" s="15"/>
      <c r="BC609" s="15"/>
      <c r="BD609" s="5"/>
      <c r="BE609" s="5"/>
      <c r="BF609" s="5"/>
      <c r="BG609" s="3"/>
      <c r="BH609" s="5"/>
      <c r="BI609" s="5"/>
      <c r="BJ609" s="5"/>
      <c r="BK609" s="5"/>
      <c r="BL609" s="5"/>
      <c r="BM609" s="5"/>
      <c r="BN609" s="5"/>
      <c r="BO609" s="5"/>
      <c r="BP609" s="5"/>
      <c r="BQ609" s="5"/>
      <c r="BR609" s="5"/>
      <c r="BS609" s="5"/>
      <c r="BT609" s="5"/>
      <c r="BU609" s="5"/>
      <c r="BV609" s="5"/>
      <c r="BW609" s="5"/>
      <c r="BX609" s="5"/>
      <c r="BY609" s="5"/>
      <c r="BZ609" s="5"/>
      <c r="CA609" s="5"/>
      <c r="CB609" s="5"/>
      <c r="CC609" s="5"/>
      <c r="CD609" s="5"/>
      <c r="CE609" s="5"/>
      <c r="CF609" s="5"/>
      <c r="CG609" s="5"/>
      <c r="CH609" s="5"/>
      <c r="CI609" s="5"/>
      <c r="CJ609" s="5"/>
      <c r="CK609" s="5"/>
      <c r="CL609" s="5"/>
      <c r="CM609" s="5"/>
      <c r="CN609" s="5"/>
      <c r="CO609" s="5"/>
      <c r="CP609" s="5"/>
      <c r="CQ609" s="5"/>
      <c r="CR609" s="5"/>
      <c r="CS609" s="5"/>
      <c r="CT609" s="5"/>
      <c r="CU609" s="5"/>
      <c r="CV609" s="5"/>
      <c r="CW609" s="5"/>
      <c r="CX609" s="5"/>
      <c r="CY609" s="5"/>
      <c r="CZ609" s="5"/>
      <c r="DA609" s="5"/>
      <c r="DB609" s="5"/>
      <c r="DC609" s="5"/>
      <c r="DD609" s="5"/>
      <c r="DE609" s="5"/>
      <c r="DF609" s="5"/>
      <c r="DG609" s="5"/>
      <c r="DH609" s="5"/>
      <c r="DI609" s="5"/>
      <c r="DJ609" s="5"/>
      <c r="DK609" s="5"/>
      <c r="DL609" s="5"/>
      <c r="DM609" s="5"/>
      <c r="DN609" s="5"/>
      <c r="DO609" s="5"/>
      <c r="DP609" s="5"/>
      <c r="DQ609" s="5"/>
      <c r="DR609" s="5"/>
      <c r="DS609" s="5"/>
      <c r="DT609" s="5"/>
      <c r="DU609" s="5"/>
      <c r="DV609" s="5"/>
      <c r="DW609" s="5"/>
      <c r="DX609" s="5"/>
      <c r="DY609" s="5"/>
      <c r="DZ609" s="5"/>
      <c r="EA609" s="5"/>
      <c r="EB609" s="5"/>
      <c r="EC609" s="5"/>
      <c r="ED609" s="5"/>
      <c r="EE609" s="5"/>
      <c r="EF609" s="5"/>
      <c r="EG609" s="5"/>
      <c r="EH609" s="5"/>
      <c r="EI609" s="5"/>
      <c r="EJ609" s="5"/>
      <c r="EK609" s="5"/>
      <c r="EL609" s="5"/>
      <c r="EM609" s="5"/>
      <c r="EN609" s="5"/>
      <c r="EO609" s="5"/>
      <c r="EP609" s="5"/>
      <c r="EQ609" s="5"/>
      <c r="ER609" s="20">
        <f t="shared" si="130"/>
        <v>0</v>
      </c>
      <c r="ES609" s="5" t="str">
        <f t="shared" si="131"/>
        <v/>
      </c>
      <c r="ET609" s="5" t="s">
        <v>574</v>
      </c>
      <c r="EU609" s="15" t="s">
        <v>2057</v>
      </c>
      <c r="EV609" s="15" t="s">
        <v>567</v>
      </c>
      <c r="EW609" s="15" t="e">
        <v>#N/A</v>
      </c>
      <c r="EX609" s="3" t="e">
        <v>#N/A</v>
      </c>
      <c r="EY609" s="22" t="e">
        <v>#N/A</v>
      </c>
      <c r="EZ609" s="21"/>
      <c r="FA609" s="3"/>
      <c r="FB609" s="22"/>
      <c r="FC609" s="15"/>
      <c r="FD609" s="15"/>
      <c r="FE609" s="15">
        <f t="shared" si="132"/>
        <v>-5796</v>
      </c>
      <c r="FF609" s="4">
        <f t="shared" si="133"/>
        <v>8840</v>
      </c>
      <c r="FG609" t="s">
        <v>586</v>
      </c>
      <c r="FH609" s="4">
        <v>539</v>
      </c>
      <c r="FI609" t="s">
        <v>688</v>
      </c>
    </row>
    <row r="610" spans="1:165" ht="17.25" x14ac:dyDescent="0.25">
      <c r="A610" s="5">
        <v>463492200</v>
      </c>
      <c r="B610" s="12" t="s">
        <v>983</v>
      </c>
      <c r="C610" s="5"/>
      <c r="D610" s="5"/>
      <c r="E610" s="5"/>
      <c r="F610" s="5"/>
      <c r="G610" s="6"/>
      <c r="H610" s="6"/>
      <c r="I610" s="5">
        <v>5741</v>
      </c>
      <c r="J610" s="5">
        <v>5731</v>
      </c>
      <c r="K610" s="295">
        <f t="shared" ref="K610:K619" si="136">IF((J610+R610)&lt;=I610+R610,(J610+R610),((I610-(I610*(M610+1)-(I610+J610)))+R610))</f>
        <v>6373</v>
      </c>
      <c r="L610" s="295">
        <f t="shared" si="122"/>
        <v>11472</v>
      </c>
      <c r="M610" s="7">
        <v>5</v>
      </c>
      <c r="N610" s="5" t="s">
        <v>688</v>
      </c>
      <c r="O610" s="5" t="s">
        <v>689</v>
      </c>
      <c r="P610" s="5" t="s">
        <v>168</v>
      </c>
      <c r="Q610" s="8">
        <v>5633</v>
      </c>
      <c r="R610" s="9">
        <v>642</v>
      </c>
      <c r="S610" s="9">
        <f t="shared" si="121"/>
        <v>0</v>
      </c>
      <c r="T610" s="9">
        <v>0</v>
      </c>
      <c r="U610" s="10" t="s">
        <v>586</v>
      </c>
      <c r="V610" s="319">
        <f t="shared" si="128"/>
        <v>1</v>
      </c>
      <c r="W610" s="319">
        <f t="shared" si="129"/>
        <v>2.7419499188226092E-3</v>
      </c>
      <c r="X610" s="11" t="str">
        <f t="shared" si="123"/>
        <v>FLOW</v>
      </c>
      <c r="Y610" s="5" t="str">
        <f t="shared" si="124"/>
        <v>-</v>
      </c>
      <c r="Z610" s="5" t="s">
        <v>586</v>
      </c>
      <c r="AA610" s="5" t="s">
        <v>586</v>
      </c>
      <c r="AB610" s="12"/>
      <c r="AC610" s="5"/>
      <c r="AD610" s="5"/>
      <c r="AE610" s="13"/>
      <c r="AF610" s="14" t="s">
        <v>1064</v>
      </c>
      <c r="AG610" s="15" t="s">
        <v>586</v>
      </c>
      <c r="AH610" s="5" t="s">
        <v>167</v>
      </c>
      <c r="AI610" s="15" t="s">
        <v>586</v>
      </c>
      <c r="AJ610" s="16" t="s">
        <v>586</v>
      </c>
      <c r="AK610" s="15" t="s">
        <v>586</v>
      </c>
      <c r="AL610" s="17">
        <v>6373</v>
      </c>
      <c r="AM610" s="8">
        <v>5633</v>
      </c>
      <c r="AN610" s="18">
        <v>147</v>
      </c>
      <c r="AO610" s="6">
        <v>157</v>
      </c>
      <c r="AP610" s="6" t="str">
        <f t="shared" si="125"/>
        <v>FLOW</v>
      </c>
      <c r="AQ610" s="6"/>
      <c r="AR610" s="6"/>
      <c r="AS610" s="6"/>
      <c r="AT610" s="6"/>
      <c r="AU610" s="5" t="s">
        <v>483</v>
      </c>
      <c r="AV610" s="332"/>
      <c r="AW610" s="12"/>
      <c r="AX610" s="19"/>
      <c r="AY610" s="5"/>
      <c r="AZ610" s="5" t="s">
        <v>1011</v>
      </c>
      <c r="BA610" s="15" t="s">
        <v>586</v>
      </c>
      <c r="BB610" s="15"/>
      <c r="BC610" s="15"/>
      <c r="BD610" s="5"/>
      <c r="BE610" s="5"/>
      <c r="BF610" s="5"/>
      <c r="BG610" s="3"/>
      <c r="BH610" s="5"/>
      <c r="BI610" s="5">
        <v>1</v>
      </c>
      <c r="BJ610" s="5"/>
      <c r="BK610" s="5"/>
      <c r="BL610" s="5"/>
      <c r="BM610" s="5"/>
      <c r="BN610" s="5"/>
      <c r="BO610" s="5"/>
      <c r="BP610" s="5"/>
      <c r="BQ610" s="5"/>
      <c r="BR610" s="5"/>
      <c r="BS610" s="5"/>
      <c r="BT610" s="5"/>
      <c r="BU610" s="5"/>
      <c r="BV610" s="5"/>
      <c r="BW610" s="5"/>
      <c r="BX610" s="5"/>
      <c r="BY610" s="5"/>
      <c r="BZ610" s="5"/>
      <c r="CA610" s="5"/>
      <c r="CB610" s="5"/>
      <c r="CC610" s="5"/>
      <c r="CD610" s="5"/>
      <c r="CE610" s="5"/>
      <c r="CF610" s="5"/>
      <c r="CG610" s="5"/>
      <c r="CH610" s="5"/>
      <c r="CI610" s="5"/>
      <c r="CJ610" s="5"/>
      <c r="CK610" s="5"/>
      <c r="CL610" s="5"/>
      <c r="CM610" s="5"/>
      <c r="CN610" s="5"/>
      <c r="CO610" s="5"/>
      <c r="CP610" s="5"/>
      <c r="CQ610" s="5"/>
      <c r="CR610" s="5"/>
      <c r="CS610" s="5"/>
      <c r="CT610" s="5"/>
      <c r="CU610" s="5"/>
      <c r="CV610" s="5"/>
      <c r="CW610" s="5"/>
      <c r="CX610" s="5"/>
      <c r="CY610" s="5"/>
      <c r="CZ610" s="5"/>
      <c r="DA610" s="5"/>
      <c r="DB610" s="5"/>
      <c r="DC610" s="5"/>
      <c r="DD610" s="5"/>
      <c r="DE610" s="5"/>
      <c r="DF610" s="5"/>
      <c r="DG610" s="5"/>
      <c r="DH610" s="5"/>
      <c r="DI610" s="5"/>
      <c r="DJ610" s="5"/>
      <c r="DK610" s="5"/>
      <c r="DL610" s="5"/>
      <c r="DM610" s="5"/>
      <c r="DN610" s="5"/>
      <c r="DO610" s="5"/>
      <c r="DP610" s="5"/>
      <c r="DQ610" s="5"/>
      <c r="DR610" s="5"/>
      <c r="DS610" s="5"/>
      <c r="DT610" s="5"/>
      <c r="DU610" s="5"/>
      <c r="DV610" s="5"/>
      <c r="DW610" s="5"/>
      <c r="DX610" s="5"/>
      <c r="DY610" s="5"/>
      <c r="DZ610" s="5"/>
      <c r="EA610" s="5"/>
      <c r="EB610" s="5"/>
      <c r="EC610" s="5"/>
      <c r="ED610" s="5"/>
      <c r="EE610" s="5"/>
      <c r="EF610" s="5"/>
      <c r="EG610" s="5"/>
      <c r="EH610" s="5"/>
      <c r="EI610" s="5"/>
      <c r="EJ610" s="5"/>
      <c r="EK610" s="5"/>
      <c r="EL610" s="5"/>
      <c r="EM610" s="5"/>
      <c r="EN610" s="5"/>
      <c r="EO610" s="5"/>
      <c r="EP610" s="5"/>
      <c r="EQ610" s="5"/>
      <c r="ER610" s="20">
        <f t="shared" si="130"/>
        <v>1</v>
      </c>
      <c r="ES610" s="5">
        <f t="shared" si="131"/>
        <v>1</v>
      </c>
      <c r="ET610" s="5" t="s">
        <v>583</v>
      </c>
      <c r="EU610" s="15" t="s">
        <v>2058</v>
      </c>
      <c r="EV610" s="15" t="s">
        <v>567</v>
      </c>
      <c r="EW610" s="15" t="s">
        <v>1096</v>
      </c>
      <c r="EX610" s="3" t="s">
        <v>1157</v>
      </c>
      <c r="EY610" s="22">
        <v>46176</v>
      </c>
      <c r="EZ610" s="21"/>
      <c r="FA610" s="3"/>
      <c r="FB610" s="22"/>
      <c r="FC610" s="15"/>
      <c r="FD610" s="15"/>
      <c r="FE610" s="15">
        <f t="shared" si="132"/>
        <v>6373</v>
      </c>
      <c r="FF610" s="4">
        <f t="shared" si="133"/>
        <v>11472</v>
      </c>
      <c r="FG610" t="s">
        <v>586</v>
      </c>
      <c r="FH610" s="4">
        <v>642</v>
      </c>
      <c r="FI610" t="s">
        <v>688</v>
      </c>
    </row>
    <row r="611" spans="1:165" ht="17.25" x14ac:dyDescent="0.25">
      <c r="A611" s="5">
        <v>457235804</v>
      </c>
      <c r="B611" s="12" t="s">
        <v>58</v>
      </c>
      <c r="C611" s="5"/>
      <c r="D611" s="5"/>
      <c r="E611" s="5"/>
      <c r="F611" s="5"/>
      <c r="G611" s="6"/>
      <c r="H611" s="6"/>
      <c r="I611" s="5">
        <v>6427</v>
      </c>
      <c r="J611" s="5">
        <v>5536</v>
      </c>
      <c r="K611" s="295">
        <f t="shared" si="136"/>
        <v>6084</v>
      </c>
      <c r="L611" s="295">
        <f t="shared" si="122"/>
        <v>11963</v>
      </c>
      <c r="M611" s="7">
        <v>3</v>
      </c>
      <c r="N611" s="5" t="s">
        <v>688</v>
      </c>
      <c r="O611" s="5" t="s">
        <v>689</v>
      </c>
      <c r="P611" s="5" t="s">
        <v>60</v>
      </c>
      <c r="Q611" s="8">
        <v>5536</v>
      </c>
      <c r="R611" s="9">
        <v>548</v>
      </c>
      <c r="S611" s="9">
        <f t="shared" si="121"/>
        <v>0</v>
      </c>
      <c r="T611" s="9">
        <v>5400</v>
      </c>
      <c r="U611" s="10" t="s">
        <v>870</v>
      </c>
      <c r="V611" s="319">
        <f t="shared" si="128"/>
        <v>3.1474529992765295E-2</v>
      </c>
      <c r="W611" s="319">
        <f t="shared" si="129"/>
        <v>1.4656630129703389E-3</v>
      </c>
      <c r="X611" s="11" t="str">
        <f t="shared" si="123"/>
        <v>FLOW</v>
      </c>
      <c r="Y611" s="5" t="str">
        <f t="shared" si="124"/>
        <v>-</v>
      </c>
      <c r="Z611" s="5" t="s">
        <v>738</v>
      </c>
      <c r="AA611" s="5" t="s">
        <v>586</v>
      </c>
      <c r="AB611" s="12"/>
      <c r="AC611" s="5"/>
      <c r="AD611" s="5"/>
      <c r="AE611" s="13"/>
      <c r="AF611" s="14" t="s">
        <v>1064</v>
      </c>
      <c r="AG611" s="15" t="s">
        <v>586</v>
      </c>
      <c r="AH611" s="5" t="s">
        <v>59</v>
      </c>
      <c r="AI611" s="15" t="s">
        <v>586</v>
      </c>
      <c r="AJ611" s="16" t="s">
        <v>586</v>
      </c>
      <c r="AK611" s="15" t="s">
        <v>586</v>
      </c>
      <c r="AL611" s="17">
        <v>11484</v>
      </c>
      <c r="AM611" s="8">
        <v>5536</v>
      </c>
      <c r="AN611" s="18">
        <v>88</v>
      </c>
      <c r="AO611" s="6">
        <v>98</v>
      </c>
      <c r="AP611" s="6" t="str">
        <f t="shared" si="125"/>
        <v>FLOW</v>
      </c>
      <c r="AQ611" s="6"/>
      <c r="AR611" s="6"/>
      <c r="AS611" s="6"/>
      <c r="AT611" s="6"/>
      <c r="AU611" s="5" t="s">
        <v>483</v>
      </c>
      <c r="AV611" s="332"/>
      <c r="AW611" s="12"/>
      <c r="AX611" s="19"/>
      <c r="AY611" s="5"/>
      <c r="AZ611" s="5" t="s">
        <v>1011</v>
      </c>
      <c r="BA611" s="15" t="s">
        <v>586</v>
      </c>
      <c r="BB611" s="15"/>
      <c r="BC611" s="15"/>
      <c r="BD611" s="5"/>
      <c r="BE611" s="5"/>
      <c r="BF611" s="5"/>
      <c r="BG611" s="3"/>
      <c r="BH611" s="5"/>
      <c r="BI611" s="5"/>
      <c r="BJ611" s="5"/>
      <c r="BK611" s="5"/>
      <c r="BL611" s="5">
        <v>1</v>
      </c>
      <c r="BM611" s="5"/>
      <c r="BN611" s="5"/>
      <c r="BO611" s="5"/>
      <c r="BP611" s="5"/>
      <c r="BQ611" s="5"/>
      <c r="BR611" s="5"/>
      <c r="BS611" s="5"/>
      <c r="BT611" s="5"/>
      <c r="BU611" s="5"/>
      <c r="BV611" s="5"/>
      <c r="BW611" s="5"/>
      <c r="BX611" s="5"/>
      <c r="BY611" s="5"/>
      <c r="BZ611" s="5"/>
      <c r="CA611" s="5"/>
      <c r="CB611" s="5"/>
      <c r="CC611" s="5"/>
      <c r="CD611" s="5"/>
      <c r="CE611" s="5"/>
      <c r="CF611" s="5"/>
      <c r="CG611" s="5"/>
      <c r="CH611" s="5"/>
      <c r="CI611" s="5"/>
      <c r="CJ611" s="5"/>
      <c r="CK611" s="5"/>
      <c r="CL611" s="5"/>
      <c r="CM611" s="5"/>
      <c r="CN611" s="5"/>
      <c r="CO611" s="5"/>
      <c r="CP611" s="5"/>
      <c r="CQ611" s="5"/>
      <c r="CR611" s="5"/>
      <c r="CS611" s="5"/>
      <c r="CT611" s="5"/>
      <c r="CU611" s="5"/>
      <c r="CV611" s="5"/>
      <c r="CW611" s="5"/>
      <c r="CX611" s="5"/>
      <c r="CY611" s="5"/>
      <c r="CZ611" s="5"/>
      <c r="DA611" s="5"/>
      <c r="DB611" s="5"/>
      <c r="DC611" s="5"/>
      <c r="DD611" s="5"/>
      <c r="DE611" s="5"/>
      <c r="DF611" s="5"/>
      <c r="DG611" s="5"/>
      <c r="DH611" s="5"/>
      <c r="DI611" s="5"/>
      <c r="DJ611" s="5"/>
      <c r="DK611" s="5"/>
      <c r="DL611" s="5"/>
      <c r="DM611" s="5"/>
      <c r="DN611" s="5"/>
      <c r="DO611" s="5"/>
      <c r="DP611" s="5"/>
      <c r="DQ611" s="5"/>
      <c r="DR611" s="5"/>
      <c r="DS611" s="5"/>
      <c r="DT611" s="5"/>
      <c r="DU611" s="5"/>
      <c r="DV611" s="5"/>
      <c r="DW611" s="5"/>
      <c r="DX611" s="5"/>
      <c r="DY611" s="5"/>
      <c r="DZ611" s="5"/>
      <c r="EA611" s="5"/>
      <c r="EB611" s="5"/>
      <c r="EC611" s="5"/>
      <c r="ED611" s="5"/>
      <c r="EE611" s="5"/>
      <c r="EF611" s="5"/>
      <c r="EG611" s="5"/>
      <c r="EH611" s="5"/>
      <c r="EI611" s="5"/>
      <c r="EJ611" s="5"/>
      <c r="EK611" s="5"/>
      <c r="EL611" s="5"/>
      <c r="EM611" s="5"/>
      <c r="EN611" s="5"/>
      <c r="EO611" s="5"/>
      <c r="EP611" s="5"/>
      <c r="EQ611" s="5"/>
      <c r="ER611" s="20">
        <f t="shared" si="130"/>
        <v>1</v>
      </c>
      <c r="ES611" s="5">
        <f t="shared" si="131"/>
        <v>1</v>
      </c>
      <c r="ET611" s="5" t="s">
        <v>578</v>
      </c>
      <c r="EU611" s="15" t="s">
        <v>2059</v>
      </c>
      <c r="EV611" s="15" t="s">
        <v>567</v>
      </c>
      <c r="EW611" s="15" t="s">
        <v>1073</v>
      </c>
      <c r="EX611" s="3" t="s">
        <v>1295</v>
      </c>
      <c r="EY611" s="22">
        <v>46188</v>
      </c>
      <c r="EZ611" s="21"/>
      <c r="FA611" s="3"/>
      <c r="FB611" s="22"/>
      <c r="FC611" s="15"/>
      <c r="FD611" s="15"/>
      <c r="FE611" s="15">
        <f t="shared" si="132"/>
        <v>6084</v>
      </c>
      <c r="FF611" s="4">
        <f t="shared" si="133"/>
        <v>11963</v>
      </c>
      <c r="FG611" t="s">
        <v>586</v>
      </c>
      <c r="FH611" s="4">
        <v>548</v>
      </c>
      <c r="FI611" t="s">
        <v>688</v>
      </c>
    </row>
    <row r="612" spans="1:165" ht="17.25" x14ac:dyDescent="0.25">
      <c r="A612" s="5">
        <v>137168563</v>
      </c>
      <c r="B612" s="12" t="s">
        <v>244</v>
      </c>
      <c r="C612" s="5"/>
      <c r="D612" s="5"/>
      <c r="E612" s="5"/>
      <c r="F612" s="5"/>
      <c r="G612" s="6"/>
      <c r="H612" s="6"/>
      <c r="I612" s="5">
        <v>3263</v>
      </c>
      <c r="J612" s="5">
        <v>5293</v>
      </c>
      <c r="K612" s="295">
        <f t="shared" si="136"/>
        <v>-10301</v>
      </c>
      <c r="L612" s="295">
        <f t="shared" si="122"/>
        <v>8556</v>
      </c>
      <c r="M612" s="7">
        <v>6</v>
      </c>
      <c r="N612" s="5" t="s">
        <v>688</v>
      </c>
      <c r="O612" s="5" t="s">
        <v>689</v>
      </c>
      <c r="P612" s="5" t="s">
        <v>156</v>
      </c>
      <c r="Q612" s="8">
        <v>5234.25</v>
      </c>
      <c r="R612" s="9">
        <v>721</v>
      </c>
      <c r="S612" s="9">
        <f t="shared" si="121"/>
        <v>0</v>
      </c>
      <c r="T612" s="9">
        <v>4500</v>
      </c>
      <c r="U612" s="10" t="s">
        <v>688</v>
      </c>
      <c r="V612" s="319">
        <f t="shared" si="128"/>
        <v>1.8155740299291789E-2</v>
      </c>
      <c r="W612" s="319">
        <f t="shared" si="129"/>
        <v>2.198760108914333E-3</v>
      </c>
      <c r="X612" s="11" t="str">
        <f t="shared" si="123"/>
        <v>FLOW</v>
      </c>
      <c r="Y612" s="5" t="str">
        <f t="shared" si="124"/>
        <v>-</v>
      </c>
      <c r="Z612" s="5" t="s">
        <v>784</v>
      </c>
      <c r="AA612" s="5" t="s">
        <v>586</v>
      </c>
      <c r="AB612" s="12"/>
      <c r="AC612" s="5"/>
      <c r="AD612" s="5"/>
      <c r="AE612" s="13"/>
      <c r="AF612" s="14" t="s">
        <v>1064</v>
      </c>
      <c r="AG612" s="15" t="s">
        <v>586</v>
      </c>
      <c r="AH612" s="5" t="s">
        <v>245</v>
      </c>
      <c r="AI612" s="15" t="s">
        <v>586</v>
      </c>
      <c r="AJ612" s="16" t="s">
        <v>586</v>
      </c>
      <c r="AK612" s="15" t="s">
        <v>586</v>
      </c>
      <c r="AL612" s="17">
        <v>10514</v>
      </c>
      <c r="AM612" s="8">
        <v>5234.25</v>
      </c>
      <c r="AN612" s="18">
        <v>178</v>
      </c>
      <c r="AO612" s="6">
        <v>188</v>
      </c>
      <c r="AP612" s="6" t="str">
        <f t="shared" si="125"/>
        <v>FLOW</v>
      </c>
      <c r="AQ612" s="6"/>
      <c r="AR612" s="6"/>
      <c r="AS612" s="6"/>
      <c r="AT612" s="6"/>
      <c r="AU612" s="5" t="s">
        <v>483</v>
      </c>
      <c r="AV612" s="332"/>
      <c r="AW612" s="12"/>
      <c r="AX612" s="19"/>
      <c r="AY612" s="5"/>
      <c r="AZ612" s="5" t="s">
        <v>1011</v>
      </c>
      <c r="BA612" s="15" t="s">
        <v>586</v>
      </c>
      <c r="BB612" s="15"/>
      <c r="BC612" s="15"/>
      <c r="BD612" s="5"/>
      <c r="BE612" s="5"/>
      <c r="BF612" s="5"/>
      <c r="BG612" s="3"/>
      <c r="BH612" s="5"/>
      <c r="BI612" s="5"/>
      <c r="BJ612" s="5"/>
      <c r="BK612" s="5"/>
      <c r="BL612" s="5"/>
      <c r="BM612" s="5"/>
      <c r="BN612" s="5"/>
      <c r="BO612" s="5"/>
      <c r="BP612" s="5"/>
      <c r="BQ612" s="5"/>
      <c r="BR612" s="5"/>
      <c r="BS612" s="5"/>
      <c r="BT612" s="5"/>
      <c r="BU612" s="5"/>
      <c r="BV612" s="5"/>
      <c r="BW612" s="5"/>
      <c r="BX612" s="5"/>
      <c r="BY612" s="5"/>
      <c r="BZ612" s="5"/>
      <c r="CA612" s="5"/>
      <c r="CB612" s="5"/>
      <c r="CC612" s="5"/>
      <c r="CD612" s="5">
        <v>1</v>
      </c>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c r="DP612" s="5"/>
      <c r="DQ612" s="5"/>
      <c r="DR612" s="5"/>
      <c r="DS612" s="5"/>
      <c r="DT612" s="5"/>
      <c r="DU612" s="5"/>
      <c r="DV612" s="5"/>
      <c r="DW612" s="5"/>
      <c r="DX612" s="5"/>
      <c r="DY612" s="5"/>
      <c r="DZ612" s="5"/>
      <c r="EA612" s="5"/>
      <c r="EB612" s="5"/>
      <c r="EC612" s="5"/>
      <c r="ED612" s="5"/>
      <c r="EE612" s="5"/>
      <c r="EF612" s="5"/>
      <c r="EG612" s="5"/>
      <c r="EH612" s="5"/>
      <c r="EI612" s="5"/>
      <c r="EJ612" s="5"/>
      <c r="EK612" s="5"/>
      <c r="EL612" s="5"/>
      <c r="EM612" s="5"/>
      <c r="EN612" s="5"/>
      <c r="EO612" s="5"/>
      <c r="EP612" s="5"/>
      <c r="EQ612" s="5"/>
      <c r="ER612" s="20">
        <f t="shared" si="130"/>
        <v>1</v>
      </c>
      <c r="ES612" s="5">
        <f t="shared" si="131"/>
        <v>1</v>
      </c>
      <c r="ET612" s="5" t="s">
        <v>582</v>
      </c>
      <c r="EU612" s="15" t="s">
        <v>2060</v>
      </c>
      <c r="EV612" s="15" t="s">
        <v>567</v>
      </c>
      <c r="EW612" s="15" t="e">
        <v>#N/A</v>
      </c>
      <c r="EX612" s="3" t="e">
        <v>#N/A</v>
      </c>
      <c r="EY612" s="22" t="e">
        <v>#N/A</v>
      </c>
      <c r="EZ612" s="21"/>
      <c r="FA612" s="3"/>
      <c r="FB612" s="22"/>
      <c r="FC612" s="15"/>
      <c r="FD612" s="15"/>
      <c r="FE612" s="15">
        <f t="shared" si="132"/>
        <v>-10301</v>
      </c>
      <c r="FF612" s="4">
        <f t="shared" si="133"/>
        <v>8556</v>
      </c>
      <c r="FG612" t="s">
        <v>586</v>
      </c>
      <c r="FH612" s="4">
        <v>721</v>
      </c>
      <c r="FI612" t="s">
        <v>688</v>
      </c>
    </row>
    <row r="613" spans="1:165" ht="17.25" x14ac:dyDescent="0.25">
      <c r="A613" s="5">
        <v>458301374</v>
      </c>
      <c r="B613" s="12" t="s">
        <v>845</v>
      </c>
      <c r="C613" s="5" t="s">
        <v>1043</v>
      </c>
      <c r="D613" s="5" t="s">
        <v>1059</v>
      </c>
      <c r="E613" s="5">
        <f>2682+100</f>
        <v>2782</v>
      </c>
      <c r="F613" s="5"/>
      <c r="G613" s="6"/>
      <c r="H613" s="6"/>
      <c r="I613" s="5">
        <v>2682</v>
      </c>
      <c r="J613" s="5">
        <v>2682</v>
      </c>
      <c r="K613" s="295">
        <f t="shared" si="136"/>
        <v>2773</v>
      </c>
      <c r="L613" s="295">
        <f t="shared" si="122"/>
        <v>2582</v>
      </c>
      <c r="M613" s="7">
        <v>2</v>
      </c>
      <c r="N613" s="5" t="s">
        <v>739</v>
      </c>
      <c r="O613" s="5" t="s">
        <v>738</v>
      </c>
      <c r="P613" s="5" t="s">
        <v>146</v>
      </c>
      <c r="Q613" s="8">
        <v>5225</v>
      </c>
      <c r="R613" s="9">
        <v>91</v>
      </c>
      <c r="S613" s="9">
        <f t="shared" si="121"/>
        <v>0</v>
      </c>
      <c r="T613" s="9">
        <v>2642</v>
      </c>
      <c r="U613" s="10" t="s">
        <v>688</v>
      </c>
      <c r="V613" s="319">
        <f t="shared" si="128"/>
        <v>1.2322372702697018E-2</v>
      </c>
      <c r="W613" s="319">
        <f t="shared" si="129"/>
        <v>1.1568744748218867E-3</v>
      </c>
      <c r="X613" s="11" t="str">
        <f t="shared" si="123"/>
        <v>RB</v>
      </c>
      <c r="Y613" s="5" t="str">
        <f t="shared" si="124"/>
        <v>PAID</v>
      </c>
      <c r="Z613" s="5" t="s">
        <v>788</v>
      </c>
      <c r="AA613" s="5" t="s">
        <v>586</v>
      </c>
      <c r="AB613" s="12"/>
      <c r="AC613" s="5"/>
      <c r="AD613" s="5"/>
      <c r="AE613" s="13"/>
      <c r="AF613" s="14" t="s">
        <v>586</v>
      </c>
      <c r="AG613" s="15" t="s">
        <v>586</v>
      </c>
      <c r="AH613" s="5" t="s">
        <v>374</v>
      </c>
      <c r="AI613" s="15" t="s">
        <v>586</v>
      </c>
      <c r="AJ613" s="16" t="s">
        <v>586</v>
      </c>
      <c r="AK613" s="15" t="s">
        <v>586</v>
      </c>
      <c r="AL613" s="17">
        <v>5415</v>
      </c>
      <c r="AM613" s="8">
        <v>5225</v>
      </c>
      <c r="AN613" s="18">
        <v>57</v>
      </c>
      <c r="AO613" s="6">
        <v>6</v>
      </c>
      <c r="AP613" s="6" t="str">
        <f t="shared" si="125"/>
        <v>STABLE</v>
      </c>
      <c r="AQ613" s="6"/>
      <c r="AR613" s="6"/>
      <c r="AS613" s="6"/>
      <c r="AT613" s="6"/>
      <c r="AU613" s="5" t="s">
        <v>1060</v>
      </c>
      <c r="AV613" s="332"/>
      <c r="AW613" s="12"/>
      <c r="AX613" s="19"/>
      <c r="AY613" s="5"/>
      <c r="AZ613" s="5" t="s">
        <v>1011</v>
      </c>
      <c r="BA613" s="15" t="s">
        <v>586</v>
      </c>
      <c r="BB613" s="15"/>
      <c r="BC613" s="15"/>
      <c r="BD613" s="5"/>
      <c r="BE613" s="5"/>
      <c r="BF613" s="5"/>
      <c r="BG613" s="3"/>
      <c r="BH613" s="5"/>
      <c r="BI613" s="5"/>
      <c r="BJ613" s="5"/>
      <c r="BK613" s="5"/>
      <c r="BL613" s="5"/>
      <c r="BM613" s="5"/>
      <c r="BN613" s="5"/>
      <c r="BO613" s="5">
        <v>2</v>
      </c>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c r="EM613" s="5"/>
      <c r="EN613" s="5"/>
      <c r="EO613" s="5"/>
      <c r="EP613" s="5"/>
      <c r="EQ613" s="5"/>
      <c r="ER613" s="20">
        <f t="shared" si="130"/>
        <v>2</v>
      </c>
      <c r="ES613" s="5">
        <f t="shared" si="131"/>
        <v>1</v>
      </c>
      <c r="ET613" s="5" t="s">
        <v>581</v>
      </c>
      <c r="EU613" s="15" t="s">
        <v>2061</v>
      </c>
      <c r="EV613" s="15" t="s">
        <v>567</v>
      </c>
      <c r="EW613" s="15" t="s">
        <v>1087</v>
      </c>
      <c r="EX613" s="3" t="s">
        <v>1296</v>
      </c>
      <c r="EY613" s="22">
        <v>46178</v>
      </c>
      <c r="EZ613" s="21"/>
      <c r="FA613" s="3"/>
      <c r="FB613" s="22"/>
      <c r="FC613" s="15"/>
      <c r="FD613" s="15"/>
      <c r="FE613" s="15">
        <f t="shared" si="132"/>
        <v>2773</v>
      </c>
      <c r="FF613" s="4">
        <f t="shared" si="133"/>
        <v>5364</v>
      </c>
      <c r="FG613" t="s">
        <v>586</v>
      </c>
      <c r="FH613" s="4">
        <v>91</v>
      </c>
      <c r="FI613" t="s">
        <v>1478</v>
      </c>
    </row>
    <row r="614" spans="1:165" ht="17.25" x14ac:dyDescent="0.25">
      <c r="A614" s="5">
        <v>462480094</v>
      </c>
      <c r="B614" s="12" t="s">
        <v>823</v>
      </c>
      <c r="C614" s="5"/>
      <c r="D614" s="5"/>
      <c r="E614" s="5"/>
      <c r="F614" s="5"/>
      <c r="G614" s="6"/>
      <c r="H614" s="6"/>
      <c r="I614" s="5">
        <v>5223</v>
      </c>
      <c r="J614" s="5">
        <v>5167</v>
      </c>
      <c r="K614" s="295">
        <f t="shared" si="136"/>
        <v>5309</v>
      </c>
      <c r="L614" s="295">
        <f t="shared" si="122"/>
        <v>10390</v>
      </c>
      <c r="M614" s="7">
        <v>2</v>
      </c>
      <c r="N614" s="5" t="s">
        <v>688</v>
      </c>
      <c r="O614" s="5" t="s">
        <v>689</v>
      </c>
      <c r="P614" s="5" t="s">
        <v>96</v>
      </c>
      <c r="Q614" s="8">
        <v>5145</v>
      </c>
      <c r="R614" s="9">
        <v>142</v>
      </c>
      <c r="S614" s="9">
        <f t="shared" si="121"/>
        <v>0</v>
      </c>
      <c r="T614" s="9">
        <v>450</v>
      </c>
      <c r="U614" s="10" t="s">
        <v>688</v>
      </c>
      <c r="V614" s="319">
        <f t="shared" si="128"/>
        <v>0.10926582708603223</v>
      </c>
      <c r="W614" s="319">
        <f t="shared" si="129"/>
        <v>1.1391615642026042E-3</v>
      </c>
      <c r="X614" s="11" t="str">
        <f t="shared" si="123"/>
        <v>FLOW</v>
      </c>
      <c r="Y614" s="5" t="str">
        <f t="shared" si="124"/>
        <v>-</v>
      </c>
      <c r="Z614" s="5" t="s">
        <v>773</v>
      </c>
      <c r="AA614" s="5" t="s">
        <v>586</v>
      </c>
      <c r="AB614" s="12"/>
      <c r="AC614" s="5"/>
      <c r="AD614" s="5"/>
      <c r="AE614" s="13"/>
      <c r="AF614" s="14" t="s">
        <v>586</v>
      </c>
      <c r="AG614" s="15" t="s">
        <v>586</v>
      </c>
      <c r="AH614" s="5" t="s">
        <v>257</v>
      </c>
      <c r="AI614" s="15" t="s">
        <v>586</v>
      </c>
      <c r="AJ614" s="16" t="s">
        <v>586</v>
      </c>
      <c r="AK614" s="15" t="s">
        <v>586</v>
      </c>
      <c r="AL614" s="17">
        <v>5759</v>
      </c>
      <c r="AM614" s="8">
        <v>5145</v>
      </c>
      <c r="AN614" s="18">
        <v>57</v>
      </c>
      <c r="AO614" s="6">
        <v>67</v>
      </c>
      <c r="AP614" s="6" t="str">
        <f t="shared" si="125"/>
        <v>FLOW</v>
      </c>
      <c r="AQ614" s="6"/>
      <c r="AR614" s="6"/>
      <c r="AS614" s="6"/>
      <c r="AT614" s="6"/>
      <c r="AU614" s="5" t="s">
        <v>1060</v>
      </c>
      <c r="AV614" s="332"/>
      <c r="AW614" s="12"/>
      <c r="AX614" s="19"/>
      <c r="AY614" s="5"/>
      <c r="AZ614" s="5" t="s">
        <v>1011</v>
      </c>
      <c r="BA614" s="15" t="s">
        <v>586</v>
      </c>
      <c r="BB614" s="15"/>
      <c r="BC614" s="15"/>
      <c r="BD614" s="5"/>
      <c r="BE614" s="5"/>
      <c r="BF614" s="5"/>
      <c r="BG614" s="3"/>
      <c r="BH614" s="5"/>
      <c r="BI614" s="5"/>
      <c r="BJ614" s="5"/>
      <c r="BK614" s="5"/>
      <c r="BL614" s="5">
        <v>1</v>
      </c>
      <c r="BM614" s="5"/>
      <c r="BN614" s="5"/>
      <c r="BO614" s="5"/>
      <c r="BP614" s="5"/>
      <c r="BQ614" s="5"/>
      <c r="BR614" s="5"/>
      <c r="BS614" s="5"/>
      <c r="BT614" s="5"/>
      <c r="BU614" s="5"/>
      <c r="BV614" s="5"/>
      <c r="BW614" s="5"/>
      <c r="BX614" s="5"/>
      <c r="BY614" s="5"/>
      <c r="BZ614" s="5"/>
      <c r="CA614" s="5"/>
      <c r="CB614" s="5"/>
      <c r="CC614" s="5"/>
      <c r="CD614" s="5"/>
      <c r="CE614" s="5"/>
      <c r="CF614" s="5"/>
      <c r="CG614" s="5"/>
      <c r="CH614" s="5"/>
      <c r="CI614" s="5"/>
      <c r="CJ614" s="5"/>
      <c r="CK614" s="5"/>
      <c r="CL614" s="5"/>
      <c r="CM614" s="5"/>
      <c r="CN614" s="5"/>
      <c r="CO614" s="5"/>
      <c r="CP614" s="5"/>
      <c r="CQ614" s="5"/>
      <c r="CR614" s="5"/>
      <c r="CS614" s="5"/>
      <c r="CT614" s="5"/>
      <c r="CU614" s="5"/>
      <c r="CV614" s="5"/>
      <c r="CW614" s="5"/>
      <c r="CX614" s="5"/>
      <c r="CY614" s="5"/>
      <c r="CZ614" s="5"/>
      <c r="DA614" s="5"/>
      <c r="DB614" s="5"/>
      <c r="DC614" s="5"/>
      <c r="DD614" s="5"/>
      <c r="DE614" s="5"/>
      <c r="DF614" s="5"/>
      <c r="DG614" s="5"/>
      <c r="DH614" s="5"/>
      <c r="DI614" s="5"/>
      <c r="DJ614" s="5"/>
      <c r="DK614" s="5"/>
      <c r="DL614" s="5"/>
      <c r="DM614" s="5"/>
      <c r="DN614" s="5"/>
      <c r="DO614" s="5"/>
      <c r="DP614" s="5"/>
      <c r="DQ614" s="5"/>
      <c r="DR614" s="5"/>
      <c r="DS614" s="5"/>
      <c r="DT614" s="5"/>
      <c r="DU614" s="5"/>
      <c r="DV614" s="5"/>
      <c r="DW614" s="5"/>
      <c r="DX614" s="5"/>
      <c r="DY614" s="5"/>
      <c r="DZ614" s="5"/>
      <c r="EA614" s="5"/>
      <c r="EB614" s="5"/>
      <c r="EC614" s="5"/>
      <c r="ED614" s="5"/>
      <c r="EE614" s="5"/>
      <c r="EF614" s="5"/>
      <c r="EG614" s="5"/>
      <c r="EH614" s="5"/>
      <c r="EI614" s="5"/>
      <c r="EJ614" s="5"/>
      <c r="EK614" s="5"/>
      <c r="EL614" s="5"/>
      <c r="EM614" s="5"/>
      <c r="EN614" s="5"/>
      <c r="EO614" s="5"/>
      <c r="EP614" s="5"/>
      <c r="EQ614" s="5"/>
      <c r="ER614" s="20">
        <f t="shared" si="130"/>
        <v>1</v>
      </c>
      <c r="ES614" s="5">
        <f t="shared" si="131"/>
        <v>1</v>
      </c>
      <c r="ET614" s="5" t="s">
        <v>580</v>
      </c>
      <c r="EU614" s="15" t="s">
        <v>2062</v>
      </c>
      <c r="EV614" s="15" t="s">
        <v>567</v>
      </c>
      <c r="EW614" s="15" t="s">
        <v>1075</v>
      </c>
      <c r="EX614" s="3" t="s">
        <v>1156</v>
      </c>
      <c r="EY614" s="22">
        <v>46177</v>
      </c>
      <c r="EZ614" s="21"/>
      <c r="FA614" s="3"/>
      <c r="FB614" s="22"/>
      <c r="FC614" s="15"/>
      <c r="FD614" s="15"/>
      <c r="FE614" s="15">
        <f t="shared" si="132"/>
        <v>5309</v>
      </c>
      <c r="FF614" s="4">
        <f t="shared" si="133"/>
        <v>10390</v>
      </c>
      <c r="FG614" t="s">
        <v>586</v>
      </c>
      <c r="FH614" s="4">
        <v>142</v>
      </c>
      <c r="FI614" t="s">
        <v>688</v>
      </c>
    </row>
    <row r="615" spans="1:165" ht="17.25" x14ac:dyDescent="0.25">
      <c r="A615" s="5">
        <v>460443378</v>
      </c>
      <c r="B615" s="12" t="s">
        <v>504</v>
      </c>
      <c r="C615" s="5"/>
      <c r="D615" s="5"/>
      <c r="E615" s="5"/>
      <c r="F615" s="5"/>
      <c r="G615" s="6"/>
      <c r="H615" s="6"/>
      <c r="I615" s="5">
        <v>3174</v>
      </c>
      <c r="J615" s="5">
        <v>5120</v>
      </c>
      <c r="K615" s="295">
        <f t="shared" si="136"/>
        <v>2063</v>
      </c>
      <c r="L615" s="295">
        <f t="shared" si="122"/>
        <v>8294</v>
      </c>
      <c r="M615" s="7">
        <v>2</v>
      </c>
      <c r="N615" s="5" t="s">
        <v>688</v>
      </c>
      <c r="O615" s="5" t="s">
        <v>689</v>
      </c>
      <c r="P615" s="5" t="s">
        <v>30</v>
      </c>
      <c r="Q615" s="8">
        <v>5073</v>
      </c>
      <c r="R615" s="9">
        <v>117</v>
      </c>
      <c r="S615" s="9">
        <f t="shared" si="121"/>
        <v>0</v>
      </c>
      <c r="T615" s="9">
        <v>1350</v>
      </c>
      <c r="U615" s="10" t="s">
        <v>887</v>
      </c>
      <c r="V615" s="319">
        <f t="shared" si="128"/>
        <v>5.6743037560501716E-3</v>
      </c>
      <c r="W615" s="319">
        <f t="shared" si="129"/>
        <v>1.12321994464525E-3</v>
      </c>
      <c r="X615" s="11" t="str">
        <f t="shared" si="123"/>
        <v>FLOW</v>
      </c>
      <c r="Y615" s="5" t="str">
        <f t="shared" si="124"/>
        <v>-</v>
      </c>
      <c r="Z615" s="5" t="s">
        <v>787</v>
      </c>
      <c r="AA615" s="5" t="s">
        <v>586</v>
      </c>
      <c r="AB615" s="12"/>
      <c r="AC615" s="5"/>
      <c r="AD615" s="5"/>
      <c r="AE615" s="13"/>
      <c r="AF615" s="14" t="s">
        <v>586</v>
      </c>
      <c r="AG615" s="15" t="s">
        <v>586</v>
      </c>
      <c r="AH615" s="5" t="s">
        <v>391</v>
      </c>
      <c r="AI615" s="15" t="s">
        <v>586</v>
      </c>
      <c r="AJ615" s="16" t="s">
        <v>586</v>
      </c>
      <c r="AK615" s="15" t="s">
        <v>586</v>
      </c>
      <c r="AL615" s="17">
        <v>6587</v>
      </c>
      <c r="AM615" s="8">
        <v>5073</v>
      </c>
      <c r="AN615" s="18">
        <v>57</v>
      </c>
      <c r="AO615" s="6">
        <v>67</v>
      </c>
      <c r="AP615" s="6" t="str">
        <f t="shared" si="125"/>
        <v>FLOW</v>
      </c>
      <c r="AQ615" s="6"/>
      <c r="AR615" s="6"/>
      <c r="AS615" s="6"/>
      <c r="AT615" s="6"/>
      <c r="AU615" s="5" t="s">
        <v>1060</v>
      </c>
      <c r="AV615" s="332"/>
      <c r="AW615" s="12"/>
      <c r="AX615" s="19"/>
      <c r="AY615" s="5"/>
      <c r="AZ615" s="5" t="s">
        <v>1011</v>
      </c>
      <c r="BA615" s="15" t="s">
        <v>586</v>
      </c>
      <c r="BB615" s="15"/>
      <c r="BC615" s="15"/>
      <c r="BD615" s="5"/>
      <c r="BE615" s="5"/>
      <c r="BF615" s="5"/>
      <c r="BG615" s="3"/>
      <c r="BH615" s="5"/>
      <c r="BI615" s="5"/>
      <c r="BJ615" s="5"/>
      <c r="BK615" s="5"/>
      <c r="BL615" s="5"/>
      <c r="BM615" s="5"/>
      <c r="BN615" s="5"/>
      <c r="BO615" s="5">
        <v>1</v>
      </c>
      <c r="BP615" s="5"/>
      <c r="BQ615" s="5"/>
      <c r="BR615" s="5"/>
      <c r="BS615" s="5"/>
      <c r="BT615" s="5"/>
      <c r="BU615" s="5"/>
      <c r="BV615" s="5"/>
      <c r="BW615" s="5"/>
      <c r="BX615" s="5"/>
      <c r="BY615" s="5"/>
      <c r="BZ615" s="5"/>
      <c r="CA615" s="5"/>
      <c r="CB615" s="5"/>
      <c r="CC615" s="5"/>
      <c r="CD615" s="5"/>
      <c r="CE615" s="5"/>
      <c r="CF615" s="5"/>
      <c r="CG615" s="5"/>
      <c r="CH615" s="5"/>
      <c r="CI615" s="5"/>
      <c r="CJ615" s="5"/>
      <c r="CK615" s="5"/>
      <c r="CL615" s="5"/>
      <c r="CM615" s="5"/>
      <c r="CN615" s="5"/>
      <c r="CO615" s="5"/>
      <c r="CP615" s="5"/>
      <c r="CQ615" s="5"/>
      <c r="CR615" s="5"/>
      <c r="CS615" s="5"/>
      <c r="CT615" s="5"/>
      <c r="CU615" s="5"/>
      <c r="CV615" s="5"/>
      <c r="CW615" s="5"/>
      <c r="CX615" s="5"/>
      <c r="CY615" s="5"/>
      <c r="CZ615" s="5"/>
      <c r="DA615" s="5"/>
      <c r="DB615" s="5"/>
      <c r="DC615" s="5"/>
      <c r="DD615" s="5"/>
      <c r="DE615" s="5"/>
      <c r="DF615" s="5"/>
      <c r="DG615" s="5"/>
      <c r="DH615" s="5"/>
      <c r="DI615" s="5"/>
      <c r="DJ615" s="5"/>
      <c r="DK615" s="5"/>
      <c r="DL615" s="5"/>
      <c r="DM615" s="5"/>
      <c r="DN615" s="5"/>
      <c r="DO615" s="5"/>
      <c r="DP615" s="5"/>
      <c r="DQ615" s="5"/>
      <c r="DR615" s="5"/>
      <c r="DS615" s="5"/>
      <c r="DT615" s="5"/>
      <c r="DU615" s="5"/>
      <c r="DV615" s="5"/>
      <c r="DW615" s="5"/>
      <c r="DX615" s="5"/>
      <c r="DY615" s="5"/>
      <c r="DZ615" s="5"/>
      <c r="EA615" s="5"/>
      <c r="EB615" s="5"/>
      <c r="EC615" s="5"/>
      <c r="ED615" s="5"/>
      <c r="EE615" s="5"/>
      <c r="EF615" s="5"/>
      <c r="EG615" s="5"/>
      <c r="EH615" s="5"/>
      <c r="EI615" s="5"/>
      <c r="EJ615" s="5"/>
      <c r="EK615" s="5"/>
      <c r="EL615" s="5"/>
      <c r="EM615" s="5"/>
      <c r="EN615" s="5"/>
      <c r="EO615" s="5"/>
      <c r="EP615" s="5"/>
      <c r="EQ615" s="5"/>
      <c r="ER615" s="20">
        <f t="shared" si="130"/>
        <v>1</v>
      </c>
      <c r="ES615" s="5">
        <f t="shared" si="131"/>
        <v>1</v>
      </c>
      <c r="ET615" s="5" t="s">
        <v>573</v>
      </c>
      <c r="EU615" s="15" t="s">
        <v>2063</v>
      </c>
      <c r="EV615" s="15" t="s">
        <v>567</v>
      </c>
      <c r="EW615" s="15" t="s">
        <v>1068</v>
      </c>
      <c r="EX615" s="3" t="s">
        <v>1108</v>
      </c>
      <c r="EY615" s="22">
        <v>46178</v>
      </c>
      <c r="EZ615" s="21"/>
      <c r="FA615" s="3"/>
      <c r="FB615" s="22"/>
      <c r="FC615" s="15"/>
      <c r="FD615" s="15"/>
      <c r="FE615" s="15">
        <f t="shared" si="132"/>
        <v>2063</v>
      </c>
      <c r="FF615" s="4">
        <f t="shared" si="133"/>
        <v>8294</v>
      </c>
      <c r="FG615" t="s">
        <v>586</v>
      </c>
      <c r="FH615" s="4">
        <v>117</v>
      </c>
      <c r="FI615" t="s">
        <v>688</v>
      </c>
    </row>
    <row r="616" spans="1:165" ht="17.25" x14ac:dyDescent="0.25">
      <c r="A616" s="5">
        <v>458253431</v>
      </c>
      <c r="B616" s="12" t="s">
        <v>1350</v>
      </c>
      <c r="C616" s="5"/>
      <c r="D616" s="5"/>
      <c r="E616" s="5"/>
      <c r="F616" s="5"/>
      <c r="G616" s="6"/>
      <c r="H616" s="6"/>
      <c r="I616" s="5">
        <v>2543</v>
      </c>
      <c r="J616" s="5">
        <v>2613</v>
      </c>
      <c r="K616" s="295">
        <f t="shared" si="136"/>
        <v>141</v>
      </c>
      <c r="L616" s="295">
        <f t="shared" si="122"/>
        <v>5156</v>
      </c>
      <c r="M616" s="7">
        <v>2</v>
      </c>
      <c r="N616" s="5" t="s">
        <v>688</v>
      </c>
      <c r="O616" s="5" t="s">
        <v>689</v>
      </c>
      <c r="P616" s="5" t="s">
        <v>20</v>
      </c>
      <c r="Q616" s="8">
        <v>5053</v>
      </c>
      <c r="R616" s="9">
        <v>71</v>
      </c>
      <c r="S616" s="9">
        <f t="shared" si="121"/>
        <v>0</v>
      </c>
      <c r="T616" s="9">
        <v>1350</v>
      </c>
      <c r="U616" s="10" t="s">
        <v>586</v>
      </c>
      <c r="V616" s="319">
        <f t="shared" si="128"/>
        <v>1.6898449880746038E-2</v>
      </c>
      <c r="W616" s="319">
        <f t="shared" si="129"/>
        <v>1.1187917169904293E-3</v>
      </c>
      <c r="X616" s="11" t="str">
        <f t="shared" si="123"/>
        <v>FLOW</v>
      </c>
      <c r="Y616" s="5" t="str">
        <f t="shared" si="124"/>
        <v>-</v>
      </c>
      <c r="Z616" s="5" t="s">
        <v>586</v>
      </c>
      <c r="AA616" s="5" t="s">
        <v>586</v>
      </c>
      <c r="AB616" s="12"/>
      <c r="AC616" s="5"/>
      <c r="AD616" s="5"/>
      <c r="AE616" s="13"/>
      <c r="AF616" s="14"/>
      <c r="AG616" s="15"/>
      <c r="AH616" s="5" t="s">
        <v>107</v>
      </c>
      <c r="AI616" s="15"/>
      <c r="AK616" s="15"/>
      <c r="AL616" s="17">
        <v>4034</v>
      </c>
      <c r="AM616" s="8">
        <v>5053</v>
      </c>
      <c r="AN616" s="18">
        <v>57</v>
      </c>
      <c r="AO616" s="6">
        <v>67</v>
      </c>
      <c r="AP616" s="6" t="str">
        <f t="shared" si="125"/>
        <v>FLOW</v>
      </c>
      <c r="AQ616" s="6"/>
      <c r="AR616" s="6"/>
      <c r="AS616" s="6"/>
      <c r="AT616" s="6"/>
      <c r="AU616" s="5" t="s">
        <v>586</v>
      </c>
      <c r="AV616" s="332"/>
      <c r="AW616" s="12"/>
      <c r="AX616" s="19"/>
      <c r="AY616" s="5"/>
      <c r="AZ616" s="5" t="s">
        <v>1325</v>
      </c>
      <c r="BA616" s="15" t="s">
        <v>586</v>
      </c>
      <c r="BB616" s="15"/>
      <c r="BC616" s="15"/>
      <c r="BD616" s="5"/>
      <c r="BE616" s="5"/>
      <c r="BF616" s="5"/>
      <c r="BG616" s="3"/>
      <c r="BH616" s="5"/>
      <c r="BI616" s="5"/>
      <c r="BJ616" s="5"/>
      <c r="BK616" s="5"/>
      <c r="BL616" s="5"/>
      <c r="BM616" s="5"/>
      <c r="BN616" s="5"/>
      <c r="BO616" s="5"/>
      <c r="BP616" s="5"/>
      <c r="BQ616" s="5"/>
      <c r="BR616" s="5"/>
      <c r="BS616" s="5"/>
      <c r="BT616" s="5"/>
      <c r="BU616" s="5"/>
      <c r="BV616" s="5"/>
      <c r="BW616" s="5"/>
      <c r="BX616" s="5"/>
      <c r="BY616" s="5"/>
      <c r="BZ616" s="5"/>
      <c r="CA616" s="5"/>
      <c r="CB616" s="5"/>
      <c r="CC616" s="5"/>
      <c r="CD616" s="5"/>
      <c r="CE616" s="5"/>
      <c r="CF616" s="5"/>
      <c r="CG616" s="5">
        <v>1</v>
      </c>
      <c r="CH616" s="5"/>
      <c r="CI616" s="5"/>
      <c r="CJ616" s="5"/>
      <c r="CK616" s="5"/>
      <c r="CL616" s="5"/>
      <c r="CM616" s="5"/>
      <c r="CN616" s="5"/>
      <c r="CO616" s="5"/>
      <c r="CP616" s="5"/>
      <c r="CQ616" s="5"/>
      <c r="CR616" s="5"/>
      <c r="CS616" s="5"/>
      <c r="CT616" s="5"/>
      <c r="CU616" s="5"/>
      <c r="CV616" s="5"/>
      <c r="CW616" s="5"/>
      <c r="CX616" s="5"/>
      <c r="CY616" s="5"/>
      <c r="CZ616" s="5"/>
      <c r="DA616" s="5"/>
      <c r="DB616" s="5"/>
      <c r="DC616" s="5"/>
      <c r="DD616" s="5"/>
      <c r="DE616" s="5"/>
      <c r="DF616" s="5"/>
      <c r="DG616" s="5"/>
      <c r="DH616" s="5"/>
      <c r="DI616" s="5"/>
      <c r="DJ616" s="5"/>
      <c r="DK616" s="5"/>
      <c r="DL616" s="5"/>
      <c r="DM616" s="5"/>
      <c r="DN616" s="5"/>
      <c r="DO616" s="5"/>
      <c r="DP616" s="5"/>
      <c r="DQ616" s="5"/>
      <c r="DR616" s="5"/>
      <c r="DS616" s="5"/>
      <c r="DT616" s="5"/>
      <c r="DU616" s="5"/>
      <c r="DV616" s="5"/>
      <c r="DW616" s="5"/>
      <c r="DX616" s="5"/>
      <c r="DY616" s="5"/>
      <c r="DZ616" s="5"/>
      <c r="EA616" s="5"/>
      <c r="EB616" s="5"/>
      <c r="EC616" s="5"/>
      <c r="ED616" s="5"/>
      <c r="EE616" s="5"/>
      <c r="EF616" s="5"/>
      <c r="EG616" s="5"/>
      <c r="EH616" s="5"/>
      <c r="EI616" s="5"/>
      <c r="EJ616" s="5"/>
      <c r="EK616" s="5"/>
      <c r="EL616" s="5"/>
      <c r="EM616" s="5"/>
      <c r="EN616" s="5"/>
      <c r="EO616" s="5"/>
      <c r="EP616" s="5"/>
      <c r="EQ616" s="5"/>
      <c r="ER616" s="20">
        <f t="shared" si="130"/>
        <v>1</v>
      </c>
      <c r="ES616" s="5">
        <f t="shared" si="131"/>
        <v>1</v>
      </c>
      <c r="ET616" s="5" t="s">
        <v>571</v>
      </c>
      <c r="EU616" s="15" t="s">
        <v>2064</v>
      </c>
      <c r="EV616" s="15" t="s">
        <v>567</v>
      </c>
      <c r="EW616" s="15"/>
      <c r="EX616" s="3"/>
      <c r="EY616" s="22"/>
      <c r="EZ616" s="21"/>
      <c r="FA616" s="3"/>
      <c r="FB616" s="22"/>
      <c r="FC616" s="15"/>
      <c r="FD616" s="15"/>
      <c r="FE616" s="15">
        <f t="shared" si="132"/>
        <v>141</v>
      </c>
      <c r="FF616" s="4">
        <f t="shared" si="133"/>
        <v>5156</v>
      </c>
      <c r="FH616" s="4">
        <v>71</v>
      </c>
      <c r="FI616" t="s">
        <v>688</v>
      </c>
    </row>
    <row r="617" spans="1:165" ht="17.25" x14ac:dyDescent="0.25">
      <c r="A617" s="5">
        <v>462525757</v>
      </c>
      <c r="B617" s="12" t="s">
        <v>842</v>
      </c>
      <c r="C617" s="5" t="s">
        <v>1043</v>
      </c>
      <c r="D617" s="5" t="s">
        <v>1067</v>
      </c>
      <c r="E617" s="5">
        <v>4979</v>
      </c>
      <c r="F617" s="5"/>
      <c r="G617" s="6"/>
      <c r="H617" s="6"/>
      <c r="I617" s="5">
        <v>4979</v>
      </c>
      <c r="J617" s="5">
        <v>4979</v>
      </c>
      <c r="K617" s="295">
        <f t="shared" si="136"/>
        <v>5066</v>
      </c>
      <c r="L617" s="295">
        <f t="shared" si="122"/>
        <v>4979</v>
      </c>
      <c r="M617" s="7">
        <v>2</v>
      </c>
      <c r="N617" s="5" t="s">
        <v>737</v>
      </c>
      <c r="O617" s="5" t="s">
        <v>738</v>
      </c>
      <c r="P617" s="5" t="s">
        <v>41</v>
      </c>
      <c r="Q617" s="8">
        <v>4894</v>
      </c>
      <c r="R617" s="9">
        <v>87</v>
      </c>
      <c r="S617" s="9">
        <f t="shared" si="121"/>
        <v>0</v>
      </c>
      <c r="T617" s="9">
        <v>450</v>
      </c>
      <c r="U617" s="10" t="s">
        <v>586</v>
      </c>
      <c r="V617" s="319">
        <f t="shared" si="128"/>
        <v>1.6923306266301952E-2</v>
      </c>
      <c r="W617" s="319">
        <f t="shared" si="129"/>
        <v>1.0835873071346055E-3</v>
      </c>
      <c r="X617" s="11" t="str">
        <f t="shared" si="123"/>
        <v>STABLE</v>
      </c>
      <c r="Y617" s="5" t="str">
        <f t="shared" si="124"/>
        <v>PAID</v>
      </c>
      <c r="Z617" s="5" t="s">
        <v>586</v>
      </c>
      <c r="AA617" s="5" t="s">
        <v>586</v>
      </c>
      <c r="AB617" s="12"/>
      <c r="AC617" s="5"/>
      <c r="AD617" s="5"/>
      <c r="AE617" s="13"/>
      <c r="AF617" s="14" t="s">
        <v>586</v>
      </c>
      <c r="AG617" s="15" t="s">
        <v>586</v>
      </c>
      <c r="AH617" s="5" t="s">
        <v>358</v>
      </c>
      <c r="AI617" s="15" t="s">
        <v>586</v>
      </c>
      <c r="AJ617" s="16" t="s">
        <v>586</v>
      </c>
      <c r="AK617" s="15" t="s">
        <v>586</v>
      </c>
      <c r="AL617" s="17">
        <v>5516</v>
      </c>
      <c r="AM617" s="8">
        <v>4894</v>
      </c>
      <c r="AN617" s="18">
        <v>57</v>
      </c>
      <c r="AO617" s="6">
        <v>37</v>
      </c>
      <c r="AP617" s="6" t="str">
        <f t="shared" si="125"/>
        <v>STABLE</v>
      </c>
      <c r="AQ617" s="6"/>
      <c r="AR617" s="6"/>
      <c r="AS617" s="6"/>
      <c r="AT617" s="6"/>
      <c r="AU617" s="5" t="s">
        <v>1060</v>
      </c>
      <c r="AV617" s="332"/>
      <c r="AW617" s="12"/>
      <c r="AX617" s="19"/>
      <c r="AY617" s="5"/>
      <c r="AZ617" s="5" t="s">
        <v>1011</v>
      </c>
      <c r="BA617" s="15" t="s">
        <v>586</v>
      </c>
      <c r="BB617" s="15"/>
      <c r="BC617" s="15"/>
      <c r="BD617" s="5"/>
      <c r="BE617" s="5"/>
      <c r="BF617" s="5"/>
      <c r="BG617" s="3"/>
      <c r="BH617" s="5"/>
      <c r="BI617" s="5"/>
      <c r="BJ617" s="5"/>
      <c r="BK617" s="5"/>
      <c r="BL617" s="5"/>
      <c r="BM617" s="5"/>
      <c r="BN617" s="5"/>
      <c r="BO617" s="5"/>
      <c r="BP617" s="5"/>
      <c r="BQ617" s="5"/>
      <c r="BR617" s="5"/>
      <c r="BS617" s="5"/>
      <c r="BT617" s="5"/>
      <c r="BU617" s="5"/>
      <c r="BV617" s="5"/>
      <c r="BW617" s="5"/>
      <c r="BX617" s="5"/>
      <c r="BY617" s="5"/>
      <c r="BZ617" s="5"/>
      <c r="CA617" s="5">
        <v>1</v>
      </c>
      <c r="CB617" s="5"/>
      <c r="CC617" s="5"/>
      <c r="CD617" s="5"/>
      <c r="CE617" s="5"/>
      <c r="CF617" s="5"/>
      <c r="CG617" s="5"/>
      <c r="CH617" s="5"/>
      <c r="CI617" s="5"/>
      <c r="CJ617" s="5"/>
      <c r="CK617" s="5"/>
      <c r="CL617" s="5"/>
      <c r="CM617" s="5"/>
      <c r="CN617" s="5"/>
      <c r="CO617" s="5"/>
      <c r="CP617" s="5"/>
      <c r="CQ617" s="5"/>
      <c r="CR617" s="5"/>
      <c r="CS617" s="5"/>
      <c r="CT617" s="5"/>
      <c r="CU617" s="5"/>
      <c r="CV617" s="5"/>
      <c r="CW617" s="5"/>
      <c r="CX617" s="5"/>
      <c r="CY617" s="5"/>
      <c r="CZ617" s="5"/>
      <c r="DA617" s="5"/>
      <c r="DB617" s="5"/>
      <c r="DC617" s="5"/>
      <c r="DD617" s="5"/>
      <c r="DE617" s="5"/>
      <c r="DF617" s="5"/>
      <c r="DG617" s="5"/>
      <c r="DH617" s="5"/>
      <c r="DI617" s="5"/>
      <c r="DJ617" s="5"/>
      <c r="DK617" s="5"/>
      <c r="DL617" s="5"/>
      <c r="DM617" s="5"/>
      <c r="DN617" s="5"/>
      <c r="DO617" s="5"/>
      <c r="DP617" s="5"/>
      <c r="DQ617" s="5"/>
      <c r="DR617" s="5"/>
      <c r="DS617" s="5"/>
      <c r="DT617" s="5"/>
      <c r="DU617" s="5"/>
      <c r="DV617" s="5"/>
      <c r="DW617" s="5"/>
      <c r="DX617" s="5"/>
      <c r="DY617" s="5"/>
      <c r="DZ617" s="5"/>
      <c r="EA617" s="5"/>
      <c r="EB617" s="5"/>
      <c r="EC617" s="5"/>
      <c r="ED617" s="5"/>
      <c r="EE617" s="5"/>
      <c r="EF617" s="5"/>
      <c r="EG617" s="5"/>
      <c r="EH617" s="5"/>
      <c r="EI617" s="5"/>
      <c r="EJ617" s="5"/>
      <c r="EK617" s="5"/>
      <c r="EL617" s="5"/>
      <c r="EM617" s="5"/>
      <c r="EN617" s="5"/>
      <c r="EO617" s="5"/>
      <c r="EP617" s="5"/>
      <c r="EQ617" s="5"/>
      <c r="ER617" s="20">
        <f t="shared" si="130"/>
        <v>1</v>
      </c>
      <c r="ES617" s="5">
        <f t="shared" si="131"/>
        <v>1</v>
      </c>
      <c r="ET617" s="5" t="s">
        <v>575</v>
      </c>
      <c r="EU617" s="15" t="s">
        <v>2065</v>
      </c>
      <c r="EV617" s="15" t="s">
        <v>567</v>
      </c>
      <c r="EW617" s="15" t="s">
        <v>1073</v>
      </c>
      <c r="EX617" s="3" t="s">
        <v>1085</v>
      </c>
      <c r="EY617" s="22">
        <v>46182</v>
      </c>
      <c r="EZ617" s="21"/>
      <c r="FA617" s="3"/>
      <c r="FB617" s="22"/>
      <c r="FC617" s="15"/>
      <c r="FD617" s="15"/>
      <c r="FE617" s="15">
        <f t="shared" si="132"/>
        <v>5066</v>
      </c>
      <c r="FF617" s="4">
        <f t="shared" si="133"/>
        <v>9958</v>
      </c>
      <c r="FG617" t="s">
        <v>586</v>
      </c>
      <c r="FH617" s="4">
        <v>87</v>
      </c>
      <c r="FI617" t="s">
        <v>1477</v>
      </c>
    </row>
    <row r="618" spans="1:165" ht="17.25" x14ac:dyDescent="0.25">
      <c r="A618" s="5">
        <v>462832504</v>
      </c>
      <c r="B618" s="12" t="s">
        <v>1410</v>
      </c>
      <c r="C618" s="5"/>
      <c r="D618" s="5"/>
      <c r="E618" s="5"/>
      <c r="F618" s="5"/>
      <c r="G618" s="6"/>
      <c r="H618" s="6"/>
      <c r="I618" s="5">
        <v>4919</v>
      </c>
      <c r="J618" s="5">
        <v>4919</v>
      </c>
      <c r="K618" s="295">
        <f t="shared" si="136"/>
        <v>5008</v>
      </c>
      <c r="L618" s="295">
        <f t="shared" si="122"/>
        <v>9838</v>
      </c>
      <c r="M618" s="334">
        <v>1</v>
      </c>
      <c r="N618" s="5" t="s">
        <v>688</v>
      </c>
      <c r="O618" s="5" t="s">
        <v>689</v>
      </c>
      <c r="P618" s="5" t="s">
        <v>41</v>
      </c>
      <c r="Q618" s="8">
        <v>4830</v>
      </c>
      <c r="R618" s="9">
        <v>89</v>
      </c>
      <c r="S618" s="9">
        <f t="shared" si="121"/>
        <v>0</v>
      </c>
      <c r="T618" s="9">
        <v>450</v>
      </c>
      <c r="U618" s="10" t="s">
        <v>586</v>
      </c>
      <c r="V618" s="319">
        <f t="shared" si="128"/>
        <v>4.7706763061852444E-3</v>
      </c>
      <c r="W618" s="319">
        <f t="shared" si="129"/>
        <v>2.7087184904599204E-4</v>
      </c>
      <c r="X618" s="11" t="str">
        <f t="shared" si="123"/>
        <v>FLOW</v>
      </c>
      <c r="Y618" s="5" t="str">
        <f t="shared" si="124"/>
        <v>-</v>
      </c>
      <c r="Z618" s="5" t="s">
        <v>586</v>
      </c>
      <c r="AA618" s="5" t="s">
        <v>586</v>
      </c>
      <c r="AB618" s="12"/>
      <c r="AC618" s="5"/>
      <c r="AD618" s="5"/>
      <c r="AE618" s="13"/>
      <c r="AF618" s="14"/>
      <c r="AG618" s="15"/>
      <c r="AH618" s="5" t="s">
        <v>1467</v>
      </c>
      <c r="AI618" s="15"/>
      <c r="AK618" s="15"/>
      <c r="AL618" s="17">
        <v>5458</v>
      </c>
      <c r="AM618" s="8">
        <v>4830</v>
      </c>
      <c r="AN618" s="18">
        <v>27</v>
      </c>
      <c r="AO618" s="6">
        <v>37</v>
      </c>
      <c r="AP618" s="6" t="str">
        <f t="shared" si="125"/>
        <v>FLOW</v>
      </c>
      <c r="AQ618" s="6"/>
      <c r="AR618" s="6"/>
      <c r="AS618" s="6"/>
      <c r="AT618" s="6"/>
      <c r="AU618" s="5" t="s">
        <v>586</v>
      </c>
      <c r="AV618" s="332"/>
      <c r="AW618" s="12"/>
      <c r="AX618" s="19"/>
      <c r="AY618" s="5"/>
      <c r="AZ618" s="5" t="s">
        <v>1325</v>
      </c>
      <c r="BA618" s="15" t="s">
        <v>586</v>
      </c>
      <c r="BB618" s="15"/>
      <c r="BC618" s="15"/>
      <c r="BD618" s="5"/>
      <c r="BE618" s="5"/>
      <c r="BF618" s="5"/>
      <c r="BG618" s="3"/>
      <c r="BH618" s="5"/>
      <c r="BI618" s="5"/>
      <c r="BJ618" s="5"/>
      <c r="BK618" s="5"/>
      <c r="BL618" s="5"/>
      <c r="BM618" s="5"/>
      <c r="BN618" s="5"/>
      <c r="BO618" s="5"/>
      <c r="BP618" s="5"/>
      <c r="BQ618" s="5"/>
      <c r="BR618" s="5"/>
      <c r="BS618" s="5"/>
      <c r="BT618" s="5"/>
      <c r="BU618" s="5"/>
      <c r="BV618" s="5"/>
      <c r="BW618" s="5"/>
      <c r="BX618" s="5"/>
      <c r="BY618" s="5"/>
      <c r="BZ618" s="5"/>
      <c r="CA618" s="5"/>
      <c r="CB618" s="5"/>
      <c r="CC618" s="5"/>
      <c r="CD618" s="5"/>
      <c r="CE618" s="5"/>
      <c r="CF618" s="5"/>
      <c r="CG618" s="5"/>
      <c r="CH618" s="5"/>
      <c r="CI618" s="5"/>
      <c r="CJ618" s="5"/>
      <c r="CK618" s="5"/>
      <c r="CL618" s="5"/>
      <c r="CM618" s="5"/>
      <c r="CN618" s="5"/>
      <c r="CO618" s="5"/>
      <c r="CP618" s="5"/>
      <c r="CQ618" s="5"/>
      <c r="CR618" s="5"/>
      <c r="CS618" s="5"/>
      <c r="CT618" s="5"/>
      <c r="CU618" s="5"/>
      <c r="CV618" s="5"/>
      <c r="CW618" s="5"/>
      <c r="CX618" s="5"/>
      <c r="CY618" s="5"/>
      <c r="CZ618" s="5"/>
      <c r="DA618" s="5"/>
      <c r="DB618" s="5"/>
      <c r="DC618" s="5"/>
      <c r="DD618" s="5"/>
      <c r="DE618" s="5"/>
      <c r="DF618" s="5"/>
      <c r="DG618" s="5"/>
      <c r="DH618" s="5"/>
      <c r="DI618" s="5"/>
      <c r="DJ618" s="5"/>
      <c r="DK618" s="5"/>
      <c r="DL618" s="5"/>
      <c r="DM618" s="5"/>
      <c r="DN618" s="5"/>
      <c r="DO618" s="5"/>
      <c r="DP618" s="5"/>
      <c r="DQ618" s="5"/>
      <c r="DR618" s="5"/>
      <c r="DS618" s="5"/>
      <c r="DT618" s="5"/>
      <c r="DU618" s="5"/>
      <c r="DV618" s="5"/>
      <c r="DW618" s="5"/>
      <c r="DX618" s="5"/>
      <c r="DY618" s="5"/>
      <c r="DZ618" s="5"/>
      <c r="EA618" s="5"/>
      <c r="EB618" s="5"/>
      <c r="EC618" s="5"/>
      <c r="ED618" s="5"/>
      <c r="EE618" s="5"/>
      <c r="EF618" s="5"/>
      <c r="EG618" s="5"/>
      <c r="EH618" s="5"/>
      <c r="EI618" s="5"/>
      <c r="EJ618" s="5"/>
      <c r="EK618" s="5"/>
      <c r="EL618" s="5"/>
      <c r="EM618" s="5"/>
      <c r="EN618" s="5"/>
      <c r="EO618" s="5"/>
      <c r="EP618" s="5"/>
      <c r="EQ618" s="5"/>
      <c r="ER618" s="20">
        <f t="shared" si="130"/>
        <v>0</v>
      </c>
      <c r="ES618" s="5" t="str">
        <f t="shared" si="131"/>
        <v/>
      </c>
      <c r="ET618" s="5" t="s">
        <v>575</v>
      </c>
      <c r="EU618" s="15" t="s">
        <v>2066</v>
      </c>
      <c r="EV618" s="15" t="s">
        <v>567</v>
      </c>
      <c r="EW618" s="15"/>
      <c r="EX618" s="3"/>
      <c r="EY618" s="22"/>
      <c r="EZ618" s="21"/>
      <c r="FA618" s="3"/>
      <c r="FB618" s="22"/>
      <c r="FC618" s="15"/>
      <c r="FD618" s="15"/>
      <c r="FE618" s="15">
        <f t="shared" si="132"/>
        <v>5008</v>
      </c>
      <c r="FF618" s="4">
        <f t="shared" si="133"/>
        <v>9838</v>
      </c>
      <c r="FH618" s="4">
        <v>89</v>
      </c>
      <c r="FI618" t="s">
        <v>688</v>
      </c>
    </row>
    <row r="619" spans="1:165" ht="17.25" x14ac:dyDescent="0.25">
      <c r="A619" s="5">
        <v>461943547</v>
      </c>
      <c r="B619" s="12" t="s">
        <v>984</v>
      </c>
      <c r="C619" s="5"/>
      <c r="D619" s="5"/>
      <c r="E619" s="5"/>
      <c r="F619" s="5"/>
      <c r="G619" s="6"/>
      <c r="H619" s="6"/>
      <c r="I619" s="5">
        <v>5816</v>
      </c>
      <c r="J619" s="5">
        <v>4670.18</v>
      </c>
      <c r="K619" s="295">
        <f t="shared" si="136"/>
        <v>5159.18</v>
      </c>
      <c r="L619" s="295">
        <f t="shared" si="122"/>
        <v>10486.18</v>
      </c>
      <c r="M619" s="7">
        <v>4</v>
      </c>
      <c r="N619" s="5" t="s">
        <v>688</v>
      </c>
      <c r="O619" s="5" t="s">
        <v>689</v>
      </c>
      <c r="P619" s="5" t="s">
        <v>30</v>
      </c>
      <c r="Q619" s="8">
        <v>4670.18</v>
      </c>
      <c r="R619" s="9">
        <v>489</v>
      </c>
      <c r="S619" s="9">
        <f t="shared" ref="S619:S679" si="137">IF(H619="CBC COLL",T619,)</f>
        <v>0</v>
      </c>
      <c r="T619" s="9">
        <v>4950</v>
      </c>
      <c r="U619" s="10" t="s">
        <v>586</v>
      </c>
      <c r="V619" s="319">
        <f t="shared" si="128"/>
        <v>2.432812045737396E-2</v>
      </c>
      <c r="W619" s="319">
        <f t="shared" si="129"/>
        <v>1.5333084316568862E-3</v>
      </c>
      <c r="X619" s="11" t="str">
        <f t="shared" si="123"/>
        <v>FLOW</v>
      </c>
      <c r="Y619" s="5" t="str">
        <f t="shared" si="124"/>
        <v>-</v>
      </c>
      <c r="Z619" s="5" t="s">
        <v>586</v>
      </c>
      <c r="AA619" s="5" t="s">
        <v>586</v>
      </c>
      <c r="AB619" s="12"/>
      <c r="AC619" s="5"/>
      <c r="AD619" s="5"/>
      <c r="AE619" s="13"/>
      <c r="AF619" s="14" t="s">
        <v>586</v>
      </c>
      <c r="AG619" s="15" t="s">
        <v>586</v>
      </c>
      <c r="AH619" s="5" t="s">
        <v>391</v>
      </c>
      <c r="AI619" s="15" t="s">
        <v>586</v>
      </c>
      <c r="AJ619" s="16" t="s">
        <v>586</v>
      </c>
      <c r="AK619" s="15" t="s">
        <v>586</v>
      </c>
      <c r="AL619" s="17">
        <v>10109.18</v>
      </c>
      <c r="AM619" s="8">
        <v>4670.18</v>
      </c>
      <c r="AN619" s="18">
        <v>116</v>
      </c>
      <c r="AO619" s="6">
        <v>126</v>
      </c>
      <c r="AP619" s="6" t="str">
        <f t="shared" si="125"/>
        <v>FLOW</v>
      </c>
      <c r="AQ619" s="6"/>
      <c r="AR619" s="6"/>
      <c r="AS619" s="6"/>
      <c r="AT619" s="6"/>
      <c r="AU619" s="5" t="s">
        <v>483</v>
      </c>
      <c r="AV619" s="332"/>
      <c r="AW619" s="12"/>
      <c r="AX619" s="19"/>
      <c r="AY619" s="5"/>
      <c r="AZ619" s="5" t="s">
        <v>1011</v>
      </c>
      <c r="BA619" s="15" t="s">
        <v>586</v>
      </c>
      <c r="BB619" s="15"/>
      <c r="BC619" s="15"/>
      <c r="BD619" s="5"/>
      <c r="BE619" s="5"/>
      <c r="BF619" s="5"/>
      <c r="BG619" s="3"/>
      <c r="BH619" s="5"/>
      <c r="BI619" s="5"/>
      <c r="BJ619" s="5"/>
      <c r="BK619" s="5"/>
      <c r="BL619" s="5"/>
      <c r="BM619" s="5"/>
      <c r="BN619" s="5"/>
      <c r="BO619" s="5"/>
      <c r="BP619" s="5"/>
      <c r="BQ619" s="5"/>
      <c r="BR619" s="5">
        <v>1</v>
      </c>
      <c r="BS619" s="5"/>
      <c r="BT619" s="5"/>
      <c r="BU619" s="5"/>
      <c r="BV619" s="5"/>
      <c r="BW619" s="5"/>
      <c r="BX619" s="5"/>
      <c r="BY619" s="5"/>
      <c r="BZ619" s="5"/>
      <c r="CA619" s="5"/>
      <c r="CB619" s="5"/>
      <c r="CC619" s="5"/>
      <c r="CD619" s="5"/>
      <c r="CE619" s="5"/>
      <c r="CF619" s="5"/>
      <c r="CG619" s="5"/>
      <c r="CH619" s="5"/>
      <c r="CI619" s="5"/>
      <c r="CJ619" s="5"/>
      <c r="CK619" s="5"/>
      <c r="CL619" s="5"/>
      <c r="CM619" s="5"/>
      <c r="CN619" s="5"/>
      <c r="CO619" s="5"/>
      <c r="CP619" s="5"/>
      <c r="CQ619" s="5"/>
      <c r="CR619" s="5"/>
      <c r="CS619" s="5"/>
      <c r="CT619" s="5"/>
      <c r="CU619" s="5"/>
      <c r="CV619" s="5"/>
      <c r="CW619" s="5"/>
      <c r="CX619" s="5"/>
      <c r="CY619" s="5"/>
      <c r="CZ619" s="5"/>
      <c r="DA619" s="5"/>
      <c r="DB619" s="5"/>
      <c r="DC619" s="5"/>
      <c r="DD619" s="5"/>
      <c r="DE619" s="5"/>
      <c r="DF619" s="5"/>
      <c r="DG619" s="5"/>
      <c r="DH619" s="5"/>
      <c r="DI619" s="5"/>
      <c r="DJ619" s="5"/>
      <c r="DK619" s="5"/>
      <c r="DL619" s="5"/>
      <c r="DM619" s="5"/>
      <c r="DN619" s="5"/>
      <c r="DO619" s="5"/>
      <c r="DP619" s="5"/>
      <c r="DQ619" s="5"/>
      <c r="DR619" s="5"/>
      <c r="DS619" s="5"/>
      <c r="DT619" s="5"/>
      <c r="DU619" s="5"/>
      <c r="DV619" s="5"/>
      <c r="DW619" s="5"/>
      <c r="DX619" s="5"/>
      <c r="DY619" s="5"/>
      <c r="DZ619" s="5"/>
      <c r="EA619" s="5"/>
      <c r="EB619" s="5"/>
      <c r="EC619" s="5"/>
      <c r="ED619" s="5"/>
      <c r="EE619" s="5"/>
      <c r="EF619" s="5"/>
      <c r="EG619" s="5"/>
      <c r="EH619" s="5"/>
      <c r="EI619" s="5"/>
      <c r="EJ619" s="5"/>
      <c r="EK619" s="5"/>
      <c r="EL619" s="5"/>
      <c r="EM619" s="5"/>
      <c r="EN619" s="5"/>
      <c r="EO619" s="5"/>
      <c r="EP619" s="5"/>
      <c r="EQ619" s="5"/>
      <c r="ER619" s="20">
        <f t="shared" si="130"/>
        <v>1</v>
      </c>
      <c r="ES619" s="5">
        <f t="shared" si="131"/>
        <v>1</v>
      </c>
      <c r="ET619" s="5" t="s">
        <v>573</v>
      </c>
      <c r="EU619" s="15" t="s">
        <v>2067</v>
      </c>
      <c r="EV619" s="15" t="s">
        <v>567</v>
      </c>
      <c r="EW619" s="15" t="s">
        <v>1068</v>
      </c>
      <c r="EX619" s="3" t="s">
        <v>1077</v>
      </c>
      <c r="EY619" s="22">
        <v>46179</v>
      </c>
      <c r="EZ619" s="21"/>
      <c r="FA619" s="3"/>
      <c r="FB619" s="22"/>
      <c r="FC619" s="15"/>
      <c r="FD619" s="15"/>
      <c r="FE619" s="15">
        <f t="shared" si="132"/>
        <v>5159.18</v>
      </c>
      <c r="FF619" s="4">
        <f t="shared" si="133"/>
        <v>10486.18</v>
      </c>
      <c r="FG619" t="s">
        <v>586</v>
      </c>
      <c r="FH619" s="4">
        <v>489</v>
      </c>
      <c r="FI619" t="s">
        <v>688</v>
      </c>
    </row>
    <row r="620" spans="1:165" ht="17.25" x14ac:dyDescent="0.25">
      <c r="A620" s="5">
        <v>140002557</v>
      </c>
      <c r="B620" s="12" t="s">
        <v>489</v>
      </c>
      <c r="C620" s="5" t="s">
        <v>1043</v>
      </c>
      <c r="D620" s="5" t="s">
        <v>1052</v>
      </c>
      <c r="E620" s="5">
        <v>1000</v>
      </c>
      <c r="F620" s="5"/>
      <c r="G620" s="6"/>
      <c r="H620" s="6"/>
      <c r="I620" s="5">
        <v>4537</v>
      </c>
      <c r="J620" s="5">
        <v>4727</v>
      </c>
      <c r="K620" s="295">
        <f>J620-I620+R620</f>
        <v>393</v>
      </c>
      <c r="L620" s="295">
        <f t="shared" si="122"/>
        <v>8264</v>
      </c>
      <c r="M620" s="7">
        <v>3</v>
      </c>
      <c r="N620" s="5" t="s">
        <v>737</v>
      </c>
      <c r="O620" s="5" t="s">
        <v>738</v>
      </c>
      <c r="P620" s="5" t="s">
        <v>60</v>
      </c>
      <c r="Q620" s="8">
        <v>4664.54</v>
      </c>
      <c r="R620" s="9">
        <v>203</v>
      </c>
      <c r="S620" s="9">
        <f t="shared" si="137"/>
        <v>0</v>
      </c>
      <c r="T620" s="9">
        <v>2250</v>
      </c>
      <c r="U620" s="10" t="s">
        <v>688</v>
      </c>
      <c r="V620" s="319">
        <f t="shared" si="128"/>
        <v>2.6519906815833348E-2</v>
      </c>
      <c r="W620" s="319">
        <f t="shared" si="129"/>
        <v>1.2349428740102357E-3</v>
      </c>
      <c r="X620" s="11" t="str">
        <f t="shared" si="123"/>
        <v>STABLE</v>
      </c>
      <c r="Y620" s="5" t="str">
        <f t="shared" si="124"/>
        <v>PAID</v>
      </c>
      <c r="Z620" s="5" t="s">
        <v>787</v>
      </c>
      <c r="AA620" s="5" t="s">
        <v>586</v>
      </c>
      <c r="AB620" s="12"/>
      <c r="AC620" s="5"/>
      <c r="AD620" s="5"/>
      <c r="AE620" s="13"/>
      <c r="AF620" s="14" t="s">
        <v>586</v>
      </c>
      <c r="AG620" s="15" t="s">
        <v>586</v>
      </c>
      <c r="AH620" s="5" t="s">
        <v>59</v>
      </c>
      <c r="AI620" s="15" t="s">
        <v>586</v>
      </c>
      <c r="AJ620" s="16" t="s">
        <v>586</v>
      </c>
      <c r="AK620" s="15" t="s">
        <v>586</v>
      </c>
      <c r="AL620" s="17">
        <v>7180</v>
      </c>
      <c r="AM620" s="8">
        <v>4664.54</v>
      </c>
      <c r="AN620" s="18">
        <v>87</v>
      </c>
      <c r="AO620" s="6">
        <v>66</v>
      </c>
      <c r="AP620" s="6" t="str">
        <f t="shared" si="125"/>
        <v>STABLE</v>
      </c>
      <c r="AQ620" s="6"/>
      <c r="AR620" s="6"/>
      <c r="AS620" s="6"/>
      <c r="AT620" s="6"/>
      <c r="AU620" s="5" t="s">
        <v>1060</v>
      </c>
      <c r="AV620" s="332"/>
      <c r="AW620" s="12"/>
      <c r="AX620" s="19"/>
      <c r="AY620" s="5"/>
      <c r="AZ620" s="5" t="s">
        <v>1011</v>
      </c>
      <c r="BA620" s="15" t="s">
        <v>586</v>
      </c>
      <c r="BB620" s="15"/>
      <c r="BC620" s="15"/>
      <c r="BD620" s="5"/>
      <c r="BE620" s="5"/>
      <c r="BF620" s="5"/>
      <c r="BG620" s="3"/>
      <c r="BH620" s="5"/>
      <c r="BI620" s="5"/>
      <c r="BJ620" s="5"/>
      <c r="BK620" s="5"/>
      <c r="BL620" s="5"/>
      <c r="BM620" s="5"/>
      <c r="BN620" s="5"/>
      <c r="BO620" s="5"/>
      <c r="BP620" s="5"/>
      <c r="BQ620" s="5"/>
      <c r="BR620" s="5"/>
      <c r="BS620" s="5"/>
      <c r="BT620" s="5"/>
      <c r="BU620" s="5"/>
      <c r="BV620" s="5"/>
      <c r="BW620" s="5"/>
      <c r="BX620" s="5">
        <v>1</v>
      </c>
      <c r="BY620" s="5"/>
      <c r="BZ620" s="5"/>
      <c r="CA620" s="5"/>
      <c r="CB620" s="5"/>
      <c r="CC620" s="5"/>
      <c r="CD620" s="5"/>
      <c r="CE620" s="5"/>
      <c r="CF620" s="5"/>
      <c r="CG620" s="5"/>
      <c r="CH620" s="5"/>
      <c r="CI620" s="5"/>
      <c r="CJ620" s="5"/>
      <c r="CK620" s="5"/>
      <c r="CL620" s="5"/>
      <c r="CM620" s="5"/>
      <c r="CN620" s="5"/>
      <c r="CO620" s="5"/>
      <c r="CP620" s="5"/>
      <c r="CQ620" s="5"/>
      <c r="CR620" s="5"/>
      <c r="CS620" s="5"/>
      <c r="CT620" s="5"/>
      <c r="CU620" s="5"/>
      <c r="CV620" s="5"/>
      <c r="CW620" s="5"/>
      <c r="CX620" s="5"/>
      <c r="CY620" s="5"/>
      <c r="CZ620" s="5"/>
      <c r="DA620" s="5"/>
      <c r="DB620" s="5"/>
      <c r="DC620" s="5"/>
      <c r="DD620" s="5"/>
      <c r="DE620" s="5"/>
      <c r="DF620" s="5"/>
      <c r="DG620" s="5"/>
      <c r="DH620" s="5"/>
      <c r="DI620" s="5"/>
      <c r="DJ620" s="5"/>
      <c r="DK620" s="5"/>
      <c r="DL620" s="5"/>
      <c r="DM620" s="5"/>
      <c r="DN620" s="5"/>
      <c r="DO620" s="5"/>
      <c r="DP620" s="5"/>
      <c r="DQ620" s="5"/>
      <c r="DR620" s="5"/>
      <c r="DS620" s="5"/>
      <c r="DT620" s="5"/>
      <c r="DU620" s="5"/>
      <c r="DV620" s="5"/>
      <c r="DW620" s="5"/>
      <c r="DX620" s="5"/>
      <c r="DY620" s="5"/>
      <c r="DZ620" s="5"/>
      <c r="EA620" s="5"/>
      <c r="EB620" s="5"/>
      <c r="EC620" s="5"/>
      <c r="ED620" s="5"/>
      <c r="EE620" s="5"/>
      <c r="EF620" s="5"/>
      <c r="EG620" s="5"/>
      <c r="EH620" s="5"/>
      <c r="EI620" s="5"/>
      <c r="EJ620" s="5"/>
      <c r="EK620" s="5"/>
      <c r="EL620" s="5"/>
      <c r="EM620" s="5"/>
      <c r="EN620" s="5"/>
      <c r="EO620" s="5"/>
      <c r="EP620" s="5"/>
      <c r="EQ620" s="5"/>
      <c r="ER620" s="20">
        <f t="shared" si="130"/>
        <v>1</v>
      </c>
      <c r="ES620" s="5">
        <f t="shared" si="131"/>
        <v>1</v>
      </c>
      <c r="ET620" s="5" t="s">
        <v>578</v>
      </c>
      <c r="EU620" s="15" t="s">
        <v>2068</v>
      </c>
      <c r="EV620" s="15" t="s">
        <v>567</v>
      </c>
      <c r="EW620" s="15" t="s">
        <v>1073</v>
      </c>
      <c r="EX620" s="3" t="s">
        <v>1297</v>
      </c>
      <c r="EY620" s="22">
        <v>46188</v>
      </c>
      <c r="EZ620" s="21"/>
      <c r="FA620" s="3"/>
      <c r="FB620" s="22"/>
      <c r="FC620" s="15"/>
      <c r="FD620" s="15"/>
      <c r="FE620" s="15">
        <f t="shared" si="132"/>
        <v>-4144</v>
      </c>
      <c r="FF620" s="4">
        <f t="shared" si="133"/>
        <v>9264</v>
      </c>
      <c r="FG620" t="s">
        <v>897</v>
      </c>
      <c r="FH620" s="4">
        <v>203</v>
      </c>
      <c r="FI620" t="s">
        <v>1477</v>
      </c>
    </row>
    <row r="621" spans="1:165" ht="17.25" x14ac:dyDescent="0.25">
      <c r="A621" s="5">
        <v>138395859</v>
      </c>
      <c r="B621" s="12" t="s">
        <v>188</v>
      </c>
      <c r="C621" s="5"/>
      <c r="D621" s="5"/>
      <c r="E621" s="5"/>
      <c r="F621" s="5"/>
      <c r="G621" s="6"/>
      <c r="H621" s="6"/>
      <c r="I621" s="5">
        <v>3573</v>
      </c>
      <c r="J621" s="5">
        <v>4699</v>
      </c>
      <c r="K621" s="295">
        <f>J621-I621+R621</f>
        <v>2231</v>
      </c>
      <c r="L621" s="295">
        <f t="shared" si="122"/>
        <v>8272</v>
      </c>
      <c r="M621" s="7">
        <v>5</v>
      </c>
      <c r="N621" s="5" t="s">
        <v>688</v>
      </c>
      <c r="O621" s="5" t="s">
        <v>689</v>
      </c>
      <c r="P621" s="5" t="s">
        <v>26</v>
      </c>
      <c r="Q621" s="8">
        <v>4646.2</v>
      </c>
      <c r="R621" s="9">
        <v>1105</v>
      </c>
      <c r="S621" s="9">
        <f t="shared" si="137"/>
        <v>0</v>
      </c>
      <c r="T621" s="9">
        <v>5400</v>
      </c>
      <c r="U621" s="10" t="s">
        <v>874</v>
      </c>
      <c r="V621" s="319">
        <f t="shared" si="128"/>
        <v>2.7300551205309168E-2</v>
      </c>
      <c r="W621" s="319">
        <f t="shared" si="129"/>
        <v>2.2616097484171142E-3</v>
      </c>
      <c r="X621" s="11" t="str">
        <f t="shared" si="123"/>
        <v>FLOW</v>
      </c>
      <c r="Y621" s="5" t="str">
        <f t="shared" si="124"/>
        <v>-</v>
      </c>
      <c r="Z621" s="5" t="s">
        <v>787</v>
      </c>
      <c r="AA621" s="5" t="s">
        <v>586</v>
      </c>
      <c r="AB621" s="12"/>
      <c r="AC621" s="5"/>
      <c r="AD621" s="5"/>
      <c r="AE621" s="13"/>
      <c r="AF621" s="14" t="s">
        <v>586</v>
      </c>
      <c r="AG621" s="15" t="s">
        <v>586</v>
      </c>
      <c r="AH621" s="5" t="s">
        <v>185</v>
      </c>
      <c r="AI621" s="15" t="s">
        <v>586</v>
      </c>
      <c r="AJ621" s="16" t="s">
        <v>586</v>
      </c>
      <c r="AK621" s="15" t="s">
        <v>586</v>
      </c>
      <c r="AL621" s="17">
        <v>11204</v>
      </c>
      <c r="AM621" s="8">
        <v>4646.2</v>
      </c>
      <c r="AN621" s="18">
        <v>146</v>
      </c>
      <c r="AO621" s="6">
        <v>156</v>
      </c>
      <c r="AP621" s="6" t="str">
        <f t="shared" si="125"/>
        <v>FLOW</v>
      </c>
      <c r="AQ621" s="6"/>
      <c r="AR621" s="6"/>
      <c r="AS621" s="6"/>
      <c r="AT621" s="6"/>
      <c r="AU621" s="5" t="s">
        <v>483</v>
      </c>
      <c r="AV621" s="332"/>
      <c r="AW621" s="12"/>
      <c r="AX621" s="19"/>
      <c r="AY621" s="5"/>
      <c r="AZ621" s="5" t="s">
        <v>1011</v>
      </c>
      <c r="BA621" s="15" t="s">
        <v>586</v>
      </c>
      <c r="BB621" s="15"/>
      <c r="BC621" s="15"/>
      <c r="BD621" s="5"/>
      <c r="BE621" s="5"/>
      <c r="BF621" s="5"/>
      <c r="BG621" s="3"/>
      <c r="BH621" s="5"/>
      <c r="BI621" s="5"/>
      <c r="BJ621" s="5"/>
      <c r="BK621" s="5"/>
      <c r="BL621" s="5"/>
      <c r="BM621" s="5"/>
      <c r="BN621" s="5"/>
      <c r="BO621" s="5">
        <v>1</v>
      </c>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c r="DP621" s="5"/>
      <c r="DQ621" s="5"/>
      <c r="DR621" s="5"/>
      <c r="DS621" s="5"/>
      <c r="DT621" s="5"/>
      <c r="DU621" s="5"/>
      <c r="DV621" s="5"/>
      <c r="DW621" s="5"/>
      <c r="DX621" s="5"/>
      <c r="DY621" s="5"/>
      <c r="DZ621" s="5"/>
      <c r="EA621" s="5"/>
      <c r="EB621" s="5"/>
      <c r="EC621" s="5"/>
      <c r="ED621" s="5"/>
      <c r="EE621" s="5"/>
      <c r="EF621" s="5"/>
      <c r="EG621" s="5"/>
      <c r="EH621" s="5"/>
      <c r="EI621" s="5"/>
      <c r="EJ621" s="5"/>
      <c r="EK621" s="5"/>
      <c r="EL621" s="5"/>
      <c r="EM621" s="5"/>
      <c r="EN621" s="5"/>
      <c r="EO621" s="5"/>
      <c r="EP621" s="5"/>
      <c r="EQ621" s="5"/>
      <c r="ER621" s="20">
        <f t="shared" si="130"/>
        <v>1</v>
      </c>
      <c r="ES621" s="5">
        <f t="shared" si="131"/>
        <v>1</v>
      </c>
      <c r="ET621" s="5" t="s">
        <v>572</v>
      </c>
      <c r="EU621" s="15" t="s">
        <v>2069</v>
      </c>
      <c r="EV621" s="15" t="s">
        <v>567</v>
      </c>
      <c r="EW621" s="15" t="s">
        <v>1073</v>
      </c>
      <c r="EX621" s="3" t="s">
        <v>1082</v>
      </c>
      <c r="EY621" s="22">
        <v>46199</v>
      </c>
      <c r="EZ621" s="21"/>
      <c r="FA621" s="3"/>
      <c r="FB621" s="22"/>
      <c r="FC621" s="15"/>
      <c r="FD621" s="15"/>
      <c r="FE621" s="15">
        <f t="shared" si="132"/>
        <v>-8488</v>
      </c>
      <c r="FF621" s="4">
        <f t="shared" si="133"/>
        <v>8272</v>
      </c>
      <c r="FG621" t="s">
        <v>586</v>
      </c>
      <c r="FH621" s="4">
        <v>1105</v>
      </c>
      <c r="FI621" t="s">
        <v>688</v>
      </c>
    </row>
    <row r="622" spans="1:165" ht="17.25" x14ac:dyDescent="0.25">
      <c r="A622" s="5">
        <v>461495371</v>
      </c>
      <c r="B622" s="12" t="s">
        <v>115</v>
      </c>
      <c r="C622" s="5"/>
      <c r="D622" s="5"/>
      <c r="E622" s="5"/>
      <c r="F622" s="5"/>
      <c r="G622" s="6"/>
      <c r="H622" s="6"/>
      <c r="I622" s="5">
        <v>4828</v>
      </c>
      <c r="J622" s="5">
        <v>4496.01</v>
      </c>
      <c r="K622" s="295">
        <f t="shared" ref="K622:K632" si="138">IF((J622+R622)&lt;=I622+R622,(J622+R622),((I622-(I622*(M622+1)-(I622+J622)))+R622))</f>
        <v>4975.01</v>
      </c>
      <c r="L622" s="295">
        <f t="shared" si="122"/>
        <v>9324.01</v>
      </c>
      <c r="M622" s="7">
        <v>5</v>
      </c>
      <c r="N622" s="5" t="s">
        <v>688</v>
      </c>
      <c r="O622" s="5" t="s">
        <v>689</v>
      </c>
      <c r="P622" s="5" t="s">
        <v>17</v>
      </c>
      <c r="Q622" s="8">
        <v>4496.01</v>
      </c>
      <c r="R622" s="9">
        <v>479</v>
      </c>
      <c r="S622" s="9">
        <f t="shared" si="137"/>
        <v>0</v>
      </c>
      <c r="T622" s="9">
        <v>3600</v>
      </c>
      <c r="U622" s="10" t="s">
        <v>688</v>
      </c>
      <c r="V622" s="319">
        <f t="shared" si="128"/>
        <v>4.4680840280164946E-2</v>
      </c>
      <c r="W622" s="319">
        <f t="shared" si="129"/>
        <v>2.1885024417762542E-3</v>
      </c>
      <c r="X622" s="11" t="str">
        <f t="shared" si="123"/>
        <v>FLOW</v>
      </c>
      <c r="Y622" s="5" t="str">
        <f t="shared" si="124"/>
        <v>-</v>
      </c>
      <c r="Z622" s="5" t="s">
        <v>773</v>
      </c>
      <c r="AA622" s="5" t="s">
        <v>586</v>
      </c>
      <c r="AB622" s="12"/>
      <c r="AC622" s="5"/>
      <c r="AD622" s="5"/>
      <c r="AE622" s="13"/>
      <c r="AF622" s="14" t="s">
        <v>586</v>
      </c>
      <c r="AG622" s="15" t="s">
        <v>586</v>
      </c>
      <c r="AH622" s="5" t="s">
        <v>111</v>
      </c>
      <c r="AI622" s="15" t="s">
        <v>586</v>
      </c>
      <c r="AJ622" s="16" t="s">
        <v>586</v>
      </c>
      <c r="AK622" s="15" t="s">
        <v>586</v>
      </c>
      <c r="AL622" s="17">
        <v>8575.01</v>
      </c>
      <c r="AM622" s="8">
        <v>4496.01</v>
      </c>
      <c r="AN622" s="18">
        <v>147</v>
      </c>
      <c r="AO622" s="6">
        <v>157</v>
      </c>
      <c r="AP622" s="6" t="str">
        <f t="shared" si="125"/>
        <v>FLOW</v>
      </c>
      <c r="AQ622" s="6"/>
      <c r="AR622" s="6"/>
      <c r="AS622" s="6"/>
      <c r="AT622" s="6"/>
      <c r="AU622" s="5" t="s">
        <v>483</v>
      </c>
      <c r="AV622" s="332"/>
      <c r="AW622" s="12"/>
      <c r="AX622" s="19"/>
      <c r="AY622" s="5"/>
      <c r="AZ622" s="5" t="s">
        <v>1011</v>
      </c>
      <c r="BA622" s="15" t="s">
        <v>586</v>
      </c>
      <c r="BB622" s="15"/>
      <c r="BC622" s="15"/>
      <c r="BD622" s="5"/>
      <c r="BE622" s="5"/>
      <c r="BF622" s="5"/>
      <c r="BG622" s="3"/>
      <c r="BH622" s="5"/>
      <c r="BI622" s="5"/>
      <c r="BJ622" s="5"/>
      <c r="BK622" s="5"/>
      <c r="BL622" s="5"/>
      <c r="BM622" s="5"/>
      <c r="BN622" s="5"/>
      <c r="BO622" s="5"/>
      <c r="BP622" s="5"/>
      <c r="BQ622" s="5"/>
      <c r="BR622" s="5">
        <v>1</v>
      </c>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c r="EM622" s="5"/>
      <c r="EN622" s="5"/>
      <c r="EO622" s="5"/>
      <c r="EP622" s="5"/>
      <c r="EQ622" s="5"/>
      <c r="ER622" s="20">
        <f t="shared" si="130"/>
        <v>1</v>
      </c>
      <c r="ES622" s="5">
        <f t="shared" si="131"/>
        <v>1</v>
      </c>
      <c r="ET622" s="5" t="s">
        <v>570</v>
      </c>
      <c r="EU622" s="15" t="s">
        <v>2070</v>
      </c>
      <c r="EV622" s="15" t="s">
        <v>567</v>
      </c>
      <c r="EW622" s="15" t="s">
        <v>1075</v>
      </c>
      <c r="EX622" s="3" t="s">
        <v>1159</v>
      </c>
      <c r="EY622" s="22">
        <v>46179</v>
      </c>
      <c r="EZ622" s="21"/>
      <c r="FA622" s="3"/>
      <c r="FB622" s="22"/>
      <c r="FC622" s="15"/>
      <c r="FD622" s="15"/>
      <c r="FE622" s="15">
        <f t="shared" si="132"/>
        <v>4975.01</v>
      </c>
      <c r="FF622" s="4">
        <f t="shared" si="133"/>
        <v>9324.01</v>
      </c>
      <c r="FG622" t="s">
        <v>586</v>
      </c>
      <c r="FH622" s="4">
        <v>479</v>
      </c>
      <c r="FI622" t="s">
        <v>688</v>
      </c>
    </row>
    <row r="623" spans="1:165" ht="17.25" x14ac:dyDescent="0.25">
      <c r="A623" s="5">
        <v>463259758</v>
      </c>
      <c r="B623" s="12" t="s">
        <v>985</v>
      </c>
      <c r="C623" s="5" t="s">
        <v>1045</v>
      </c>
      <c r="D623" s="5" t="s">
        <v>1065</v>
      </c>
      <c r="E623" s="5">
        <v>2600</v>
      </c>
      <c r="F623" s="5"/>
      <c r="G623" s="6"/>
      <c r="H623" s="6"/>
      <c r="I623" s="5">
        <v>2467</v>
      </c>
      <c r="J623" s="5">
        <v>2074</v>
      </c>
      <c r="K623" s="295">
        <f t="shared" si="138"/>
        <v>2075</v>
      </c>
      <c r="L623" s="295">
        <f t="shared" si="122"/>
        <v>1941</v>
      </c>
      <c r="M623" s="334">
        <v>1</v>
      </c>
      <c r="N623" s="5" t="s">
        <v>737</v>
      </c>
      <c r="O623" s="5" t="s">
        <v>738</v>
      </c>
      <c r="P623" s="5" t="s">
        <v>156</v>
      </c>
      <c r="Q623" s="8">
        <v>4492</v>
      </c>
      <c r="R623" s="9">
        <v>1</v>
      </c>
      <c r="S623" s="9">
        <f t="shared" si="137"/>
        <v>0</v>
      </c>
      <c r="T623" s="9">
        <v>450</v>
      </c>
      <c r="U623" s="10" t="s">
        <v>586</v>
      </c>
      <c r="V623" s="319">
        <f t="shared" si="128"/>
        <v>2.6001211012770093E-3</v>
      </c>
      <c r="W623" s="319">
        <f t="shared" si="129"/>
        <v>2.519164277255893E-4</v>
      </c>
      <c r="X623" s="11" t="str">
        <f t="shared" si="123"/>
        <v>STABLE</v>
      </c>
      <c r="Y623" s="5" t="str">
        <f t="shared" si="124"/>
        <v>PAID</v>
      </c>
      <c r="Z623" s="5" t="s">
        <v>586</v>
      </c>
      <c r="AA623" s="5" t="s">
        <v>586</v>
      </c>
      <c r="AB623" s="12"/>
      <c r="AC623" s="5"/>
      <c r="AD623" s="5"/>
      <c r="AE623" s="13"/>
      <c r="AF623" s="14" t="s">
        <v>586</v>
      </c>
      <c r="AG623" s="15" t="s">
        <v>586</v>
      </c>
      <c r="AH623" s="5" t="s">
        <v>1024</v>
      </c>
      <c r="AI623" s="15" t="s">
        <v>586</v>
      </c>
      <c r="AJ623" s="16" t="s">
        <v>586</v>
      </c>
      <c r="AK623" s="15" t="s">
        <v>586</v>
      </c>
      <c r="AL623" s="17">
        <v>2525</v>
      </c>
      <c r="AM623" s="8">
        <v>4492</v>
      </c>
      <c r="AN623" s="18">
        <v>26</v>
      </c>
      <c r="AO623" s="6">
        <v>5</v>
      </c>
      <c r="AP623" s="6" t="str">
        <f t="shared" si="125"/>
        <v>STABLE</v>
      </c>
      <c r="AQ623" s="6"/>
      <c r="AR623" s="6"/>
      <c r="AS623" s="6"/>
      <c r="AT623" s="6"/>
      <c r="AU623" s="5" t="s">
        <v>483</v>
      </c>
      <c r="AV623" s="332"/>
      <c r="AW623" s="12"/>
      <c r="AX623" s="19"/>
      <c r="AY623" s="5"/>
      <c r="AZ623" s="5" t="s">
        <v>1011</v>
      </c>
      <c r="BA623" s="15" t="s">
        <v>586</v>
      </c>
      <c r="BB623" s="15"/>
      <c r="BC623" s="15"/>
      <c r="BD623" s="5"/>
      <c r="BE623" s="5"/>
      <c r="BF623" s="5"/>
      <c r="BG623" s="3"/>
      <c r="BH623" s="5"/>
      <c r="BI623" s="5"/>
      <c r="BJ623" s="5"/>
      <c r="BK623" s="5"/>
      <c r="BL623" s="5"/>
      <c r="BM623" s="5"/>
      <c r="BN623" s="5"/>
      <c r="BO623" s="5"/>
      <c r="BP623" s="5"/>
      <c r="BQ623" s="5"/>
      <c r="BR623" s="5"/>
      <c r="BS623" s="5"/>
      <c r="BT623" s="5"/>
      <c r="BU623" s="5"/>
      <c r="BV623" s="5"/>
      <c r="BW623" s="5"/>
      <c r="BX623" s="5">
        <v>2</v>
      </c>
      <c r="BY623" s="5"/>
      <c r="BZ623" s="5"/>
      <c r="CA623" s="5"/>
      <c r="CB623" s="5"/>
      <c r="CC623" s="5"/>
      <c r="CD623" s="5"/>
      <c r="CE623" s="5"/>
      <c r="CF623" s="5"/>
      <c r="CG623" s="5"/>
      <c r="CH623" s="5"/>
      <c r="CI623" s="5"/>
      <c r="CJ623" s="5"/>
      <c r="CK623" s="5"/>
      <c r="CL623" s="5"/>
      <c r="CM623" s="5"/>
      <c r="CN623" s="5"/>
      <c r="CO623" s="5"/>
      <c r="CP623" s="5"/>
      <c r="CQ623" s="5"/>
      <c r="CR623" s="5"/>
      <c r="CS623" s="5"/>
      <c r="CT623" s="5"/>
      <c r="CU623" s="5"/>
      <c r="CV623" s="5"/>
      <c r="CW623" s="5"/>
      <c r="CX623" s="5"/>
      <c r="CY623" s="5"/>
      <c r="CZ623" s="5"/>
      <c r="DA623" s="5"/>
      <c r="DB623" s="5"/>
      <c r="DC623" s="5"/>
      <c r="DD623" s="5"/>
      <c r="DE623" s="5"/>
      <c r="DF623" s="5"/>
      <c r="DG623" s="5"/>
      <c r="DH623" s="5"/>
      <c r="DI623" s="5"/>
      <c r="DJ623" s="5"/>
      <c r="DK623" s="5"/>
      <c r="DL623" s="5"/>
      <c r="DM623" s="5"/>
      <c r="DN623" s="5"/>
      <c r="DO623" s="5"/>
      <c r="DP623" s="5"/>
      <c r="DQ623" s="5"/>
      <c r="DR623" s="5"/>
      <c r="DS623" s="5"/>
      <c r="DT623" s="5"/>
      <c r="DU623" s="5"/>
      <c r="DV623" s="5"/>
      <c r="DW623" s="5"/>
      <c r="DX623" s="5"/>
      <c r="DY623" s="5"/>
      <c r="DZ623" s="5"/>
      <c r="EA623" s="5"/>
      <c r="EB623" s="5"/>
      <c r="EC623" s="5"/>
      <c r="ED623" s="5"/>
      <c r="EE623" s="5"/>
      <c r="EF623" s="5"/>
      <c r="EG623" s="5"/>
      <c r="EH623" s="5"/>
      <c r="EI623" s="5"/>
      <c r="EJ623" s="5"/>
      <c r="EK623" s="5"/>
      <c r="EL623" s="5"/>
      <c r="EM623" s="5"/>
      <c r="EN623" s="5"/>
      <c r="EO623" s="5"/>
      <c r="EP623" s="5"/>
      <c r="EQ623" s="5"/>
      <c r="ER623" s="20">
        <f t="shared" si="130"/>
        <v>2</v>
      </c>
      <c r="ES623" s="5">
        <f t="shared" si="131"/>
        <v>1</v>
      </c>
      <c r="ET623" s="5" t="s">
        <v>582</v>
      </c>
      <c r="EU623" s="15" t="s">
        <v>2071</v>
      </c>
      <c r="EV623" s="15" t="s">
        <v>567</v>
      </c>
      <c r="EW623" s="15" t="s">
        <v>1087</v>
      </c>
      <c r="EX623" s="3" t="s">
        <v>1087</v>
      </c>
      <c r="EY623" s="22">
        <v>46181</v>
      </c>
      <c r="EZ623" s="21"/>
      <c r="FA623" s="3"/>
      <c r="FB623" s="22"/>
      <c r="FC623" s="15"/>
      <c r="FD623" s="15"/>
      <c r="FE623" s="15">
        <f t="shared" si="132"/>
        <v>2075</v>
      </c>
      <c r="FF623" s="4">
        <f t="shared" si="133"/>
        <v>4541</v>
      </c>
      <c r="FG623" t="s">
        <v>586</v>
      </c>
      <c r="FH623" s="4">
        <v>1</v>
      </c>
      <c r="FI623" t="s">
        <v>1477</v>
      </c>
    </row>
    <row r="624" spans="1:165" ht="17.25" x14ac:dyDescent="0.25">
      <c r="A624" s="5">
        <v>462896762</v>
      </c>
      <c r="B624" s="12" t="s">
        <v>986</v>
      </c>
      <c r="C624" s="5"/>
      <c r="D624" s="5"/>
      <c r="E624" s="5"/>
      <c r="F624" s="5"/>
      <c r="G624" s="6"/>
      <c r="H624" s="6"/>
      <c r="I624" s="5">
        <v>4379</v>
      </c>
      <c r="J624" s="5">
        <v>4490</v>
      </c>
      <c r="K624" s="295">
        <f t="shared" si="138"/>
        <v>411</v>
      </c>
      <c r="L624" s="295">
        <f t="shared" si="122"/>
        <v>8869</v>
      </c>
      <c r="M624" s="7">
        <v>2</v>
      </c>
      <c r="N624" s="5" t="s">
        <v>688</v>
      </c>
      <c r="O624" s="5" t="s">
        <v>689</v>
      </c>
      <c r="P624" s="5" t="s">
        <v>44</v>
      </c>
      <c r="Q624" s="8">
        <v>4409</v>
      </c>
      <c r="R624" s="9">
        <v>300</v>
      </c>
      <c r="S624" s="9">
        <f t="shared" si="137"/>
        <v>0</v>
      </c>
      <c r="T624" s="9">
        <v>2250</v>
      </c>
      <c r="U624" s="10" t="s">
        <v>586</v>
      </c>
      <c r="V624" s="319">
        <f t="shared" si="128"/>
        <v>4.1394727218699641E-2</v>
      </c>
      <c r="W624" s="319">
        <f t="shared" si="129"/>
        <v>9.7620278650520538E-4</v>
      </c>
      <c r="X624" s="11" t="str">
        <f t="shared" si="123"/>
        <v>FLOW</v>
      </c>
      <c r="Y624" s="5" t="str">
        <f t="shared" si="124"/>
        <v>-</v>
      </c>
      <c r="Z624" s="5" t="s">
        <v>586</v>
      </c>
      <c r="AA624" s="5" t="s">
        <v>586</v>
      </c>
      <c r="AB624" s="12"/>
      <c r="AC624" s="5"/>
      <c r="AD624" s="5"/>
      <c r="AE624" s="13"/>
      <c r="AF624" s="14" t="s">
        <v>586</v>
      </c>
      <c r="AG624" s="15" t="s">
        <v>586</v>
      </c>
      <c r="AH624" s="5" t="s">
        <v>331</v>
      </c>
      <c r="AI624" s="15" t="s">
        <v>586</v>
      </c>
      <c r="AJ624" s="16" t="s">
        <v>586</v>
      </c>
      <c r="AK624" s="15" t="s">
        <v>586</v>
      </c>
      <c r="AL624" s="17">
        <v>7040</v>
      </c>
      <c r="AM624" s="8">
        <v>4409</v>
      </c>
      <c r="AN624" s="18">
        <v>57</v>
      </c>
      <c r="AO624" s="6">
        <v>67</v>
      </c>
      <c r="AP624" s="6" t="str">
        <f t="shared" si="125"/>
        <v>FLOW</v>
      </c>
      <c r="AQ624" s="6"/>
      <c r="AR624" s="6"/>
      <c r="AS624" s="6"/>
      <c r="AT624" s="6"/>
      <c r="AU624" s="5" t="s">
        <v>1060</v>
      </c>
      <c r="AV624" s="332"/>
      <c r="AW624" s="12"/>
      <c r="AX624" s="19"/>
      <c r="AY624" s="5"/>
      <c r="AZ624" s="5" t="s">
        <v>1011</v>
      </c>
      <c r="BA624" s="15" t="s">
        <v>586</v>
      </c>
      <c r="BB624" s="15"/>
      <c r="BC624" s="15"/>
      <c r="BD624" s="5"/>
      <c r="BE624" s="5"/>
      <c r="BF624" s="5"/>
      <c r="BG624" s="3"/>
      <c r="BH624" s="5"/>
      <c r="BI624" s="5"/>
      <c r="BJ624" s="5"/>
      <c r="BK624" s="5"/>
      <c r="BL624" s="5">
        <v>1</v>
      </c>
      <c r="BM624" s="5"/>
      <c r="BN624" s="5"/>
      <c r="BO624" s="5"/>
      <c r="BP624" s="5"/>
      <c r="BQ624" s="5"/>
      <c r="BR624" s="5">
        <v>1</v>
      </c>
      <c r="BS624" s="5"/>
      <c r="BT624" s="5"/>
      <c r="BU624" s="5"/>
      <c r="BV624" s="5"/>
      <c r="BW624" s="5"/>
      <c r="BX624" s="5"/>
      <c r="BY624" s="5"/>
      <c r="BZ624" s="5"/>
      <c r="CA624" s="5"/>
      <c r="CB624" s="5"/>
      <c r="CC624" s="5"/>
      <c r="CD624" s="5"/>
      <c r="CE624" s="5"/>
      <c r="CF624" s="5"/>
      <c r="CG624" s="5"/>
      <c r="CH624" s="5"/>
      <c r="CI624" s="5"/>
      <c r="CJ624" s="5"/>
      <c r="CK624" s="5"/>
      <c r="CL624" s="5"/>
      <c r="CM624" s="5"/>
      <c r="CN624" s="5"/>
      <c r="CO624" s="5"/>
      <c r="CP624" s="5"/>
      <c r="CQ624" s="5"/>
      <c r="CR624" s="5"/>
      <c r="CS624" s="5"/>
      <c r="CT624" s="5"/>
      <c r="CU624" s="5"/>
      <c r="CV624" s="5"/>
      <c r="CW624" s="5"/>
      <c r="CX624" s="5"/>
      <c r="CY624" s="5"/>
      <c r="CZ624" s="5"/>
      <c r="DA624" s="5"/>
      <c r="DB624" s="5"/>
      <c r="DC624" s="5"/>
      <c r="DD624" s="5"/>
      <c r="DE624" s="5"/>
      <c r="DF624" s="5"/>
      <c r="DG624" s="5"/>
      <c r="DH624" s="5"/>
      <c r="DI624" s="5"/>
      <c r="DJ624" s="5"/>
      <c r="DK624" s="5"/>
      <c r="DL624" s="5"/>
      <c r="DM624" s="5"/>
      <c r="DN624" s="5"/>
      <c r="DO624" s="5"/>
      <c r="DP624" s="5"/>
      <c r="DQ624" s="5"/>
      <c r="DR624" s="5"/>
      <c r="DS624" s="5"/>
      <c r="DT624" s="5"/>
      <c r="DU624" s="5"/>
      <c r="DV624" s="5"/>
      <c r="DW624" s="5"/>
      <c r="DX624" s="5"/>
      <c r="DY624" s="5"/>
      <c r="DZ624" s="5"/>
      <c r="EA624" s="5"/>
      <c r="EB624" s="5"/>
      <c r="EC624" s="5"/>
      <c r="ED624" s="5"/>
      <c r="EE624" s="5"/>
      <c r="EF624" s="5"/>
      <c r="EG624" s="5"/>
      <c r="EH624" s="5"/>
      <c r="EI624" s="5"/>
      <c r="EJ624" s="5"/>
      <c r="EK624" s="5"/>
      <c r="EL624" s="5"/>
      <c r="EM624" s="5"/>
      <c r="EN624" s="5"/>
      <c r="EO624" s="5"/>
      <c r="EP624" s="5"/>
      <c r="EQ624" s="5"/>
      <c r="ER624" s="20">
        <f t="shared" si="130"/>
        <v>2</v>
      </c>
      <c r="ES624" s="5">
        <f t="shared" si="131"/>
        <v>1</v>
      </c>
      <c r="ET624" s="5" t="s">
        <v>576</v>
      </c>
      <c r="EU624" s="15" t="s">
        <v>2072</v>
      </c>
      <c r="EV624" s="15" t="s">
        <v>567</v>
      </c>
      <c r="EW624" s="15" t="s">
        <v>1075</v>
      </c>
      <c r="EX624" s="3" t="s">
        <v>1178</v>
      </c>
      <c r="EY624" s="22">
        <v>46179</v>
      </c>
      <c r="EZ624" s="21"/>
      <c r="FA624" s="3"/>
      <c r="FB624" s="22"/>
      <c r="FC624" s="15"/>
      <c r="FD624" s="15"/>
      <c r="FE624" s="15">
        <f t="shared" si="132"/>
        <v>411</v>
      </c>
      <c r="FF624" s="4">
        <f t="shared" si="133"/>
        <v>8869</v>
      </c>
      <c r="FG624" t="s">
        <v>586</v>
      </c>
      <c r="FH624" s="4">
        <v>300</v>
      </c>
      <c r="FI624" t="s">
        <v>688</v>
      </c>
    </row>
    <row r="625" spans="1:165" ht="17.25" x14ac:dyDescent="0.25">
      <c r="A625" s="5">
        <v>466623159</v>
      </c>
      <c r="B625" s="12" t="s">
        <v>920</v>
      </c>
      <c r="C625" s="5"/>
      <c r="D625" s="5"/>
      <c r="E625" s="5"/>
      <c r="F625" s="5"/>
      <c r="G625" s="6"/>
      <c r="H625" s="6" t="s">
        <v>1481</v>
      </c>
      <c r="I625" s="5">
        <v>1141</v>
      </c>
      <c r="J625" s="5">
        <v>1141</v>
      </c>
      <c r="K625" s="295">
        <f t="shared" si="138"/>
        <v>1151</v>
      </c>
      <c r="L625" s="295">
        <f t="shared" si="122"/>
        <v>2282</v>
      </c>
      <c r="M625" s="334">
        <v>1</v>
      </c>
      <c r="N625" s="5" t="s">
        <v>739</v>
      </c>
      <c r="O625" s="5" t="s">
        <v>689</v>
      </c>
      <c r="P625" s="5" t="s">
        <v>15</v>
      </c>
      <c r="Q625" s="8">
        <v>4350</v>
      </c>
      <c r="R625" s="9">
        <v>10</v>
      </c>
      <c r="S625" s="9">
        <f t="shared" si="137"/>
        <v>0</v>
      </c>
      <c r="T625" s="9">
        <v>900</v>
      </c>
      <c r="U625" s="10" t="s">
        <v>586</v>
      </c>
      <c r="V625" s="319">
        <f t="shared" si="128"/>
        <v>4.6540788989412239E-2</v>
      </c>
      <c r="W625" s="319">
        <f t="shared" si="129"/>
        <v>2.4395290752589346E-4</v>
      </c>
      <c r="X625" s="11" t="str">
        <f t="shared" si="123"/>
        <v>RB</v>
      </c>
      <c r="Y625" s="5" t="str">
        <f t="shared" si="124"/>
        <v>PAID</v>
      </c>
      <c r="Z625" s="5" t="s">
        <v>586</v>
      </c>
      <c r="AA625" s="5" t="s">
        <v>586</v>
      </c>
      <c r="AB625" s="12"/>
      <c r="AC625" s="5"/>
      <c r="AD625" s="5"/>
      <c r="AE625" s="13"/>
      <c r="AF625" s="14" t="s">
        <v>586</v>
      </c>
      <c r="AG625" s="15" t="s">
        <v>586</v>
      </c>
      <c r="AH625" s="5" t="s">
        <v>1040</v>
      </c>
      <c r="AI625" s="15" t="s">
        <v>586</v>
      </c>
      <c r="AJ625" s="16" t="s">
        <v>586</v>
      </c>
      <c r="AK625" s="15" t="s">
        <v>586</v>
      </c>
      <c r="AL625" s="17">
        <v>2051</v>
      </c>
      <c r="AM625" s="8">
        <v>4350</v>
      </c>
      <c r="AN625" s="18">
        <v>26</v>
      </c>
      <c r="AO625" s="6">
        <v>0</v>
      </c>
      <c r="AP625" s="6" t="str">
        <f t="shared" si="125"/>
        <v>RB</v>
      </c>
      <c r="AQ625" s="6"/>
      <c r="AR625" s="6"/>
      <c r="AS625" s="6"/>
      <c r="AT625" s="6"/>
      <c r="AU625" s="5" t="s">
        <v>1060</v>
      </c>
      <c r="AV625" s="332"/>
      <c r="AW625" s="12"/>
      <c r="AX625" s="19"/>
      <c r="AY625" s="5"/>
      <c r="AZ625" s="5" t="s">
        <v>1011</v>
      </c>
      <c r="BA625" s="15" t="s">
        <v>586</v>
      </c>
      <c r="BB625" s="15"/>
      <c r="BC625" s="15"/>
      <c r="BD625" s="5"/>
      <c r="BE625" s="5"/>
      <c r="BF625" s="5"/>
      <c r="BG625" s="3"/>
      <c r="BH625" s="5"/>
      <c r="BI625" s="5"/>
      <c r="BJ625" s="5"/>
      <c r="BK625" s="5"/>
      <c r="BL625" s="5">
        <v>1</v>
      </c>
      <c r="BM625" s="5"/>
      <c r="BN625" s="5"/>
      <c r="BO625" s="5"/>
      <c r="BP625" s="5"/>
      <c r="BQ625" s="5"/>
      <c r="BR625" s="5"/>
      <c r="BS625" s="5"/>
      <c r="BT625" s="5"/>
      <c r="BU625" s="5"/>
      <c r="BV625" s="5"/>
      <c r="BW625" s="5"/>
      <c r="BX625" s="5"/>
      <c r="BY625" s="5"/>
      <c r="BZ625" s="5"/>
      <c r="CA625" s="5"/>
      <c r="CB625" s="5"/>
      <c r="CC625" s="5"/>
      <c r="CD625" s="5"/>
      <c r="CE625" s="5"/>
      <c r="CF625" s="5"/>
      <c r="CG625" s="5"/>
      <c r="CH625" s="5"/>
      <c r="CI625" s="5"/>
      <c r="CJ625" s="5"/>
      <c r="CK625" s="5"/>
      <c r="CL625" s="5"/>
      <c r="CM625" s="5"/>
      <c r="CN625" s="5"/>
      <c r="CO625" s="5"/>
      <c r="CP625" s="5"/>
      <c r="CQ625" s="5"/>
      <c r="CR625" s="5"/>
      <c r="CS625" s="5"/>
      <c r="CT625" s="5"/>
      <c r="CU625" s="5"/>
      <c r="CV625" s="5"/>
      <c r="CW625" s="5"/>
      <c r="CX625" s="5"/>
      <c r="CY625" s="5"/>
      <c r="CZ625" s="5"/>
      <c r="DA625" s="5"/>
      <c r="DB625" s="5"/>
      <c r="DC625" s="5"/>
      <c r="DD625" s="5"/>
      <c r="DE625" s="5"/>
      <c r="DF625" s="5"/>
      <c r="DG625" s="5"/>
      <c r="DH625" s="5"/>
      <c r="DI625" s="5"/>
      <c r="DJ625" s="5"/>
      <c r="DK625" s="5"/>
      <c r="DL625" s="5"/>
      <c r="DM625" s="5"/>
      <c r="DN625" s="5"/>
      <c r="DO625" s="5"/>
      <c r="DP625" s="5"/>
      <c r="DQ625" s="5"/>
      <c r="DR625" s="5"/>
      <c r="DS625" s="5"/>
      <c r="DT625" s="5"/>
      <c r="DU625" s="5"/>
      <c r="DV625" s="5"/>
      <c r="DW625" s="5"/>
      <c r="DX625" s="5"/>
      <c r="DY625" s="5"/>
      <c r="DZ625" s="5"/>
      <c r="EA625" s="5"/>
      <c r="EB625" s="5"/>
      <c r="EC625" s="5"/>
      <c r="ED625" s="5"/>
      <c r="EE625" s="5"/>
      <c r="EF625" s="5"/>
      <c r="EG625" s="5"/>
      <c r="EH625" s="5"/>
      <c r="EI625" s="5"/>
      <c r="EJ625" s="5"/>
      <c r="EK625" s="5"/>
      <c r="EL625" s="5"/>
      <c r="EM625" s="5"/>
      <c r="EN625" s="5"/>
      <c r="EO625" s="5"/>
      <c r="EP625" s="5"/>
      <c r="EQ625" s="5"/>
      <c r="ER625" s="20">
        <f t="shared" si="130"/>
        <v>1</v>
      </c>
      <c r="ES625" s="5">
        <f t="shared" si="131"/>
        <v>1</v>
      </c>
      <c r="ET625" s="5" t="s">
        <v>569</v>
      </c>
      <c r="EU625" s="15" t="s">
        <v>2073</v>
      </c>
      <c r="EV625" s="15" t="s">
        <v>567</v>
      </c>
      <c r="EW625" s="15" t="s">
        <v>1075</v>
      </c>
      <c r="EX625" s="3" t="s">
        <v>1179</v>
      </c>
      <c r="EY625" s="22">
        <v>46177</v>
      </c>
      <c r="EZ625" s="21"/>
      <c r="FA625" s="3"/>
      <c r="FB625" s="22"/>
      <c r="FC625" s="15"/>
      <c r="FD625" s="15"/>
      <c r="FE625" s="15">
        <f t="shared" si="132"/>
        <v>1151</v>
      </c>
      <c r="FF625" s="4">
        <f t="shared" si="133"/>
        <v>2282</v>
      </c>
      <c r="FG625" t="s">
        <v>586</v>
      </c>
      <c r="FH625" s="4">
        <v>10</v>
      </c>
      <c r="FI625" t="s">
        <v>1479</v>
      </c>
    </row>
    <row r="626" spans="1:165" ht="17.25" x14ac:dyDescent="0.25">
      <c r="A626" s="5">
        <v>461449222</v>
      </c>
      <c r="B626" s="12" t="s">
        <v>509</v>
      </c>
      <c r="C626" s="5"/>
      <c r="D626" s="5"/>
      <c r="E626" s="5"/>
      <c r="F626" s="5"/>
      <c r="G626" s="6"/>
      <c r="H626" s="6"/>
      <c r="I626" s="5">
        <v>3185</v>
      </c>
      <c r="J626" s="5">
        <v>4287.91</v>
      </c>
      <c r="K626" s="295">
        <f t="shared" si="138"/>
        <v>-11303.09</v>
      </c>
      <c r="L626" s="295">
        <f t="shared" si="122"/>
        <v>7472.91</v>
      </c>
      <c r="M626" s="7">
        <v>6</v>
      </c>
      <c r="N626" s="5" t="s">
        <v>688</v>
      </c>
      <c r="O626" s="5" t="s">
        <v>689</v>
      </c>
      <c r="P626" s="5" t="s">
        <v>41</v>
      </c>
      <c r="Q626" s="8">
        <v>4235.6499999999996</v>
      </c>
      <c r="R626" s="9">
        <v>334</v>
      </c>
      <c r="S626" s="9">
        <f t="shared" si="137"/>
        <v>0</v>
      </c>
      <c r="T626" s="9">
        <v>900</v>
      </c>
      <c r="U626" s="10" t="s">
        <v>688</v>
      </c>
      <c r="V626" s="319">
        <f t="shared" si="128"/>
        <v>1.351169995856516E-2</v>
      </c>
      <c r="W626" s="319">
        <f t="shared" si="129"/>
        <v>1.7792765449344209E-3</v>
      </c>
      <c r="X626" s="11" t="str">
        <f t="shared" si="123"/>
        <v>FLOW</v>
      </c>
      <c r="Y626" s="5" t="str">
        <f t="shared" si="124"/>
        <v>-</v>
      </c>
      <c r="Z626" s="5" t="s">
        <v>773</v>
      </c>
      <c r="AA626" s="5" t="s">
        <v>586</v>
      </c>
      <c r="AB626" s="12"/>
      <c r="AC626" s="5"/>
      <c r="AD626" s="5"/>
      <c r="AE626" s="13"/>
      <c r="AF626" s="14" t="s">
        <v>586</v>
      </c>
      <c r="AG626" s="15" t="s">
        <v>586</v>
      </c>
      <c r="AH626" s="5" t="s">
        <v>239</v>
      </c>
      <c r="AI626" s="15" t="s">
        <v>586</v>
      </c>
      <c r="AJ626" s="16" t="s">
        <v>586</v>
      </c>
      <c r="AK626" s="15" t="s">
        <v>586</v>
      </c>
      <c r="AL626" s="17">
        <v>5521.91</v>
      </c>
      <c r="AM626" s="8">
        <v>4235.6499999999996</v>
      </c>
      <c r="AN626" s="18">
        <v>178</v>
      </c>
      <c r="AO626" s="6">
        <v>188</v>
      </c>
      <c r="AP626" s="6" t="str">
        <f t="shared" si="125"/>
        <v>FLOW</v>
      </c>
      <c r="AQ626" s="6"/>
      <c r="AR626" s="6"/>
      <c r="AS626" s="6"/>
      <c r="AT626" s="6"/>
      <c r="AU626" s="5" t="s">
        <v>483</v>
      </c>
      <c r="AV626" s="332"/>
      <c r="AW626" s="12"/>
      <c r="AX626" s="19"/>
      <c r="AY626" s="5"/>
      <c r="AZ626" s="5" t="s">
        <v>1011</v>
      </c>
      <c r="BA626" s="15" t="s">
        <v>586</v>
      </c>
      <c r="BB626" s="15"/>
      <c r="BC626" s="15"/>
      <c r="BD626" s="5"/>
      <c r="BE626" s="5"/>
      <c r="BF626" s="5"/>
      <c r="BG626" s="3"/>
      <c r="BH626" s="5"/>
      <c r="BI626" s="5"/>
      <c r="BJ626" s="5"/>
      <c r="BK626" s="5"/>
      <c r="BL626" s="5"/>
      <c r="BM626" s="5"/>
      <c r="BN626" s="5"/>
      <c r="BO626" s="5"/>
      <c r="BP626" s="5"/>
      <c r="BQ626" s="5"/>
      <c r="BR626" s="5"/>
      <c r="BS626" s="5"/>
      <c r="BT626" s="5"/>
      <c r="BU626" s="5"/>
      <c r="BV626" s="5"/>
      <c r="BW626" s="5"/>
      <c r="BX626" s="5"/>
      <c r="BY626" s="5"/>
      <c r="BZ626" s="5"/>
      <c r="CA626" s="5"/>
      <c r="CB626" s="5"/>
      <c r="CC626" s="5"/>
      <c r="CD626" s="5"/>
      <c r="CE626" s="5"/>
      <c r="CF626" s="5"/>
      <c r="CG626" s="5"/>
      <c r="CH626" s="5"/>
      <c r="CI626" s="5"/>
      <c r="CJ626" s="5"/>
      <c r="CK626" s="5"/>
      <c r="CL626" s="5"/>
      <c r="CM626" s="5"/>
      <c r="CN626" s="5"/>
      <c r="CO626" s="5"/>
      <c r="CP626" s="5"/>
      <c r="CQ626" s="5"/>
      <c r="CR626" s="5"/>
      <c r="CS626" s="5"/>
      <c r="CT626" s="5"/>
      <c r="CU626" s="5"/>
      <c r="CV626" s="5"/>
      <c r="CW626" s="5"/>
      <c r="CX626" s="5"/>
      <c r="CY626" s="5"/>
      <c r="CZ626" s="5"/>
      <c r="DA626" s="5"/>
      <c r="DB626" s="5"/>
      <c r="DC626" s="5"/>
      <c r="DD626" s="5"/>
      <c r="DE626" s="5"/>
      <c r="DF626" s="5"/>
      <c r="DG626" s="5"/>
      <c r="DH626" s="5"/>
      <c r="DI626" s="5"/>
      <c r="DJ626" s="5"/>
      <c r="DK626" s="5"/>
      <c r="DL626" s="5"/>
      <c r="DM626" s="5"/>
      <c r="DN626" s="5"/>
      <c r="DO626" s="5"/>
      <c r="DP626" s="5"/>
      <c r="DQ626" s="5"/>
      <c r="DR626" s="5"/>
      <c r="DS626" s="5"/>
      <c r="DT626" s="5"/>
      <c r="DU626" s="5"/>
      <c r="DV626" s="5"/>
      <c r="DW626" s="5"/>
      <c r="DX626" s="5"/>
      <c r="DY626" s="5"/>
      <c r="DZ626" s="5"/>
      <c r="EA626" s="5"/>
      <c r="EB626" s="5"/>
      <c r="EC626" s="5"/>
      <c r="ED626" s="5"/>
      <c r="EE626" s="5"/>
      <c r="EF626" s="5"/>
      <c r="EG626" s="5"/>
      <c r="EH626" s="5"/>
      <c r="EI626" s="5"/>
      <c r="EJ626" s="5"/>
      <c r="EK626" s="5"/>
      <c r="EL626" s="5"/>
      <c r="EM626" s="5"/>
      <c r="EN626" s="5"/>
      <c r="EO626" s="5"/>
      <c r="EP626" s="5"/>
      <c r="EQ626" s="5"/>
      <c r="ER626" s="20">
        <f t="shared" si="130"/>
        <v>0</v>
      </c>
      <c r="ES626" s="5" t="str">
        <f t="shared" si="131"/>
        <v/>
      </c>
      <c r="ET626" s="5" t="s">
        <v>575</v>
      </c>
      <c r="EU626" s="15" t="s">
        <v>2074</v>
      </c>
      <c r="EV626" s="15" t="s">
        <v>567</v>
      </c>
      <c r="EW626" s="15" t="e">
        <v>#N/A</v>
      </c>
      <c r="EX626" s="3" t="e">
        <v>#N/A</v>
      </c>
      <c r="EY626" s="22" t="e">
        <v>#N/A</v>
      </c>
      <c r="EZ626" s="21"/>
      <c r="FA626" s="3"/>
      <c r="FB626" s="22"/>
      <c r="FC626" s="15"/>
      <c r="FD626" s="15"/>
      <c r="FE626" s="15">
        <f t="shared" si="132"/>
        <v>-11303.09</v>
      </c>
      <c r="FF626" s="4">
        <f t="shared" si="133"/>
        <v>7472.91</v>
      </c>
      <c r="FG626" t="s">
        <v>586</v>
      </c>
      <c r="FH626" s="4">
        <v>334</v>
      </c>
      <c r="FI626" t="s">
        <v>688</v>
      </c>
    </row>
    <row r="627" spans="1:165" ht="17.25" x14ac:dyDescent="0.25">
      <c r="A627" s="5">
        <v>460327068</v>
      </c>
      <c r="B627" s="12" t="s">
        <v>805</v>
      </c>
      <c r="C627" s="5"/>
      <c r="D627" s="5"/>
      <c r="E627" s="5"/>
      <c r="F627" s="5"/>
      <c r="G627" s="6"/>
      <c r="H627" s="6"/>
      <c r="I627" s="5">
        <v>4573</v>
      </c>
      <c r="J627" s="5">
        <v>4208</v>
      </c>
      <c r="K627" s="295">
        <f t="shared" si="138"/>
        <v>4277</v>
      </c>
      <c r="L627" s="295">
        <f t="shared" si="122"/>
        <v>8781</v>
      </c>
      <c r="M627" s="334">
        <v>1</v>
      </c>
      <c r="N627" s="5" t="s">
        <v>688</v>
      </c>
      <c r="O627" s="5" t="s">
        <v>689</v>
      </c>
      <c r="P627" s="5" t="s">
        <v>96</v>
      </c>
      <c r="Q627" s="8">
        <v>4208</v>
      </c>
      <c r="R627" s="9">
        <v>69</v>
      </c>
      <c r="S627" s="9">
        <f t="shared" si="137"/>
        <v>0</v>
      </c>
      <c r="T627" s="9">
        <v>4722.6400000000003</v>
      </c>
      <c r="U627" s="10" t="s">
        <v>873</v>
      </c>
      <c r="V627" s="319">
        <f t="shared" si="128"/>
        <v>5.8486704337589708E-3</v>
      </c>
      <c r="W627" s="319">
        <f t="shared" si="129"/>
        <v>2.3598938732619762E-4</v>
      </c>
      <c r="X627" s="11" t="str">
        <f t="shared" si="123"/>
        <v>FLOW</v>
      </c>
      <c r="Y627" s="5" t="str">
        <f t="shared" si="124"/>
        <v>-</v>
      </c>
      <c r="Z627" s="5" t="s">
        <v>738</v>
      </c>
      <c r="AA627" s="5" t="s">
        <v>586</v>
      </c>
      <c r="AB627" s="12"/>
      <c r="AC627" s="5"/>
      <c r="AD627" s="5"/>
      <c r="AE627" s="13"/>
      <c r="AF627" s="14" t="s">
        <v>586</v>
      </c>
      <c r="AG627" s="15" t="s">
        <v>586</v>
      </c>
      <c r="AH627" s="5" t="s">
        <v>95</v>
      </c>
      <c r="AI627" s="15" t="s">
        <v>586</v>
      </c>
      <c r="AJ627" s="16" t="s">
        <v>586</v>
      </c>
      <c r="AK627" s="15" t="s">
        <v>586</v>
      </c>
      <c r="AL627" s="17">
        <v>8999.64</v>
      </c>
      <c r="AM627" s="8">
        <v>4208</v>
      </c>
      <c r="AN627" s="18">
        <v>27</v>
      </c>
      <c r="AO627" s="6">
        <v>37</v>
      </c>
      <c r="AP627" s="6" t="str">
        <f t="shared" si="125"/>
        <v>FLOW</v>
      </c>
      <c r="AQ627" s="6"/>
      <c r="AR627" s="6"/>
      <c r="AS627" s="6"/>
      <c r="AT627" s="6"/>
      <c r="AU627" s="5" t="s">
        <v>1060</v>
      </c>
      <c r="AV627" s="332"/>
      <c r="AW627" s="12"/>
      <c r="AX627" s="19"/>
      <c r="AY627" s="5"/>
      <c r="AZ627" s="5" t="s">
        <v>1011</v>
      </c>
      <c r="BA627" s="15" t="s">
        <v>586</v>
      </c>
      <c r="BB627" s="15"/>
      <c r="BC627" s="15"/>
      <c r="BD627" s="5"/>
      <c r="BE627" s="5"/>
      <c r="BF627" s="5"/>
      <c r="BG627" s="3"/>
      <c r="BH627" s="5"/>
      <c r="BI627" s="5">
        <v>1</v>
      </c>
      <c r="BJ627" s="5"/>
      <c r="BK627" s="5"/>
      <c r="BL627" s="5"/>
      <c r="BM627" s="5"/>
      <c r="BN627" s="5"/>
      <c r="BO627" s="5"/>
      <c r="BP627" s="5"/>
      <c r="BQ627" s="5"/>
      <c r="BR627" s="5"/>
      <c r="BS627" s="5"/>
      <c r="BT627" s="5"/>
      <c r="BU627" s="5"/>
      <c r="BV627" s="5"/>
      <c r="BW627" s="5"/>
      <c r="BX627" s="5"/>
      <c r="BY627" s="5"/>
      <c r="BZ627" s="5"/>
      <c r="CA627" s="5"/>
      <c r="CB627" s="5"/>
      <c r="CC627" s="5"/>
      <c r="CD627" s="5"/>
      <c r="CE627" s="5"/>
      <c r="CF627" s="5"/>
      <c r="CG627" s="5"/>
      <c r="CH627" s="5"/>
      <c r="CI627" s="5"/>
      <c r="CJ627" s="5"/>
      <c r="CK627" s="5"/>
      <c r="CL627" s="5"/>
      <c r="CM627" s="5"/>
      <c r="CN627" s="5"/>
      <c r="CO627" s="5"/>
      <c r="CP627" s="5"/>
      <c r="CQ627" s="5"/>
      <c r="CR627" s="5"/>
      <c r="CS627" s="5"/>
      <c r="CT627" s="5"/>
      <c r="CU627" s="5"/>
      <c r="CV627" s="5"/>
      <c r="CW627" s="5"/>
      <c r="CX627" s="5"/>
      <c r="CY627" s="5"/>
      <c r="CZ627" s="5"/>
      <c r="DA627" s="5"/>
      <c r="DB627" s="5"/>
      <c r="DC627" s="5"/>
      <c r="DD627" s="5"/>
      <c r="DE627" s="5"/>
      <c r="DF627" s="5"/>
      <c r="DG627" s="5"/>
      <c r="DH627" s="5"/>
      <c r="DI627" s="5"/>
      <c r="DJ627" s="5"/>
      <c r="DK627" s="5"/>
      <c r="DL627" s="5"/>
      <c r="DM627" s="5"/>
      <c r="DN627" s="5"/>
      <c r="DO627" s="5"/>
      <c r="DP627" s="5"/>
      <c r="DQ627" s="5"/>
      <c r="DR627" s="5"/>
      <c r="DS627" s="5"/>
      <c r="DT627" s="5"/>
      <c r="DU627" s="5"/>
      <c r="DV627" s="5"/>
      <c r="DW627" s="5"/>
      <c r="DX627" s="5"/>
      <c r="DY627" s="5"/>
      <c r="DZ627" s="5"/>
      <c r="EA627" s="5"/>
      <c r="EB627" s="5"/>
      <c r="EC627" s="5"/>
      <c r="ED627" s="5"/>
      <c r="EE627" s="5"/>
      <c r="EF627" s="5"/>
      <c r="EG627" s="5"/>
      <c r="EH627" s="5"/>
      <c r="EI627" s="5"/>
      <c r="EJ627" s="5"/>
      <c r="EK627" s="5"/>
      <c r="EL627" s="5"/>
      <c r="EM627" s="5"/>
      <c r="EN627" s="5"/>
      <c r="EO627" s="5"/>
      <c r="EP627" s="5"/>
      <c r="EQ627" s="5"/>
      <c r="ER627" s="20">
        <f t="shared" si="130"/>
        <v>1</v>
      </c>
      <c r="ES627" s="5">
        <f t="shared" si="131"/>
        <v>1</v>
      </c>
      <c r="ET627" s="5" t="s">
        <v>580</v>
      </c>
      <c r="EU627" s="15" t="s">
        <v>2075</v>
      </c>
      <c r="EV627" s="15" t="s">
        <v>567</v>
      </c>
      <c r="EW627" s="15" t="s">
        <v>1068</v>
      </c>
      <c r="EX627" s="3" t="s">
        <v>1274</v>
      </c>
      <c r="EY627" s="22">
        <v>46176</v>
      </c>
      <c r="EZ627" s="21"/>
      <c r="FA627" s="3"/>
      <c r="FB627" s="22"/>
      <c r="FC627" s="15"/>
      <c r="FD627" s="15"/>
      <c r="FE627" s="15">
        <f t="shared" si="132"/>
        <v>4277</v>
      </c>
      <c r="FF627" s="4">
        <f t="shared" si="133"/>
        <v>8781</v>
      </c>
      <c r="FG627" t="s">
        <v>586</v>
      </c>
      <c r="FH627" s="4">
        <v>69</v>
      </c>
      <c r="FI627" t="s">
        <v>688</v>
      </c>
    </row>
    <row r="628" spans="1:165" ht="17.25" x14ac:dyDescent="0.25">
      <c r="A628" s="5">
        <v>460501590</v>
      </c>
      <c r="B628" s="12" t="s">
        <v>987</v>
      </c>
      <c r="C628" s="5"/>
      <c r="D628" s="5"/>
      <c r="E628" s="5"/>
      <c r="F628" s="5"/>
      <c r="G628" s="6"/>
      <c r="H628" s="6" t="s">
        <v>1480</v>
      </c>
      <c r="I628" s="5">
        <v>3837</v>
      </c>
      <c r="J628" s="5">
        <v>4211</v>
      </c>
      <c r="K628" s="295">
        <f t="shared" si="138"/>
        <v>487</v>
      </c>
      <c r="L628" s="295">
        <f t="shared" ref="L628:L687" si="139">FF628-E628</f>
        <v>8048</v>
      </c>
      <c r="M628" s="7">
        <v>2</v>
      </c>
      <c r="N628" s="5" t="s">
        <v>737</v>
      </c>
      <c r="O628" s="5" t="s">
        <v>689</v>
      </c>
      <c r="P628" s="5" t="s">
        <v>15</v>
      </c>
      <c r="Q628" s="8">
        <v>4153.8</v>
      </c>
      <c r="R628" s="9">
        <v>113</v>
      </c>
      <c r="S628" s="9">
        <f t="shared" si="137"/>
        <v>0</v>
      </c>
      <c r="T628" s="9">
        <v>6010.27</v>
      </c>
      <c r="U628" s="10" t="s">
        <v>586</v>
      </c>
      <c r="V628" s="319">
        <f t="shared" si="128"/>
        <v>1</v>
      </c>
      <c r="W628" s="319">
        <f t="shared" si="129"/>
        <v>9.1969860162969435E-4</v>
      </c>
      <c r="X628" s="11" t="str">
        <f t="shared" ref="X628:X687" si="140">N628</f>
        <v>STABLE</v>
      </c>
      <c r="Y628" s="5" t="str">
        <f t="shared" ref="Y628:Y687" si="141">IF(OR(N628="STABLE", N628="RB" ),"PAID",AA628)</f>
        <v>PAID</v>
      </c>
      <c r="Z628" s="5" t="s">
        <v>586</v>
      </c>
      <c r="AA628" s="5" t="s">
        <v>586</v>
      </c>
      <c r="AB628" s="12"/>
      <c r="AC628" s="5"/>
      <c r="AD628" s="5"/>
      <c r="AE628" s="13"/>
      <c r="AF628" s="14" t="s">
        <v>586</v>
      </c>
      <c r="AG628" s="15" t="s">
        <v>586</v>
      </c>
      <c r="AH628" s="5" t="s">
        <v>166</v>
      </c>
      <c r="AI628" s="15" t="s">
        <v>586</v>
      </c>
      <c r="AJ628" s="16" t="s">
        <v>586</v>
      </c>
      <c r="AK628" s="15" t="s">
        <v>586</v>
      </c>
      <c r="AL628" s="17">
        <v>10334.27</v>
      </c>
      <c r="AM628" s="8">
        <v>4153.8</v>
      </c>
      <c r="AN628" s="18">
        <v>57</v>
      </c>
      <c r="AO628" s="6">
        <v>37</v>
      </c>
      <c r="AP628" s="6" t="str">
        <f t="shared" ref="AP628:AP687" si="142">IF(AO628=0,"RB",IF(AO628&lt;AN628,"STABLE",IF(AO628&gt;AN628,"FLOW","SAME")))</f>
        <v>STABLE</v>
      </c>
      <c r="AQ628" s="6"/>
      <c r="AR628" s="6"/>
      <c r="AS628" s="6"/>
      <c r="AT628" s="6"/>
      <c r="AU628" s="5" t="s">
        <v>1060</v>
      </c>
      <c r="AV628" s="332"/>
      <c r="AW628" s="12"/>
      <c r="AX628" s="19"/>
      <c r="AY628" s="5"/>
      <c r="AZ628" s="5" t="s">
        <v>1011</v>
      </c>
      <c r="BA628" s="15" t="s">
        <v>586</v>
      </c>
      <c r="BB628" s="15"/>
      <c r="BC628" s="15"/>
      <c r="BD628" s="5"/>
      <c r="BE628" s="5"/>
      <c r="BF628" s="5"/>
      <c r="BG628" s="3"/>
      <c r="BH628" s="5"/>
      <c r="BI628" s="5">
        <v>1</v>
      </c>
      <c r="BJ628" s="5"/>
      <c r="BK628" s="5"/>
      <c r="BL628" s="5"/>
      <c r="BM628" s="5"/>
      <c r="BN628" s="5"/>
      <c r="BO628" s="5"/>
      <c r="BP628" s="5"/>
      <c r="BQ628" s="5"/>
      <c r="BR628" s="5"/>
      <c r="BS628" s="5"/>
      <c r="BT628" s="5"/>
      <c r="BU628" s="5"/>
      <c r="BV628" s="5"/>
      <c r="BW628" s="5"/>
      <c r="BX628" s="5"/>
      <c r="BY628" s="5"/>
      <c r="BZ628" s="5"/>
      <c r="CA628" s="5">
        <v>1</v>
      </c>
      <c r="CB628" s="5"/>
      <c r="CC628" s="5"/>
      <c r="CD628" s="5"/>
      <c r="CE628" s="5"/>
      <c r="CF628" s="5"/>
      <c r="CG628" s="5"/>
      <c r="CH628" s="5"/>
      <c r="CI628" s="5"/>
      <c r="CJ628" s="5"/>
      <c r="CK628" s="5"/>
      <c r="CL628" s="5"/>
      <c r="CM628" s="5"/>
      <c r="CN628" s="5"/>
      <c r="CO628" s="5"/>
      <c r="CP628" s="5"/>
      <c r="CQ628" s="5"/>
      <c r="CR628" s="5"/>
      <c r="CS628" s="5"/>
      <c r="CT628" s="5"/>
      <c r="CU628" s="5"/>
      <c r="CV628" s="5"/>
      <c r="CW628" s="5"/>
      <c r="CX628" s="5"/>
      <c r="CY628" s="5"/>
      <c r="CZ628" s="5"/>
      <c r="DA628" s="5"/>
      <c r="DB628" s="5"/>
      <c r="DC628" s="5"/>
      <c r="DD628" s="5"/>
      <c r="DE628" s="5"/>
      <c r="DF628" s="5"/>
      <c r="DG628" s="5"/>
      <c r="DH628" s="5"/>
      <c r="DI628" s="5"/>
      <c r="DJ628" s="5"/>
      <c r="DK628" s="5"/>
      <c r="DL628" s="5"/>
      <c r="DM628" s="5"/>
      <c r="DN628" s="5"/>
      <c r="DO628" s="5"/>
      <c r="DP628" s="5"/>
      <c r="DQ628" s="5"/>
      <c r="DR628" s="5"/>
      <c r="DS628" s="5"/>
      <c r="DT628" s="5"/>
      <c r="DU628" s="5"/>
      <c r="DV628" s="5"/>
      <c r="DW628" s="5"/>
      <c r="DX628" s="5"/>
      <c r="DY628" s="5"/>
      <c r="DZ628" s="5"/>
      <c r="EA628" s="5"/>
      <c r="EB628" s="5"/>
      <c r="EC628" s="5"/>
      <c r="ED628" s="5"/>
      <c r="EE628" s="5"/>
      <c r="EF628" s="5"/>
      <c r="EG628" s="5"/>
      <c r="EH628" s="5"/>
      <c r="EI628" s="5"/>
      <c r="EJ628" s="5"/>
      <c r="EK628" s="5"/>
      <c r="EL628" s="5"/>
      <c r="EM628" s="5"/>
      <c r="EN628" s="5"/>
      <c r="EO628" s="5"/>
      <c r="EP628" s="5"/>
      <c r="EQ628" s="5"/>
      <c r="ER628" s="20">
        <f t="shared" si="130"/>
        <v>2</v>
      </c>
      <c r="ES628" s="5">
        <f t="shared" si="131"/>
        <v>1</v>
      </c>
      <c r="ET628" s="5" t="s">
        <v>569</v>
      </c>
      <c r="EU628" s="15" t="s">
        <v>2076</v>
      </c>
      <c r="EV628" s="15" t="s">
        <v>567</v>
      </c>
      <c r="EW628" s="15" t="s">
        <v>1070</v>
      </c>
      <c r="EX628" s="3" t="s">
        <v>1140</v>
      </c>
      <c r="EY628" s="22">
        <v>46182</v>
      </c>
      <c r="EZ628" s="21"/>
      <c r="FA628" s="3"/>
      <c r="FB628" s="22"/>
      <c r="FC628" s="15"/>
      <c r="FD628" s="15"/>
      <c r="FE628" s="15">
        <f t="shared" si="132"/>
        <v>487</v>
      </c>
      <c r="FF628" s="4">
        <f t="shared" si="133"/>
        <v>8048</v>
      </c>
      <c r="FG628" t="s">
        <v>586</v>
      </c>
      <c r="FH628" s="4">
        <v>113</v>
      </c>
      <c r="FI628" t="s">
        <v>1477</v>
      </c>
    </row>
    <row r="629" spans="1:165" ht="17.25" x14ac:dyDescent="0.25">
      <c r="A629" s="5">
        <v>461282227</v>
      </c>
      <c r="B629" s="12" t="s">
        <v>231</v>
      </c>
      <c r="C629" s="5" t="s">
        <v>1045</v>
      </c>
      <c r="D629" s="5" t="s">
        <v>1059</v>
      </c>
      <c r="E629" s="5">
        <v>5000</v>
      </c>
      <c r="F629" s="5"/>
      <c r="G629" s="6"/>
      <c r="H629" s="6"/>
      <c r="I629" s="5">
        <v>4535</v>
      </c>
      <c r="J629" s="5">
        <v>4125</v>
      </c>
      <c r="K629" s="295">
        <f t="shared" si="138"/>
        <v>4679</v>
      </c>
      <c r="L629" s="295">
        <f t="shared" si="139"/>
        <v>3660</v>
      </c>
      <c r="M629" s="7">
        <v>5</v>
      </c>
      <c r="N629" s="5" t="s">
        <v>739</v>
      </c>
      <c r="O629" s="5" t="s">
        <v>738</v>
      </c>
      <c r="P629" s="5" t="s">
        <v>44</v>
      </c>
      <c r="Q629" s="8">
        <v>4125</v>
      </c>
      <c r="R629" s="9">
        <v>554</v>
      </c>
      <c r="S629" s="9">
        <f t="shared" si="137"/>
        <v>0</v>
      </c>
      <c r="T629" s="9">
        <v>2986</v>
      </c>
      <c r="U629" s="10" t="s">
        <v>688</v>
      </c>
      <c r="V629" s="319">
        <f t="shared" si="128"/>
        <v>3.1060079379774262E-2</v>
      </c>
      <c r="W629" s="319">
        <f t="shared" si="129"/>
        <v>2.0079075830185091E-3</v>
      </c>
      <c r="X629" s="11" t="str">
        <f t="shared" si="140"/>
        <v>RB</v>
      </c>
      <c r="Y629" s="5" t="str">
        <f t="shared" si="141"/>
        <v>PAID</v>
      </c>
      <c r="Z629" s="5" t="s">
        <v>788</v>
      </c>
      <c r="AA629" s="5" t="s">
        <v>586</v>
      </c>
      <c r="AB629" s="12"/>
      <c r="AC629" s="5"/>
      <c r="AD629" s="5"/>
      <c r="AE629" s="13"/>
      <c r="AF629" s="14" t="s">
        <v>586</v>
      </c>
      <c r="AG629" s="15" t="s">
        <v>586</v>
      </c>
      <c r="AH629" s="5" t="s">
        <v>232</v>
      </c>
      <c r="AI629" s="15" t="s">
        <v>586</v>
      </c>
      <c r="AJ629" s="16" t="s">
        <v>586</v>
      </c>
      <c r="AK629" s="15" t="s">
        <v>586</v>
      </c>
      <c r="AL629" s="17">
        <v>7665</v>
      </c>
      <c r="AM629" s="8">
        <v>4125</v>
      </c>
      <c r="AN629" s="18">
        <v>147</v>
      </c>
      <c r="AO629" s="6">
        <v>0</v>
      </c>
      <c r="AP629" s="6" t="str">
        <f t="shared" si="142"/>
        <v>RB</v>
      </c>
      <c r="AQ629" s="6"/>
      <c r="AR629" s="6"/>
      <c r="AS629" s="6"/>
      <c r="AT629" s="6"/>
      <c r="AU629" s="5" t="s">
        <v>483</v>
      </c>
      <c r="AV629" s="332"/>
      <c r="AW629" s="12"/>
      <c r="AX629" s="19"/>
      <c r="AY629" s="5"/>
      <c r="AZ629" s="5" t="s">
        <v>1011</v>
      </c>
      <c r="BA629" s="15" t="s">
        <v>586</v>
      </c>
      <c r="BB629" s="15"/>
      <c r="BC629" s="15"/>
      <c r="BD629" s="5"/>
      <c r="BE629" s="5"/>
      <c r="BF629" s="5"/>
      <c r="BG629" s="3"/>
      <c r="BH629" s="5"/>
      <c r="BI629" s="5"/>
      <c r="BJ629" s="5"/>
      <c r="BK629" s="5"/>
      <c r="BL629" s="5"/>
      <c r="BM629" s="5"/>
      <c r="BN629" s="5"/>
      <c r="BO629" s="5">
        <v>1</v>
      </c>
      <c r="BP629" s="5"/>
      <c r="BQ629" s="5"/>
      <c r="BR629" s="5"/>
      <c r="BS629" s="5"/>
      <c r="BT629" s="5"/>
      <c r="BU629" s="5"/>
      <c r="BV629" s="5"/>
      <c r="BW629" s="5"/>
      <c r="BX629" s="5"/>
      <c r="BY629" s="5"/>
      <c r="BZ629" s="5"/>
      <c r="CA629" s="5"/>
      <c r="CB629" s="5"/>
      <c r="CC629" s="5"/>
      <c r="CD629" s="5"/>
      <c r="CE629" s="5"/>
      <c r="CF629" s="5"/>
      <c r="CG629" s="5"/>
      <c r="CH629" s="5"/>
      <c r="CI629" s="5"/>
      <c r="CJ629" s="5"/>
      <c r="CK629" s="5"/>
      <c r="CL629" s="5"/>
      <c r="CM629" s="5"/>
      <c r="CN629" s="5"/>
      <c r="CO629" s="5"/>
      <c r="CP629" s="5"/>
      <c r="CQ629" s="5"/>
      <c r="CR629" s="5"/>
      <c r="CS629" s="5"/>
      <c r="CT629" s="5"/>
      <c r="CU629" s="5"/>
      <c r="CV629" s="5"/>
      <c r="CW629" s="5"/>
      <c r="CX629" s="5"/>
      <c r="CY629" s="5"/>
      <c r="CZ629" s="5"/>
      <c r="DA629" s="5"/>
      <c r="DB629" s="5"/>
      <c r="DC629" s="5"/>
      <c r="DD629" s="5"/>
      <c r="DE629" s="5"/>
      <c r="DF629" s="5"/>
      <c r="DG629" s="5"/>
      <c r="DH629" s="5"/>
      <c r="DI629" s="5"/>
      <c r="DJ629" s="5"/>
      <c r="DK629" s="5"/>
      <c r="DL629" s="5"/>
      <c r="DM629" s="5"/>
      <c r="DN629" s="5"/>
      <c r="DO629" s="5"/>
      <c r="DP629" s="5"/>
      <c r="DQ629" s="5"/>
      <c r="DR629" s="5"/>
      <c r="DS629" s="5"/>
      <c r="DT629" s="5"/>
      <c r="DU629" s="5"/>
      <c r="DV629" s="5"/>
      <c r="DW629" s="5"/>
      <c r="DX629" s="5"/>
      <c r="DY629" s="5"/>
      <c r="DZ629" s="5"/>
      <c r="EA629" s="5"/>
      <c r="EB629" s="5"/>
      <c r="EC629" s="5"/>
      <c r="ED629" s="5"/>
      <c r="EE629" s="5"/>
      <c r="EF629" s="5"/>
      <c r="EG629" s="5"/>
      <c r="EH629" s="5"/>
      <c r="EI629" s="5"/>
      <c r="EJ629" s="5"/>
      <c r="EK629" s="5"/>
      <c r="EL629" s="5"/>
      <c r="EM629" s="5"/>
      <c r="EN629" s="5"/>
      <c r="EO629" s="5"/>
      <c r="EP629" s="5"/>
      <c r="EQ629" s="5"/>
      <c r="ER629" s="20">
        <f t="shared" si="130"/>
        <v>1</v>
      </c>
      <c r="ES629" s="5">
        <f t="shared" si="131"/>
        <v>1</v>
      </c>
      <c r="ET629" s="5" t="s">
        <v>576</v>
      </c>
      <c r="EU629" s="15" t="s">
        <v>2077</v>
      </c>
      <c r="EV629" s="15" t="s">
        <v>567</v>
      </c>
      <c r="EW629" s="15" t="s">
        <v>1087</v>
      </c>
      <c r="EX629" s="3" t="s">
        <v>1298</v>
      </c>
      <c r="EY629" s="22">
        <v>46178</v>
      </c>
      <c r="EZ629" s="21"/>
      <c r="FA629" s="3"/>
      <c r="FB629" s="22"/>
      <c r="FC629" s="15"/>
      <c r="FD629" s="15"/>
      <c r="FE629" s="15">
        <f t="shared" si="132"/>
        <v>4679</v>
      </c>
      <c r="FF629" s="4">
        <f t="shared" si="133"/>
        <v>8660</v>
      </c>
      <c r="FG629" t="s">
        <v>586</v>
      </c>
      <c r="FH629" s="4">
        <v>554</v>
      </c>
      <c r="FI629" t="s">
        <v>1479</v>
      </c>
    </row>
    <row r="630" spans="1:165" ht="17.25" x14ac:dyDescent="0.25">
      <c r="A630" s="5">
        <v>464698828</v>
      </c>
      <c r="B630" s="12" t="s">
        <v>827</v>
      </c>
      <c r="C630" s="5"/>
      <c r="D630" s="5"/>
      <c r="E630" s="5"/>
      <c r="F630" s="5"/>
      <c r="G630" s="6"/>
      <c r="H630" s="6"/>
      <c r="I630" s="5">
        <v>2107</v>
      </c>
      <c r="J630" s="5">
        <v>4214</v>
      </c>
      <c r="K630" s="295">
        <f t="shared" si="138"/>
        <v>2189</v>
      </c>
      <c r="L630" s="295">
        <f t="shared" si="139"/>
        <v>6321</v>
      </c>
      <c r="M630" s="7">
        <v>2</v>
      </c>
      <c r="N630" s="5" t="s">
        <v>688</v>
      </c>
      <c r="O630" s="5" t="s">
        <v>689</v>
      </c>
      <c r="P630" s="5" t="s">
        <v>168</v>
      </c>
      <c r="Q630" s="8">
        <v>4093</v>
      </c>
      <c r="R630" s="9">
        <v>82</v>
      </c>
      <c r="S630" s="9">
        <f t="shared" si="137"/>
        <v>0</v>
      </c>
      <c r="T630" s="9">
        <v>6750</v>
      </c>
      <c r="U630" s="10" t="s">
        <v>688</v>
      </c>
      <c r="V630" s="319">
        <f t="shared" si="128"/>
        <v>1.0537101254514888E-2</v>
      </c>
      <c r="W630" s="319">
        <f t="shared" si="129"/>
        <v>9.0623678955903961E-4</v>
      </c>
      <c r="X630" s="11" t="str">
        <f t="shared" si="140"/>
        <v>FLOW</v>
      </c>
      <c r="Y630" s="5" t="str">
        <f t="shared" si="141"/>
        <v>-</v>
      </c>
      <c r="Z630" s="5" t="s">
        <v>787</v>
      </c>
      <c r="AA630" s="5" t="s">
        <v>586</v>
      </c>
      <c r="AB630" s="12"/>
      <c r="AC630" s="5"/>
      <c r="AD630" s="5"/>
      <c r="AE630" s="13"/>
      <c r="AF630" s="14" t="s">
        <v>586</v>
      </c>
      <c r="AG630" s="15" t="s">
        <v>586</v>
      </c>
      <c r="AH630" s="5" t="s">
        <v>274</v>
      </c>
      <c r="AI630" s="15" t="s">
        <v>586</v>
      </c>
      <c r="AJ630" s="16" t="s">
        <v>586</v>
      </c>
      <c r="AK630" s="15" t="s">
        <v>586</v>
      </c>
      <c r="AL630" s="17">
        <v>11046</v>
      </c>
      <c r="AM630" s="8">
        <v>4093</v>
      </c>
      <c r="AN630" s="18">
        <v>56</v>
      </c>
      <c r="AO630" s="6">
        <v>66</v>
      </c>
      <c r="AP630" s="6" t="str">
        <f t="shared" si="142"/>
        <v>FLOW</v>
      </c>
      <c r="AQ630" s="6"/>
      <c r="AR630" s="6"/>
      <c r="AS630" s="6"/>
      <c r="AT630" s="6"/>
      <c r="AU630" s="5" t="s">
        <v>1060</v>
      </c>
      <c r="AV630" s="332"/>
      <c r="AW630" s="12"/>
      <c r="AX630" s="19"/>
      <c r="AY630" s="5"/>
      <c r="AZ630" s="5" t="s">
        <v>1011</v>
      </c>
      <c r="BA630" s="15" t="s">
        <v>586</v>
      </c>
      <c r="BB630" s="15"/>
      <c r="BC630" s="15"/>
      <c r="BD630" s="5"/>
      <c r="BE630" s="5"/>
      <c r="BF630" s="5"/>
      <c r="BG630" s="3"/>
      <c r="BH630" s="5"/>
      <c r="BI630" s="5"/>
      <c r="BJ630" s="5"/>
      <c r="BK630" s="5"/>
      <c r="BL630" s="5">
        <v>1</v>
      </c>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c r="DP630" s="5"/>
      <c r="DQ630" s="5"/>
      <c r="DR630" s="5"/>
      <c r="DS630" s="5"/>
      <c r="DT630" s="5"/>
      <c r="DU630" s="5"/>
      <c r="DV630" s="5"/>
      <c r="DW630" s="5"/>
      <c r="DX630" s="5"/>
      <c r="DY630" s="5"/>
      <c r="DZ630" s="5"/>
      <c r="EA630" s="5"/>
      <c r="EB630" s="5"/>
      <c r="EC630" s="5"/>
      <c r="ED630" s="5"/>
      <c r="EE630" s="5"/>
      <c r="EF630" s="5"/>
      <c r="EG630" s="5"/>
      <c r="EH630" s="5"/>
      <c r="EI630" s="5"/>
      <c r="EJ630" s="5"/>
      <c r="EK630" s="5"/>
      <c r="EL630" s="5"/>
      <c r="EM630" s="5"/>
      <c r="EN630" s="5"/>
      <c r="EO630" s="5"/>
      <c r="EP630" s="5"/>
      <c r="EQ630" s="5"/>
      <c r="ER630" s="20">
        <f t="shared" si="130"/>
        <v>1</v>
      </c>
      <c r="ES630" s="5">
        <f t="shared" si="131"/>
        <v>1</v>
      </c>
      <c r="ET630" s="5" t="s">
        <v>583</v>
      </c>
      <c r="EU630" s="15" t="s">
        <v>2078</v>
      </c>
      <c r="EV630" s="15" t="s">
        <v>567</v>
      </c>
      <c r="EW630" s="15" t="s">
        <v>1096</v>
      </c>
      <c r="EX630" s="3" t="s">
        <v>1157</v>
      </c>
      <c r="EY630" s="22">
        <v>46177</v>
      </c>
      <c r="EZ630" s="21"/>
      <c r="FA630" s="3"/>
      <c r="FB630" s="22"/>
      <c r="FC630" s="15"/>
      <c r="FD630" s="15"/>
      <c r="FE630" s="15">
        <f t="shared" si="132"/>
        <v>2189</v>
      </c>
      <c r="FF630" s="4">
        <f t="shared" si="133"/>
        <v>6321</v>
      </c>
      <c r="FG630" t="s">
        <v>586</v>
      </c>
      <c r="FH630" s="4">
        <v>82</v>
      </c>
      <c r="FI630" t="s">
        <v>688</v>
      </c>
    </row>
    <row r="631" spans="1:165" ht="17.25" x14ac:dyDescent="0.25">
      <c r="A631" s="5">
        <v>462216543</v>
      </c>
      <c r="B631" s="12" t="s">
        <v>423</v>
      </c>
      <c r="C631" s="5"/>
      <c r="D631" s="5"/>
      <c r="E631" s="5"/>
      <c r="F631" s="5"/>
      <c r="G631" s="6"/>
      <c r="H631" s="6"/>
      <c r="I631" s="5">
        <v>4121</v>
      </c>
      <c r="J631" s="5">
        <v>4112</v>
      </c>
      <c r="K631" s="295">
        <f t="shared" si="138"/>
        <v>4510</v>
      </c>
      <c r="L631" s="295">
        <f t="shared" si="139"/>
        <v>8233</v>
      </c>
      <c r="M631" s="7">
        <v>3</v>
      </c>
      <c r="N631" s="5" t="s">
        <v>688</v>
      </c>
      <c r="O631" s="5" t="s">
        <v>689</v>
      </c>
      <c r="P631" s="5" t="s">
        <v>17</v>
      </c>
      <c r="Q631" s="8">
        <v>4042</v>
      </c>
      <c r="R631" s="9">
        <v>398</v>
      </c>
      <c r="S631" s="9">
        <f t="shared" si="137"/>
        <v>0</v>
      </c>
      <c r="T631" s="9">
        <v>1769</v>
      </c>
      <c r="U631" s="10" t="s">
        <v>737</v>
      </c>
      <c r="V631" s="319">
        <f t="shared" si="128"/>
        <v>6.8179249690899371E-3</v>
      </c>
      <c r="W631" s="319">
        <f t="shared" si="129"/>
        <v>1.0701246203804388E-3</v>
      </c>
      <c r="X631" s="11" t="str">
        <f t="shared" si="140"/>
        <v>FLOW</v>
      </c>
      <c r="Y631" s="5" t="str">
        <f t="shared" si="141"/>
        <v>-</v>
      </c>
      <c r="Z631" s="5" t="s">
        <v>738</v>
      </c>
      <c r="AA631" s="5" t="s">
        <v>586</v>
      </c>
      <c r="AB631" s="12"/>
      <c r="AC631" s="5"/>
      <c r="AD631" s="5"/>
      <c r="AE631" s="13"/>
      <c r="AF631" s="14" t="s">
        <v>586</v>
      </c>
      <c r="AG631" s="15" t="s">
        <v>586</v>
      </c>
      <c r="AH631" s="5" t="s">
        <v>422</v>
      </c>
      <c r="AI631" s="15" t="s">
        <v>586</v>
      </c>
      <c r="AJ631" s="16" t="s">
        <v>586</v>
      </c>
      <c r="AK631" s="15" t="s">
        <v>586</v>
      </c>
      <c r="AL631" s="17">
        <v>6279</v>
      </c>
      <c r="AM631" s="8">
        <v>4042</v>
      </c>
      <c r="AN631" s="18">
        <v>88</v>
      </c>
      <c r="AO631" s="6">
        <v>98</v>
      </c>
      <c r="AP631" s="6" t="str">
        <f t="shared" si="142"/>
        <v>FLOW</v>
      </c>
      <c r="AQ631" s="6"/>
      <c r="AR631" s="6"/>
      <c r="AS631" s="6"/>
      <c r="AT631" s="6"/>
      <c r="AU631" s="5" t="s">
        <v>483</v>
      </c>
      <c r="AV631" s="332"/>
      <c r="AW631" s="12"/>
      <c r="AX631" s="19"/>
      <c r="AY631" s="5"/>
      <c r="AZ631" s="5" t="s">
        <v>1011</v>
      </c>
      <c r="BA631" s="15" t="s">
        <v>586</v>
      </c>
      <c r="BB631" s="15"/>
      <c r="BC631" s="15"/>
      <c r="BD631" s="5"/>
      <c r="BE631" s="5"/>
      <c r="BF631" s="5"/>
      <c r="BG631" s="3"/>
      <c r="BH631" s="5"/>
      <c r="BI631" s="5">
        <v>1</v>
      </c>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c r="EM631" s="5"/>
      <c r="EN631" s="5"/>
      <c r="EO631" s="5"/>
      <c r="EP631" s="5"/>
      <c r="EQ631" s="5"/>
      <c r="ER631" s="20">
        <f t="shared" si="130"/>
        <v>1</v>
      </c>
      <c r="ES631" s="5">
        <f t="shared" si="131"/>
        <v>1</v>
      </c>
      <c r="ET631" s="5" t="s">
        <v>570</v>
      </c>
      <c r="EU631" s="15" t="s">
        <v>2079</v>
      </c>
      <c r="EV631" s="15" t="s">
        <v>567</v>
      </c>
      <c r="EW631" s="15" t="s">
        <v>1075</v>
      </c>
      <c r="EX631" s="3" t="s">
        <v>1299</v>
      </c>
      <c r="EY631" s="22">
        <v>46176</v>
      </c>
      <c r="EZ631" s="21"/>
      <c r="FA631" s="3"/>
      <c r="FB631" s="22"/>
      <c r="FC631" s="15"/>
      <c r="FD631" s="15"/>
      <c r="FE631" s="15">
        <f t="shared" si="132"/>
        <v>4510</v>
      </c>
      <c r="FF631" s="4">
        <f t="shared" si="133"/>
        <v>8233</v>
      </c>
      <c r="FG631" t="s">
        <v>586</v>
      </c>
      <c r="FH631" s="4">
        <v>398</v>
      </c>
      <c r="FI631" t="s">
        <v>688</v>
      </c>
    </row>
    <row r="632" spans="1:165" ht="17.25" x14ac:dyDescent="0.25">
      <c r="A632" s="5">
        <v>462670629</v>
      </c>
      <c r="B632" s="12" t="s">
        <v>1391</v>
      </c>
      <c r="C632" s="5"/>
      <c r="D632" s="5"/>
      <c r="E632" s="5"/>
      <c r="F632" s="5"/>
      <c r="G632" s="6"/>
      <c r="H632" s="6"/>
      <c r="I632" s="5">
        <v>4029</v>
      </c>
      <c r="J632" s="5">
        <v>3992</v>
      </c>
      <c r="K632" s="295">
        <f t="shared" si="138"/>
        <v>4063</v>
      </c>
      <c r="L632" s="295">
        <f t="shared" si="139"/>
        <v>8021</v>
      </c>
      <c r="M632" s="334">
        <v>1</v>
      </c>
      <c r="N632" s="5" t="s">
        <v>688</v>
      </c>
      <c r="O632" s="5" t="s">
        <v>689</v>
      </c>
      <c r="P632" s="5" t="s">
        <v>20</v>
      </c>
      <c r="Q632" s="8">
        <v>3960</v>
      </c>
      <c r="R632" s="9">
        <v>71</v>
      </c>
      <c r="S632" s="9">
        <f t="shared" si="137"/>
        <v>0</v>
      </c>
      <c r="T632" s="9">
        <v>5850</v>
      </c>
      <c r="U632" s="10" t="s">
        <v>586</v>
      </c>
      <c r="V632" s="319">
        <f t="shared" si="128"/>
        <v>1.6219721854707173E-2</v>
      </c>
      <c r="W632" s="319">
        <f t="shared" si="129"/>
        <v>2.2208126754081335E-4</v>
      </c>
      <c r="X632" s="11" t="str">
        <f t="shared" si="140"/>
        <v>FLOW</v>
      </c>
      <c r="Y632" s="5" t="str">
        <f t="shared" si="141"/>
        <v>-</v>
      </c>
      <c r="Z632" s="5" t="s">
        <v>586</v>
      </c>
      <c r="AA632" s="5" t="s">
        <v>586</v>
      </c>
      <c r="AB632" s="12"/>
      <c r="AC632" s="5"/>
      <c r="AD632" s="5"/>
      <c r="AE632" s="13"/>
      <c r="AF632" s="14"/>
      <c r="AG632" s="15"/>
      <c r="AH632" s="5" t="s">
        <v>292</v>
      </c>
      <c r="AI632" s="15"/>
      <c r="AK632" s="15"/>
      <c r="AL632" s="17">
        <v>9913</v>
      </c>
      <c r="AM632" s="8">
        <v>3960</v>
      </c>
      <c r="AN632" s="18">
        <v>27</v>
      </c>
      <c r="AO632" s="6">
        <v>37</v>
      </c>
      <c r="AP632" s="6" t="str">
        <f t="shared" si="142"/>
        <v>FLOW</v>
      </c>
      <c r="AQ632" s="6"/>
      <c r="AR632" s="6"/>
      <c r="AS632" s="6"/>
      <c r="AT632" s="6"/>
      <c r="AU632" s="5" t="s">
        <v>586</v>
      </c>
      <c r="AV632" s="332"/>
      <c r="AW632" s="12"/>
      <c r="AX632" s="19"/>
      <c r="AY632" s="5"/>
      <c r="AZ632" s="5" t="s">
        <v>1325</v>
      </c>
      <c r="BA632" s="15" t="s">
        <v>586</v>
      </c>
      <c r="BB632" s="15"/>
      <c r="BC632" s="15"/>
      <c r="BD632" s="5"/>
      <c r="BE632" s="5"/>
      <c r="BF632" s="5"/>
      <c r="BG632" s="3"/>
      <c r="BH632" s="5"/>
      <c r="BI632" s="5"/>
      <c r="BJ632" s="5"/>
      <c r="BK632" s="5"/>
      <c r="BL632" s="5"/>
      <c r="BM632" s="5"/>
      <c r="BN632" s="5"/>
      <c r="BO632" s="5"/>
      <c r="BP632" s="5"/>
      <c r="BQ632" s="5"/>
      <c r="BR632" s="5"/>
      <c r="BS632" s="5"/>
      <c r="BT632" s="5"/>
      <c r="BU632" s="5"/>
      <c r="BV632" s="5"/>
      <c r="BW632" s="5"/>
      <c r="BX632" s="5"/>
      <c r="BY632" s="5"/>
      <c r="BZ632" s="5"/>
      <c r="CA632" s="5"/>
      <c r="CB632" s="5"/>
      <c r="CC632" s="5"/>
      <c r="CD632" s="5"/>
      <c r="CE632" s="5"/>
      <c r="CF632" s="5"/>
      <c r="CG632" s="5">
        <v>1</v>
      </c>
      <c r="CH632" s="5"/>
      <c r="CI632" s="5"/>
      <c r="CJ632" s="5"/>
      <c r="CK632" s="5"/>
      <c r="CL632" s="5"/>
      <c r="CM632" s="5"/>
      <c r="CN632" s="5"/>
      <c r="CO632" s="5"/>
      <c r="CP632" s="5"/>
      <c r="CQ632" s="5"/>
      <c r="CR632" s="5"/>
      <c r="CS632" s="5"/>
      <c r="CT632" s="5"/>
      <c r="CU632" s="5"/>
      <c r="CV632" s="5"/>
      <c r="CW632" s="5"/>
      <c r="CX632" s="5"/>
      <c r="CY632" s="5"/>
      <c r="CZ632" s="5"/>
      <c r="DA632" s="5"/>
      <c r="DB632" s="5"/>
      <c r="DC632" s="5"/>
      <c r="DD632" s="5"/>
      <c r="DE632" s="5"/>
      <c r="DF632" s="5"/>
      <c r="DG632" s="5"/>
      <c r="DH632" s="5"/>
      <c r="DI632" s="5"/>
      <c r="DJ632" s="5"/>
      <c r="DK632" s="5"/>
      <c r="DL632" s="5"/>
      <c r="DM632" s="5"/>
      <c r="DN632" s="5"/>
      <c r="DO632" s="5"/>
      <c r="DP632" s="5"/>
      <c r="DQ632" s="5"/>
      <c r="DR632" s="5"/>
      <c r="DS632" s="5"/>
      <c r="DT632" s="5"/>
      <c r="DU632" s="5"/>
      <c r="DV632" s="5"/>
      <c r="DW632" s="5"/>
      <c r="DX632" s="5"/>
      <c r="DY632" s="5"/>
      <c r="DZ632" s="5"/>
      <c r="EA632" s="5"/>
      <c r="EB632" s="5"/>
      <c r="EC632" s="5"/>
      <c r="ED632" s="5"/>
      <c r="EE632" s="5"/>
      <c r="EF632" s="5"/>
      <c r="EG632" s="5"/>
      <c r="EH632" s="5"/>
      <c r="EI632" s="5"/>
      <c r="EJ632" s="5"/>
      <c r="EK632" s="5"/>
      <c r="EL632" s="5"/>
      <c r="EM632" s="5"/>
      <c r="EN632" s="5"/>
      <c r="EO632" s="5"/>
      <c r="EP632" s="5"/>
      <c r="EQ632" s="5"/>
      <c r="ER632" s="20">
        <f t="shared" si="130"/>
        <v>1</v>
      </c>
      <c r="ES632" s="5">
        <f t="shared" si="131"/>
        <v>1</v>
      </c>
      <c r="ET632" s="5" t="s">
        <v>571</v>
      </c>
      <c r="EU632" s="15" t="s">
        <v>2080</v>
      </c>
      <c r="EV632" s="15" t="s">
        <v>567</v>
      </c>
      <c r="EW632" s="15"/>
      <c r="EX632" s="3"/>
      <c r="EY632" s="22"/>
      <c r="EZ632" s="21"/>
      <c r="FA632" s="3"/>
      <c r="FB632" s="22"/>
      <c r="FC632" s="15"/>
      <c r="FD632" s="15"/>
      <c r="FE632" s="15">
        <f t="shared" si="132"/>
        <v>4063</v>
      </c>
      <c r="FF632" s="4">
        <f t="shared" si="133"/>
        <v>8021</v>
      </c>
      <c r="FH632" s="4">
        <v>71</v>
      </c>
      <c r="FI632" t="s">
        <v>688</v>
      </c>
    </row>
    <row r="633" spans="1:165" ht="17.25" x14ac:dyDescent="0.25">
      <c r="A633" s="5">
        <v>140313978</v>
      </c>
      <c r="B633" s="12" t="s">
        <v>491</v>
      </c>
      <c r="C633" s="5"/>
      <c r="D633" s="5"/>
      <c r="E633" s="5"/>
      <c r="F633" s="5"/>
      <c r="G633" s="6"/>
      <c r="H633" s="6"/>
      <c r="I633" s="5">
        <v>3102</v>
      </c>
      <c r="J633" s="5">
        <v>3985</v>
      </c>
      <c r="K633" s="295">
        <f>J633-I633+R633</f>
        <v>1017</v>
      </c>
      <c r="L633" s="295">
        <f t="shared" si="139"/>
        <v>7087</v>
      </c>
      <c r="M633" s="7">
        <v>3</v>
      </c>
      <c r="N633" s="5" t="s">
        <v>688</v>
      </c>
      <c r="O633" s="5" t="s">
        <v>689</v>
      </c>
      <c r="P633" s="5" t="s">
        <v>106</v>
      </c>
      <c r="Q633" s="8">
        <v>3933.07</v>
      </c>
      <c r="R633" s="9">
        <v>134</v>
      </c>
      <c r="S633" s="9">
        <f t="shared" si="137"/>
        <v>0</v>
      </c>
      <c r="T633" s="9">
        <v>900</v>
      </c>
      <c r="U633" s="10" t="s">
        <v>688</v>
      </c>
      <c r="V633" s="319">
        <f t="shared" si="128"/>
        <v>1.1239985859532113E-2</v>
      </c>
      <c r="W633" s="319">
        <f t="shared" si="129"/>
        <v>1.0412852648885929E-3</v>
      </c>
      <c r="X633" s="11" t="str">
        <f t="shared" si="140"/>
        <v>FLOW</v>
      </c>
      <c r="Y633" s="5" t="str">
        <f t="shared" si="141"/>
        <v>-</v>
      </c>
      <c r="Z633" s="5" t="s">
        <v>783</v>
      </c>
      <c r="AA633" s="5" t="s">
        <v>586</v>
      </c>
      <c r="AB633" s="12"/>
      <c r="AC633" s="5"/>
      <c r="AD633" s="5"/>
      <c r="AE633" s="13"/>
      <c r="AF633" s="14" t="s">
        <v>586</v>
      </c>
      <c r="AG633" s="15" t="s">
        <v>586</v>
      </c>
      <c r="AH633" s="5" t="s">
        <v>284</v>
      </c>
      <c r="AI633" s="15" t="s">
        <v>586</v>
      </c>
      <c r="AJ633" s="16" t="s">
        <v>586</v>
      </c>
      <c r="AK633" s="15" t="s">
        <v>586</v>
      </c>
      <c r="AL633" s="17">
        <v>5019</v>
      </c>
      <c r="AM633" s="8">
        <v>3933.07</v>
      </c>
      <c r="AN633" s="18">
        <v>88</v>
      </c>
      <c r="AO633" s="6">
        <v>98</v>
      </c>
      <c r="AP633" s="6" t="str">
        <f t="shared" si="142"/>
        <v>FLOW</v>
      </c>
      <c r="AQ633" s="6"/>
      <c r="AR633" s="6"/>
      <c r="AS633" s="6"/>
      <c r="AT633" s="6"/>
      <c r="AU633" s="5" t="s">
        <v>1060</v>
      </c>
      <c r="AV633" s="332"/>
      <c r="AW633" s="12"/>
      <c r="AX633" s="19"/>
      <c r="AY633" s="5"/>
      <c r="AZ633" s="5" t="s">
        <v>1011</v>
      </c>
      <c r="BA633" s="15" t="s">
        <v>586</v>
      </c>
      <c r="BB633" s="15"/>
      <c r="BC633" s="15"/>
      <c r="BD633" s="5"/>
      <c r="BE633" s="5"/>
      <c r="BF633" s="5"/>
      <c r="BG633" s="3"/>
      <c r="BH633" s="5"/>
      <c r="BI633" s="5"/>
      <c r="BJ633" s="5"/>
      <c r="BK633" s="5"/>
      <c r="BL633" s="5">
        <v>1</v>
      </c>
      <c r="BM633" s="5"/>
      <c r="BN633" s="5"/>
      <c r="BO633" s="5"/>
      <c r="BP633" s="5"/>
      <c r="BQ633" s="5"/>
      <c r="BR633" s="5"/>
      <c r="BS633" s="5"/>
      <c r="BT633" s="5"/>
      <c r="BU633" s="5"/>
      <c r="BV633" s="5"/>
      <c r="BW633" s="5"/>
      <c r="BX633" s="5"/>
      <c r="BY633" s="5"/>
      <c r="BZ633" s="5"/>
      <c r="CA633" s="5"/>
      <c r="CB633" s="5"/>
      <c r="CC633" s="5"/>
      <c r="CD633" s="5"/>
      <c r="CE633" s="5"/>
      <c r="CF633" s="5"/>
      <c r="CG633" s="5"/>
      <c r="CH633" s="5"/>
      <c r="CI633" s="5"/>
      <c r="CJ633" s="5"/>
      <c r="CK633" s="5"/>
      <c r="CL633" s="5"/>
      <c r="CM633" s="5"/>
      <c r="CN633" s="5"/>
      <c r="CO633" s="5"/>
      <c r="CP633" s="5"/>
      <c r="CQ633" s="5"/>
      <c r="CR633" s="5"/>
      <c r="CS633" s="5"/>
      <c r="CT633" s="5"/>
      <c r="CU633" s="5"/>
      <c r="CV633" s="5"/>
      <c r="CW633" s="5"/>
      <c r="CX633" s="5"/>
      <c r="CY633" s="5"/>
      <c r="CZ633" s="5"/>
      <c r="DA633" s="5"/>
      <c r="DB633" s="5"/>
      <c r="DC633" s="5"/>
      <c r="DD633" s="5"/>
      <c r="DE633" s="5"/>
      <c r="DF633" s="5"/>
      <c r="DG633" s="5"/>
      <c r="DH633" s="5"/>
      <c r="DI633" s="5"/>
      <c r="DJ633" s="5"/>
      <c r="DK633" s="5"/>
      <c r="DL633" s="5"/>
      <c r="DM633" s="5"/>
      <c r="DN633" s="5"/>
      <c r="DO633" s="5"/>
      <c r="DP633" s="5"/>
      <c r="DQ633" s="5"/>
      <c r="DR633" s="5"/>
      <c r="DS633" s="5"/>
      <c r="DT633" s="5"/>
      <c r="DU633" s="5"/>
      <c r="DV633" s="5"/>
      <c r="DW633" s="5"/>
      <c r="DX633" s="5"/>
      <c r="DY633" s="5"/>
      <c r="DZ633" s="5"/>
      <c r="EA633" s="5"/>
      <c r="EB633" s="5"/>
      <c r="EC633" s="5"/>
      <c r="ED633" s="5"/>
      <c r="EE633" s="5"/>
      <c r="EF633" s="5"/>
      <c r="EG633" s="5"/>
      <c r="EH633" s="5"/>
      <c r="EI633" s="5"/>
      <c r="EJ633" s="5"/>
      <c r="EK633" s="5"/>
      <c r="EL633" s="5"/>
      <c r="EM633" s="5"/>
      <c r="EN633" s="5"/>
      <c r="EO633" s="5"/>
      <c r="EP633" s="5"/>
      <c r="EQ633" s="5"/>
      <c r="ER633" s="20">
        <f t="shared" si="130"/>
        <v>1</v>
      </c>
      <c r="ES633" s="5">
        <f t="shared" si="131"/>
        <v>1</v>
      </c>
      <c r="ET633" s="5" t="s">
        <v>568</v>
      </c>
      <c r="EU633" s="15" t="s">
        <v>2081</v>
      </c>
      <c r="EV633" s="15" t="s">
        <v>567</v>
      </c>
      <c r="EW633" s="15" t="s">
        <v>1073</v>
      </c>
      <c r="EX633" s="3" t="s">
        <v>1082</v>
      </c>
      <c r="EY633" s="22">
        <v>46185</v>
      </c>
      <c r="EZ633" s="21"/>
      <c r="FA633" s="3"/>
      <c r="FB633" s="22"/>
      <c r="FC633" s="15"/>
      <c r="FD633" s="15"/>
      <c r="FE633" s="15">
        <f t="shared" si="132"/>
        <v>-2085</v>
      </c>
      <c r="FF633" s="4">
        <f t="shared" si="133"/>
        <v>7087</v>
      </c>
      <c r="FG633" t="s">
        <v>897</v>
      </c>
      <c r="FH633" s="4">
        <v>134</v>
      </c>
      <c r="FI633" t="s">
        <v>688</v>
      </c>
    </row>
    <row r="634" spans="1:165" ht="17.25" x14ac:dyDescent="0.25">
      <c r="A634" s="5">
        <v>460504076</v>
      </c>
      <c r="B634" s="12" t="s">
        <v>206</v>
      </c>
      <c r="C634" s="5"/>
      <c r="D634" s="5"/>
      <c r="E634" s="5"/>
      <c r="F634" s="5"/>
      <c r="G634" s="6"/>
      <c r="H634" s="6"/>
      <c r="I634" s="5">
        <v>3991</v>
      </c>
      <c r="J634" s="5">
        <v>3910</v>
      </c>
      <c r="K634" s="295">
        <f>IF((J634+R634)&lt;=I634+R634,(J634+R634),((I634-(I634*(M634+1)-(I634+J634)))+R634))</f>
        <v>3994</v>
      </c>
      <c r="L634" s="295">
        <f t="shared" si="139"/>
        <v>7901</v>
      </c>
      <c r="M634" s="334">
        <v>1</v>
      </c>
      <c r="N634" s="5" t="s">
        <v>688</v>
      </c>
      <c r="O634" s="5" t="s">
        <v>689</v>
      </c>
      <c r="P634" s="5" t="s">
        <v>150</v>
      </c>
      <c r="Q634" s="8">
        <v>3910</v>
      </c>
      <c r="R634" s="9">
        <v>84</v>
      </c>
      <c r="S634" s="9">
        <f t="shared" si="137"/>
        <v>0</v>
      </c>
      <c r="T634" s="9">
        <v>6256</v>
      </c>
      <c r="U634" s="10" t="s">
        <v>793</v>
      </c>
      <c r="V634" s="319">
        <f t="shared" si="128"/>
        <v>6.5633325077410817E-3</v>
      </c>
      <c r="W634" s="319">
        <f t="shared" si="129"/>
        <v>2.1927721113246975E-4</v>
      </c>
      <c r="X634" s="11" t="str">
        <f t="shared" si="140"/>
        <v>FLOW</v>
      </c>
      <c r="Y634" s="5" t="str">
        <f t="shared" si="141"/>
        <v>-</v>
      </c>
      <c r="Z634" s="5" t="s">
        <v>787</v>
      </c>
      <c r="AA634" s="5" t="s">
        <v>586</v>
      </c>
      <c r="AB634" s="12"/>
      <c r="AC634" s="5"/>
      <c r="AD634" s="5"/>
      <c r="AE634" s="13"/>
      <c r="AF634" s="14" t="s">
        <v>586</v>
      </c>
      <c r="AG634" s="15" t="s">
        <v>586</v>
      </c>
      <c r="AH634" s="5" t="s">
        <v>205</v>
      </c>
      <c r="AI634" s="15" t="s">
        <v>586</v>
      </c>
      <c r="AJ634" s="16" t="s">
        <v>586</v>
      </c>
      <c r="AK634" s="15" t="s">
        <v>586</v>
      </c>
      <c r="AL634" s="17">
        <v>10250</v>
      </c>
      <c r="AM634" s="8">
        <v>3910</v>
      </c>
      <c r="AN634" s="18">
        <v>27</v>
      </c>
      <c r="AO634" s="6">
        <v>37</v>
      </c>
      <c r="AP634" s="6" t="str">
        <f t="shared" si="142"/>
        <v>FLOW</v>
      </c>
      <c r="AQ634" s="6"/>
      <c r="AR634" s="6"/>
      <c r="AS634" s="6"/>
      <c r="AT634" s="6"/>
      <c r="AU634" s="5" t="s">
        <v>1060</v>
      </c>
      <c r="AV634" s="332"/>
      <c r="AW634" s="12"/>
      <c r="AX634" s="19"/>
      <c r="AY634" s="5"/>
      <c r="AZ634" s="5" t="s">
        <v>1011</v>
      </c>
      <c r="BA634" s="15" t="s">
        <v>586</v>
      </c>
      <c r="BB634" s="15"/>
      <c r="BC634" s="15"/>
      <c r="BD634" s="5"/>
      <c r="BE634" s="5"/>
      <c r="BF634" s="5"/>
      <c r="BG634" s="3"/>
      <c r="BH634" s="5"/>
      <c r="BI634" s="5"/>
      <c r="BJ634" s="5"/>
      <c r="BK634" s="5"/>
      <c r="BL634" s="5"/>
      <c r="BM634" s="5"/>
      <c r="BN634" s="5"/>
      <c r="BO634" s="5"/>
      <c r="BP634" s="5"/>
      <c r="BQ634" s="5"/>
      <c r="BR634" s="5">
        <v>1</v>
      </c>
      <c r="BS634" s="5"/>
      <c r="BT634" s="5"/>
      <c r="BU634" s="5"/>
      <c r="BV634" s="5"/>
      <c r="BW634" s="5"/>
      <c r="BX634" s="5">
        <v>1</v>
      </c>
      <c r="BY634" s="5"/>
      <c r="BZ634" s="5"/>
      <c r="CA634" s="5"/>
      <c r="CB634" s="5"/>
      <c r="CC634" s="5"/>
      <c r="CD634" s="5"/>
      <c r="CE634" s="5"/>
      <c r="CF634" s="5"/>
      <c r="CG634" s="5"/>
      <c r="CH634" s="5"/>
      <c r="CI634" s="5"/>
      <c r="CJ634" s="5">
        <v>1</v>
      </c>
      <c r="CK634" s="5"/>
      <c r="CL634" s="5"/>
      <c r="CM634" s="5"/>
      <c r="CN634" s="5"/>
      <c r="CO634" s="5"/>
      <c r="CP634" s="5"/>
      <c r="CQ634" s="5"/>
      <c r="CR634" s="5"/>
      <c r="CS634" s="5"/>
      <c r="CT634" s="5"/>
      <c r="CU634" s="5"/>
      <c r="CV634" s="5"/>
      <c r="CW634" s="5"/>
      <c r="CX634" s="5"/>
      <c r="CY634" s="5"/>
      <c r="CZ634" s="5"/>
      <c r="DA634" s="5"/>
      <c r="DB634" s="5"/>
      <c r="DC634" s="5"/>
      <c r="DD634" s="5"/>
      <c r="DE634" s="5"/>
      <c r="DF634" s="5"/>
      <c r="DG634" s="5"/>
      <c r="DH634" s="5"/>
      <c r="DI634" s="5"/>
      <c r="DJ634" s="5"/>
      <c r="DK634" s="5"/>
      <c r="DL634" s="5"/>
      <c r="DM634" s="5"/>
      <c r="DN634" s="5"/>
      <c r="DO634" s="5"/>
      <c r="DP634" s="5"/>
      <c r="DQ634" s="5"/>
      <c r="DR634" s="5"/>
      <c r="DS634" s="5"/>
      <c r="DT634" s="5"/>
      <c r="DU634" s="5"/>
      <c r="DV634" s="5"/>
      <c r="DW634" s="5"/>
      <c r="DX634" s="5"/>
      <c r="DY634" s="5"/>
      <c r="DZ634" s="5"/>
      <c r="EA634" s="5"/>
      <c r="EB634" s="5"/>
      <c r="EC634" s="5"/>
      <c r="ED634" s="5"/>
      <c r="EE634" s="5"/>
      <c r="EF634" s="5"/>
      <c r="EG634" s="5"/>
      <c r="EH634" s="5"/>
      <c r="EI634" s="5"/>
      <c r="EJ634" s="5"/>
      <c r="EK634" s="5"/>
      <c r="EL634" s="5"/>
      <c r="EM634" s="5"/>
      <c r="EN634" s="5"/>
      <c r="EO634" s="5"/>
      <c r="EP634" s="5"/>
      <c r="EQ634" s="5"/>
      <c r="ER634" s="20">
        <f t="shared" si="130"/>
        <v>3</v>
      </c>
      <c r="ES634" s="5">
        <f t="shared" si="131"/>
        <v>1</v>
      </c>
      <c r="ET634" s="5" t="s">
        <v>584</v>
      </c>
      <c r="EU634" s="15" t="s">
        <v>2082</v>
      </c>
      <c r="EV634" s="15" t="s">
        <v>567</v>
      </c>
      <c r="EW634" s="15" t="s">
        <v>1073</v>
      </c>
      <c r="EX634" s="3" t="s">
        <v>1300</v>
      </c>
      <c r="EY634" s="22">
        <v>46189</v>
      </c>
      <c r="EZ634" s="21"/>
      <c r="FA634" s="3"/>
      <c r="FB634" s="22"/>
      <c r="FC634" s="15"/>
      <c r="FD634" s="15"/>
      <c r="FE634" s="15">
        <f t="shared" si="132"/>
        <v>3994</v>
      </c>
      <c r="FF634" s="4">
        <f t="shared" si="133"/>
        <v>7901</v>
      </c>
      <c r="FG634" t="s">
        <v>586</v>
      </c>
      <c r="FH634" s="4">
        <v>84</v>
      </c>
      <c r="FI634" t="s">
        <v>688</v>
      </c>
    </row>
    <row r="635" spans="1:165" ht="17.25" x14ac:dyDescent="0.25">
      <c r="A635" s="5">
        <v>460451199</v>
      </c>
      <c r="B635" s="12" t="s">
        <v>988</v>
      </c>
      <c r="C635" s="5"/>
      <c r="D635" s="5"/>
      <c r="E635" s="5"/>
      <c r="F635" s="5"/>
      <c r="G635" s="6"/>
      <c r="H635" s="6"/>
      <c r="I635" s="5">
        <v>3690</v>
      </c>
      <c r="J635" s="5">
        <v>3690</v>
      </c>
      <c r="K635" s="295">
        <f>IF((J635+R635)&lt;=I635+R635,(J635+R635),((I635-(I635*(M635+1)-(I635+J635)))+R635))</f>
        <v>3695</v>
      </c>
      <c r="L635" s="295">
        <f t="shared" si="139"/>
        <v>7380</v>
      </c>
      <c r="M635" s="334">
        <v>1</v>
      </c>
      <c r="N635" s="5" t="s">
        <v>688</v>
      </c>
      <c r="O635" s="5" t="s">
        <v>689</v>
      </c>
      <c r="P635" s="5" t="s">
        <v>26</v>
      </c>
      <c r="Q635" s="8">
        <v>3642</v>
      </c>
      <c r="R635" s="9">
        <v>5</v>
      </c>
      <c r="S635" s="9">
        <f t="shared" si="137"/>
        <v>0</v>
      </c>
      <c r="T635" s="9">
        <v>900</v>
      </c>
      <c r="U635" s="10" t="s">
        <v>586</v>
      </c>
      <c r="V635" s="319">
        <f t="shared" si="128"/>
        <v>1.570642614323505E-3</v>
      </c>
      <c r="W635" s="319">
        <f t="shared" si="129"/>
        <v>2.0424746878374802E-4</v>
      </c>
      <c r="X635" s="11" t="str">
        <f t="shared" si="140"/>
        <v>FLOW</v>
      </c>
      <c r="Y635" s="5" t="str">
        <f t="shared" si="141"/>
        <v>-</v>
      </c>
      <c r="Z635" s="5" t="s">
        <v>586</v>
      </c>
      <c r="AA635" s="5" t="s">
        <v>586</v>
      </c>
      <c r="AB635" s="12"/>
      <c r="AC635" s="5"/>
      <c r="AD635" s="5"/>
      <c r="AE635" s="13"/>
      <c r="AF635" s="14" t="s">
        <v>586</v>
      </c>
      <c r="AG635" s="15" t="s">
        <v>586</v>
      </c>
      <c r="AH635" s="5" t="s">
        <v>306</v>
      </c>
      <c r="AI635" s="15" t="s">
        <v>586</v>
      </c>
      <c r="AJ635" s="16" t="s">
        <v>586</v>
      </c>
      <c r="AK635" s="15" t="s">
        <v>586</v>
      </c>
      <c r="AL635" s="17">
        <v>4595</v>
      </c>
      <c r="AM635" s="8">
        <v>3642</v>
      </c>
      <c r="AN635" s="18">
        <v>27</v>
      </c>
      <c r="AO635" s="6">
        <v>37</v>
      </c>
      <c r="AP635" s="6" t="str">
        <f t="shared" si="142"/>
        <v>FLOW</v>
      </c>
      <c r="AQ635" s="6"/>
      <c r="AR635" s="6"/>
      <c r="AS635" s="6"/>
      <c r="AT635" s="6"/>
      <c r="AU635" s="5" t="s">
        <v>483</v>
      </c>
      <c r="AV635" s="332"/>
      <c r="AW635" s="12"/>
      <c r="AX635" s="19"/>
      <c r="AY635" s="5"/>
      <c r="AZ635" s="5" t="s">
        <v>1011</v>
      </c>
      <c r="BA635" s="15" t="s">
        <v>586</v>
      </c>
      <c r="BB635" s="15"/>
      <c r="BC635" s="15"/>
      <c r="BD635" s="5"/>
      <c r="BE635" s="5"/>
      <c r="BF635" s="5"/>
      <c r="BG635" s="3"/>
      <c r="BH635" s="5"/>
      <c r="BI635" s="5"/>
      <c r="BJ635" s="5"/>
      <c r="BK635" s="5"/>
      <c r="BL635" s="5"/>
      <c r="BM635" s="5"/>
      <c r="BN635" s="5"/>
      <c r="BO635" s="5"/>
      <c r="BP635" s="5"/>
      <c r="BQ635" s="5"/>
      <c r="BR635" s="5"/>
      <c r="BS635" s="5"/>
      <c r="BT635" s="5"/>
      <c r="BU635" s="5"/>
      <c r="BV635" s="5"/>
      <c r="BW635" s="5"/>
      <c r="BX635" s="5"/>
      <c r="BY635" s="5"/>
      <c r="BZ635" s="5"/>
      <c r="CA635" s="5"/>
      <c r="CB635" s="5"/>
      <c r="CC635" s="5"/>
      <c r="CD635" s="5">
        <v>1</v>
      </c>
      <c r="CE635" s="5"/>
      <c r="CF635" s="5"/>
      <c r="CG635" s="5"/>
      <c r="CH635" s="5"/>
      <c r="CI635" s="5"/>
      <c r="CJ635" s="5"/>
      <c r="CK635" s="5"/>
      <c r="CL635" s="5"/>
      <c r="CM635" s="5"/>
      <c r="CN635" s="5"/>
      <c r="CO635" s="5"/>
      <c r="CP635" s="5"/>
      <c r="CQ635" s="5"/>
      <c r="CR635" s="5"/>
      <c r="CS635" s="5"/>
      <c r="CT635" s="5"/>
      <c r="CU635" s="5"/>
      <c r="CV635" s="5"/>
      <c r="CW635" s="5"/>
      <c r="CX635" s="5"/>
      <c r="CY635" s="5"/>
      <c r="CZ635" s="5"/>
      <c r="DA635" s="5"/>
      <c r="DB635" s="5"/>
      <c r="DC635" s="5"/>
      <c r="DD635" s="5"/>
      <c r="DE635" s="5"/>
      <c r="DF635" s="5"/>
      <c r="DG635" s="5"/>
      <c r="DH635" s="5"/>
      <c r="DI635" s="5"/>
      <c r="DJ635" s="5"/>
      <c r="DK635" s="5"/>
      <c r="DL635" s="5"/>
      <c r="DM635" s="5"/>
      <c r="DN635" s="5"/>
      <c r="DO635" s="5"/>
      <c r="DP635" s="5"/>
      <c r="DQ635" s="5"/>
      <c r="DR635" s="5"/>
      <c r="DS635" s="5"/>
      <c r="DT635" s="5"/>
      <c r="DU635" s="5"/>
      <c r="DV635" s="5"/>
      <c r="DW635" s="5"/>
      <c r="DX635" s="5"/>
      <c r="DY635" s="5"/>
      <c r="DZ635" s="5"/>
      <c r="EA635" s="5"/>
      <c r="EB635" s="5"/>
      <c r="EC635" s="5"/>
      <c r="ED635" s="5"/>
      <c r="EE635" s="5"/>
      <c r="EF635" s="5"/>
      <c r="EG635" s="5"/>
      <c r="EH635" s="5"/>
      <c r="EI635" s="5"/>
      <c r="EJ635" s="5"/>
      <c r="EK635" s="5"/>
      <c r="EL635" s="5"/>
      <c r="EM635" s="5"/>
      <c r="EN635" s="5"/>
      <c r="EO635" s="5"/>
      <c r="EP635" s="5"/>
      <c r="EQ635" s="5"/>
      <c r="ER635" s="20">
        <f t="shared" si="130"/>
        <v>1</v>
      </c>
      <c r="ES635" s="5">
        <f t="shared" si="131"/>
        <v>1</v>
      </c>
      <c r="ET635" s="5" t="s">
        <v>572</v>
      </c>
      <c r="EU635" s="15" t="s">
        <v>2083</v>
      </c>
      <c r="EV635" s="15" t="s">
        <v>567</v>
      </c>
      <c r="EW635" s="15" t="e">
        <v>#N/A</v>
      </c>
      <c r="EX635" s="3" t="e">
        <v>#N/A</v>
      </c>
      <c r="EY635" s="22" t="e">
        <v>#N/A</v>
      </c>
      <c r="EZ635" s="21"/>
      <c r="FA635" s="3"/>
      <c r="FB635" s="22"/>
      <c r="FC635" s="15"/>
      <c r="FD635" s="15"/>
      <c r="FE635" s="15">
        <f t="shared" si="132"/>
        <v>3695</v>
      </c>
      <c r="FF635" s="4">
        <f t="shared" si="133"/>
        <v>7380</v>
      </c>
      <c r="FG635" t="s">
        <v>586</v>
      </c>
      <c r="FH635" s="4">
        <v>5</v>
      </c>
      <c r="FI635" t="s">
        <v>688</v>
      </c>
    </row>
    <row r="636" spans="1:165" ht="17.25" x14ac:dyDescent="0.25">
      <c r="A636" s="5">
        <v>465617157</v>
      </c>
      <c r="B636" s="12" t="s">
        <v>240</v>
      </c>
      <c r="C636" s="5"/>
      <c r="D636" s="5"/>
      <c r="E636" s="5"/>
      <c r="F636" s="5"/>
      <c r="G636" s="6"/>
      <c r="H636" s="6"/>
      <c r="I636" s="5">
        <v>2793</v>
      </c>
      <c r="J636" s="5">
        <v>3638.66</v>
      </c>
      <c r="K636" s="295">
        <f>J636-I636+R636</f>
        <v>1084.6599999999999</v>
      </c>
      <c r="L636" s="295">
        <f t="shared" si="139"/>
        <v>6431.66</v>
      </c>
      <c r="M636" s="7">
        <v>4</v>
      </c>
      <c r="N636" s="5" t="s">
        <v>688</v>
      </c>
      <c r="O636" s="5" t="s">
        <v>689</v>
      </c>
      <c r="P636" s="5" t="s">
        <v>106</v>
      </c>
      <c r="Q636" s="8">
        <v>3583.66</v>
      </c>
      <c r="R636" s="9">
        <v>239</v>
      </c>
      <c r="S636" s="9">
        <f t="shared" si="137"/>
        <v>0</v>
      </c>
      <c r="T636" s="9">
        <v>900</v>
      </c>
      <c r="U636" s="10" t="s">
        <v>688</v>
      </c>
      <c r="V636" s="319">
        <f t="shared" si="128"/>
        <v>3.5462786764713157E-2</v>
      </c>
      <c r="W636" s="319">
        <f t="shared" si="129"/>
        <v>1.1765833638513969E-3</v>
      </c>
      <c r="X636" s="11" t="str">
        <f t="shared" si="140"/>
        <v>FLOW</v>
      </c>
      <c r="Y636" s="5" t="str">
        <f t="shared" si="141"/>
        <v>-</v>
      </c>
      <c r="Z636" s="5" t="s">
        <v>783</v>
      </c>
      <c r="AA636" s="5" t="s">
        <v>586</v>
      </c>
      <c r="AB636" s="12"/>
      <c r="AC636" s="5"/>
      <c r="AD636" s="5"/>
      <c r="AE636" s="13"/>
      <c r="AF636" s="14" t="s">
        <v>586</v>
      </c>
      <c r="AG636" s="15" t="s">
        <v>586</v>
      </c>
      <c r="AH636" s="5" t="s">
        <v>241</v>
      </c>
      <c r="AI636" s="15" t="s">
        <v>586</v>
      </c>
      <c r="AJ636" s="16" t="s">
        <v>586</v>
      </c>
      <c r="AK636" s="15" t="s">
        <v>586</v>
      </c>
      <c r="AL636" s="17">
        <v>4777.66</v>
      </c>
      <c r="AM636" s="8">
        <v>3583.66</v>
      </c>
      <c r="AN636" s="18">
        <v>115</v>
      </c>
      <c r="AO636" s="6">
        <v>125</v>
      </c>
      <c r="AP636" s="6" t="str">
        <f t="shared" si="142"/>
        <v>FLOW</v>
      </c>
      <c r="AQ636" s="6"/>
      <c r="AR636" s="6"/>
      <c r="AS636" s="6"/>
      <c r="AT636" s="6"/>
      <c r="AU636" s="5" t="s">
        <v>483</v>
      </c>
      <c r="AV636" s="332"/>
      <c r="AW636" s="12"/>
      <c r="AX636" s="19"/>
      <c r="AY636" s="5"/>
      <c r="AZ636" s="5" t="s">
        <v>1011</v>
      </c>
      <c r="BA636" s="15" t="s">
        <v>586</v>
      </c>
      <c r="BB636" s="15"/>
      <c r="BC636" s="15"/>
      <c r="BD636" s="5"/>
      <c r="BE636" s="5"/>
      <c r="BF636" s="5"/>
      <c r="BG636" s="3"/>
      <c r="BH636" s="5"/>
      <c r="BI636" s="5"/>
      <c r="BJ636" s="5"/>
      <c r="BK636" s="5"/>
      <c r="BL636" s="5">
        <v>1</v>
      </c>
      <c r="BM636" s="5"/>
      <c r="BN636" s="5"/>
      <c r="BO636" s="5"/>
      <c r="BP636" s="5"/>
      <c r="BQ636" s="5"/>
      <c r="BR636" s="5"/>
      <c r="BS636" s="5"/>
      <c r="BT636" s="5"/>
      <c r="BU636" s="5"/>
      <c r="BV636" s="5"/>
      <c r="BW636" s="5"/>
      <c r="BX636" s="5"/>
      <c r="BY636" s="5"/>
      <c r="BZ636" s="5"/>
      <c r="CA636" s="5"/>
      <c r="CB636" s="5"/>
      <c r="CC636" s="5"/>
      <c r="CD636" s="5"/>
      <c r="CE636" s="5"/>
      <c r="CF636" s="5"/>
      <c r="CG636" s="5"/>
      <c r="CH636" s="5"/>
      <c r="CI636" s="5"/>
      <c r="CJ636" s="5"/>
      <c r="CK636" s="5"/>
      <c r="CL636" s="5"/>
      <c r="CM636" s="5"/>
      <c r="CN636" s="5"/>
      <c r="CO636" s="5"/>
      <c r="CP636" s="5"/>
      <c r="CQ636" s="5"/>
      <c r="CR636" s="5"/>
      <c r="CS636" s="5"/>
      <c r="CT636" s="5"/>
      <c r="CU636" s="5"/>
      <c r="CV636" s="5"/>
      <c r="CW636" s="5"/>
      <c r="CX636" s="5"/>
      <c r="CY636" s="5"/>
      <c r="CZ636" s="5"/>
      <c r="DA636" s="5"/>
      <c r="DB636" s="5"/>
      <c r="DC636" s="5"/>
      <c r="DD636" s="5"/>
      <c r="DE636" s="5"/>
      <c r="DF636" s="5"/>
      <c r="DG636" s="5"/>
      <c r="DH636" s="5"/>
      <c r="DI636" s="5"/>
      <c r="DJ636" s="5"/>
      <c r="DK636" s="5"/>
      <c r="DL636" s="5"/>
      <c r="DM636" s="5"/>
      <c r="DN636" s="5"/>
      <c r="DO636" s="5"/>
      <c r="DP636" s="5"/>
      <c r="DQ636" s="5"/>
      <c r="DR636" s="5"/>
      <c r="DS636" s="5"/>
      <c r="DT636" s="5"/>
      <c r="DU636" s="5"/>
      <c r="DV636" s="5"/>
      <c r="DW636" s="5"/>
      <c r="DX636" s="5"/>
      <c r="DY636" s="5"/>
      <c r="DZ636" s="5"/>
      <c r="EA636" s="5"/>
      <c r="EB636" s="5"/>
      <c r="EC636" s="5"/>
      <c r="ED636" s="5"/>
      <c r="EE636" s="5"/>
      <c r="EF636" s="5"/>
      <c r="EG636" s="5"/>
      <c r="EH636" s="5"/>
      <c r="EI636" s="5"/>
      <c r="EJ636" s="5"/>
      <c r="EK636" s="5"/>
      <c r="EL636" s="5"/>
      <c r="EM636" s="5"/>
      <c r="EN636" s="5"/>
      <c r="EO636" s="5"/>
      <c r="EP636" s="5"/>
      <c r="EQ636" s="5"/>
      <c r="ER636" s="20">
        <f t="shared" si="130"/>
        <v>1</v>
      </c>
      <c r="ES636" s="5">
        <f t="shared" si="131"/>
        <v>1</v>
      </c>
      <c r="ET636" s="5" t="s">
        <v>568</v>
      </c>
      <c r="EU636" s="15" t="s">
        <v>2084</v>
      </c>
      <c r="EV636" s="15" t="s">
        <v>567</v>
      </c>
      <c r="EW636" s="15" t="s">
        <v>1073</v>
      </c>
      <c r="EX636" s="3" t="s">
        <v>1082</v>
      </c>
      <c r="EY636" s="22">
        <v>46183</v>
      </c>
      <c r="EZ636" s="21"/>
      <c r="FA636" s="3"/>
      <c r="FB636" s="22"/>
      <c r="FC636" s="15"/>
      <c r="FD636" s="15"/>
      <c r="FE636" s="15">
        <f t="shared" si="132"/>
        <v>-4501.34</v>
      </c>
      <c r="FF636" s="4">
        <f t="shared" si="133"/>
        <v>6431.66</v>
      </c>
      <c r="FG636" t="s">
        <v>586</v>
      </c>
      <c r="FH636" s="4">
        <v>239</v>
      </c>
      <c r="FI636" t="s">
        <v>688</v>
      </c>
    </row>
    <row r="637" spans="1:165" ht="17.25" x14ac:dyDescent="0.25">
      <c r="A637" s="5">
        <v>466507861</v>
      </c>
      <c r="B637" s="12" t="s">
        <v>1336</v>
      </c>
      <c r="C637" s="5"/>
      <c r="D637" s="5"/>
      <c r="E637" s="5"/>
      <c r="F637" s="5"/>
      <c r="G637" s="6"/>
      <c r="H637" s="6" t="s">
        <v>1480</v>
      </c>
      <c r="I637" s="5">
        <v>1349</v>
      </c>
      <c r="J637" s="5">
        <v>922</v>
      </c>
      <c r="K637" s="295">
        <f t="shared" ref="K637:K650" si="143">IF((J637+R637)&lt;=I637+R637,(J637+R637),((I637-(I637*(M637+1)-(I637+J637)))+R637))</f>
        <v>946</v>
      </c>
      <c r="L637" s="295">
        <f t="shared" si="139"/>
        <v>2271</v>
      </c>
      <c r="M637" s="334">
        <v>1</v>
      </c>
      <c r="N637" s="5" t="s">
        <v>737</v>
      </c>
      <c r="O637" s="5" t="s">
        <v>689</v>
      </c>
      <c r="P637" s="5" t="s">
        <v>41</v>
      </c>
      <c r="Q637" s="8">
        <v>3541</v>
      </c>
      <c r="R637" s="9">
        <v>24</v>
      </c>
      <c r="S637" s="9">
        <f t="shared" si="137"/>
        <v>0</v>
      </c>
      <c r="T637" s="9">
        <v>1800</v>
      </c>
      <c r="U637" s="10" t="s">
        <v>586</v>
      </c>
      <c r="V637" s="319">
        <f t="shared" si="128"/>
        <v>3.4975082402074432E-3</v>
      </c>
      <c r="W637" s="319">
        <f t="shared" si="129"/>
        <v>1.9858327483889395E-4</v>
      </c>
      <c r="X637" s="11" t="str">
        <f t="shared" si="140"/>
        <v>STABLE</v>
      </c>
      <c r="Y637" s="5" t="str">
        <f t="shared" si="141"/>
        <v>PAID</v>
      </c>
      <c r="Z637" s="5" t="s">
        <v>586</v>
      </c>
      <c r="AA637" s="5" t="s">
        <v>586</v>
      </c>
      <c r="AB637" s="12"/>
      <c r="AC637" s="5"/>
      <c r="AD637" s="5"/>
      <c r="AE637" s="13"/>
      <c r="AF637" s="14"/>
      <c r="AG637" s="15"/>
      <c r="AH637" s="5" t="s">
        <v>1450</v>
      </c>
      <c r="AI637" s="15"/>
      <c r="AK637" s="15"/>
      <c r="AL637" s="17">
        <v>2746</v>
      </c>
      <c r="AM637" s="8">
        <v>3541</v>
      </c>
      <c r="AN637" s="18">
        <v>26</v>
      </c>
      <c r="AO637" s="6">
        <v>5</v>
      </c>
      <c r="AP637" s="6" t="str">
        <f t="shared" si="142"/>
        <v>STABLE</v>
      </c>
      <c r="AQ637" s="6"/>
      <c r="AR637" s="6"/>
      <c r="AS637" s="6"/>
      <c r="AT637" s="6"/>
      <c r="AU637" s="5" t="s">
        <v>586</v>
      </c>
      <c r="AV637" s="332"/>
      <c r="AW637" s="12"/>
      <c r="AX637" s="19"/>
      <c r="AY637" s="5"/>
      <c r="AZ637" s="5" t="s">
        <v>1325</v>
      </c>
      <c r="BA637" s="15" t="s">
        <v>586</v>
      </c>
      <c r="BB637" s="15"/>
      <c r="BC637" s="15"/>
      <c r="BD637" s="5"/>
      <c r="BE637" s="5"/>
      <c r="BF637" s="5"/>
      <c r="BG637" s="3"/>
      <c r="BH637" s="5"/>
      <c r="BI637" s="5"/>
      <c r="BJ637" s="5"/>
      <c r="BK637" s="5"/>
      <c r="BL637" s="5"/>
      <c r="BM637" s="5"/>
      <c r="BN637" s="5"/>
      <c r="BO637" s="5"/>
      <c r="BP637" s="5"/>
      <c r="BQ637" s="5"/>
      <c r="BR637" s="5"/>
      <c r="BS637" s="5"/>
      <c r="BT637" s="5"/>
      <c r="BU637" s="5"/>
      <c r="BV637" s="5"/>
      <c r="BW637" s="5"/>
      <c r="BX637" s="5"/>
      <c r="BY637" s="5"/>
      <c r="BZ637" s="5"/>
      <c r="CA637" s="5"/>
      <c r="CB637" s="5"/>
      <c r="CC637" s="5"/>
      <c r="CD637" s="5"/>
      <c r="CE637" s="5"/>
      <c r="CF637" s="5"/>
      <c r="CG637" s="5"/>
      <c r="CH637" s="5"/>
      <c r="CI637" s="5"/>
      <c r="CJ637" s="5"/>
      <c r="CK637" s="5"/>
      <c r="CL637" s="5"/>
      <c r="CM637" s="5"/>
      <c r="CN637" s="5"/>
      <c r="CO637" s="5"/>
      <c r="CP637" s="5"/>
      <c r="CQ637" s="5"/>
      <c r="CR637" s="5"/>
      <c r="CS637" s="5"/>
      <c r="CT637" s="5"/>
      <c r="CU637" s="5"/>
      <c r="CV637" s="5"/>
      <c r="CW637" s="5"/>
      <c r="CX637" s="5"/>
      <c r="CY637" s="5"/>
      <c r="CZ637" s="5"/>
      <c r="DA637" s="5"/>
      <c r="DB637" s="5"/>
      <c r="DC637" s="5"/>
      <c r="DD637" s="5"/>
      <c r="DE637" s="5"/>
      <c r="DF637" s="5"/>
      <c r="DG637" s="5"/>
      <c r="DH637" s="5"/>
      <c r="DI637" s="5"/>
      <c r="DJ637" s="5"/>
      <c r="DK637" s="5"/>
      <c r="DL637" s="5"/>
      <c r="DM637" s="5"/>
      <c r="DN637" s="5"/>
      <c r="DO637" s="5"/>
      <c r="DP637" s="5"/>
      <c r="DQ637" s="5"/>
      <c r="DR637" s="5"/>
      <c r="DS637" s="5"/>
      <c r="DT637" s="5"/>
      <c r="DU637" s="5"/>
      <c r="DV637" s="5"/>
      <c r="DW637" s="5"/>
      <c r="DX637" s="5"/>
      <c r="DY637" s="5"/>
      <c r="DZ637" s="5"/>
      <c r="EA637" s="5"/>
      <c r="EB637" s="5"/>
      <c r="EC637" s="5"/>
      <c r="ED637" s="5"/>
      <c r="EE637" s="5"/>
      <c r="EF637" s="5"/>
      <c r="EG637" s="5"/>
      <c r="EH637" s="5"/>
      <c r="EI637" s="5"/>
      <c r="EJ637" s="5"/>
      <c r="EK637" s="5"/>
      <c r="EL637" s="5"/>
      <c r="EM637" s="5"/>
      <c r="EN637" s="5"/>
      <c r="EO637" s="5"/>
      <c r="EP637" s="5"/>
      <c r="EQ637" s="5"/>
      <c r="ER637" s="20">
        <f t="shared" si="130"/>
        <v>0</v>
      </c>
      <c r="ES637" s="5" t="str">
        <f t="shared" si="131"/>
        <v/>
      </c>
      <c r="ET637" s="5" t="s">
        <v>575</v>
      </c>
      <c r="EU637" s="15" t="s">
        <v>2085</v>
      </c>
      <c r="EV637" s="15" t="s">
        <v>567</v>
      </c>
      <c r="EW637" s="15"/>
      <c r="EX637" s="3"/>
      <c r="EY637" s="22"/>
      <c r="EZ637" s="21"/>
      <c r="FA637" s="3"/>
      <c r="FB637" s="22"/>
      <c r="FC637" s="15"/>
      <c r="FD637" s="15"/>
      <c r="FE637" s="15">
        <f t="shared" si="132"/>
        <v>946</v>
      </c>
      <c r="FF637" s="4">
        <f t="shared" si="133"/>
        <v>2271</v>
      </c>
      <c r="FH637" s="4">
        <v>24</v>
      </c>
      <c r="FI637" t="s">
        <v>1477</v>
      </c>
    </row>
    <row r="638" spans="1:165" ht="17.25" x14ac:dyDescent="0.25">
      <c r="A638" s="5">
        <v>457439340</v>
      </c>
      <c r="B638" s="12" t="s">
        <v>393</v>
      </c>
      <c r="C638" s="5"/>
      <c r="D638" s="5"/>
      <c r="E638" s="5"/>
      <c r="F638" s="5"/>
      <c r="G638" s="6"/>
      <c r="H638" s="6"/>
      <c r="I638" s="5">
        <v>3679</v>
      </c>
      <c r="J638" s="5">
        <v>3485.63</v>
      </c>
      <c r="K638" s="295">
        <f t="shared" si="143"/>
        <v>3709.63</v>
      </c>
      <c r="L638" s="295">
        <f t="shared" si="139"/>
        <v>7164.63</v>
      </c>
      <c r="M638" s="7">
        <v>2</v>
      </c>
      <c r="N638" s="5" t="s">
        <v>688</v>
      </c>
      <c r="O638" s="5" t="s">
        <v>689</v>
      </c>
      <c r="P638" s="5" t="s">
        <v>30</v>
      </c>
      <c r="Q638" s="8">
        <v>3485.63</v>
      </c>
      <c r="R638" s="9">
        <v>224</v>
      </c>
      <c r="S638" s="9">
        <f t="shared" si="137"/>
        <v>0</v>
      </c>
      <c r="T638" s="9">
        <v>5850</v>
      </c>
      <c r="U638" s="10" t="s">
        <v>874</v>
      </c>
      <c r="V638" s="319">
        <f t="shared" si="128"/>
        <v>3.8987824563771261E-3</v>
      </c>
      <c r="W638" s="319">
        <f t="shared" si="129"/>
        <v>7.7175815802361968E-4</v>
      </c>
      <c r="X638" s="11" t="str">
        <f t="shared" si="140"/>
        <v>FLOW</v>
      </c>
      <c r="Y638" s="5" t="str">
        <f t="shared" si="141"/>
        <v>-</v>
      </c>
      <c r="Z638" s="5" t="s">
        <v>783</v>
      </c>
      <c r="AA638" s="5" t="s">
        <v>586</v>
      </c>
      <c r="AB638" s="12"/>
      <c r="AC638" s="5"/>
      <c r="AD638" s="5"/>
      <c r="AE638" s="13"/>
      <c r="AF638" s="14" t="s">
        <v>586</v>
      </c>
      <c r="AG638" s="15" t="s">
        <v>586</v>
      </c>
      <c r="AH638" s="5" t="s">
        <v>391</v>
      </c>
      <c r="AI638" s="15" t="s">
        <v>586</v>
      </c>
      <c r="AJ638" s="16" t="s">
        <v>586</v>
      </c>
      <c r="AK638" s="15" t="s">
        <v>586</v>
      </c>
      <c r="AL638" s="17">
        <v>9559.6299999999992</v>
      </c>
      <c r="AM638" s="8">
        <v>3485.63</v>
      </c>
      <c r="AN638" s="18">
        <v>57</v>
      </c>
      <c r="AO638" s="6">
        <v>67</v>
      </c>
      <c r="AP638" s="6" t="str">
        <f t="shared" si="142"/>
        <v>FLOW</v>
      </c>
      <c r="AQ638" s="6"/>
      <c r="AR638" s="6"/>
      <c r="AS638" s="6"/>
      <c r="AT638" s="6"/>
      <c r="AU638" s="5" t="s">
        <v>1060</v>
      </c>
      <c r="AV638" s="332"/>
      <c r="AW638" s="12"/>
      <c r="AX638" s="19"/>
      <c r="AY638" s="5"/>
      <c r="AZ638" s="5" t="s">
        <v>1011</v>
      </c>
      <c r="BA638" s="15" t="s">
        <v>586</v>
      </c>
      <c r="BB638" s="15"/>
      <c r="BC638" s="15"/>
      <c r="BD638" s="5"/>
      <c r="BE638" s="5"/>
      <c r="BF638" s="5"/>
      <c r="BG638" s="3"/>
      <c r="BH638" s="5"/>
      <c r="BI638" s="5"/>
      <c r="BJ638" s="5"/>
      <c r="BK638" s="5"/>
      <c r="BL638" s="5"/>
      <c r="BM638" s="5"/>
      <c r="BN638" s="5"/>
      <c r="BO638" s="5">
        <v>1</v>
      </c>
      <c r="BP638" s="5"/>
      <c r="BQ638" s="5"/>
      <c r="BR638" s="5"/>
      <c r="BS638" s="5"/>
      <c r="BT638" s="5"/>
      <c r="BU638" s="5"/>
      <c r="BV638" s="5"/>
      <c r="BW638" s="5"/>
      <c r="BX638" s="5"/>
      <c r="BY638" s="5"/>
      <c r="BZ638" s="5"/>
      <c r="CA638" s="5"/>
      <c r="CB638" s="5"/>
      <c r="CC638" s="5"/>
      <c r="CD638" s="5"/>
      <c r="CE638" s="5"/>
      <c r="CF638" s="5"/>
      <c r="CG638" s="5"/>
      <c r="CH638" s="5"/>
      <c r="CI638" s="5"/>
      <c r="CJ638" s="5"/>
      <c r="CK638" s="5"/>
      <c r="CL638" s="5"/>
      <c r="CM638" s="5"/>
      <c r="CN638" s="5"/>
      <c r="CO638" s="5"/>
      <c r="CP638" s="5"/>
      <c r="CQ638" s="5"/>
      <c r="CR638" s="5"/>
      <c r="CS638" s="5"/>
      <c r="CT638" s="5"/>
      <c r="CU638" s="5"/>
      <c r="CV638" s="5"/>
      <c r="CW638" s="5"/>
      <c r="CX638" s="5"/>
      <c r="CY638" s="5"/>
      <c r="CZ638" s="5"/>
      <c r="DA638" s="5"/>
      <c r="DB638" s="5"/>
      <c r="DC638" s="5"/>
      <c r="DD638" s="5"/>
      <c r="DE638" s="5"/>
      <c r="DF638" s="5"/>
      <c r="DG638" s="5"/>
      <c r="DH638" s="5"/>
      <c r="DI638" s="5"/>
      <c r="DJ638" s="5"/>
      <c r="DK638" s="5"/>
      <c r="DL638" s="5"/>
      <c r="DM638" s="5"/>
      <c r="DN638" s="5"/>
      <c r="DO638" s="5"/>
      <c r="DP638" s="5"/>
      <c r="DQ638" s="5"/>
      <c r="DR638" s="5"/>
      <c r="DS638" s="5"/>
      <c r="DT638" s="5"/>
      <c r="DU638" s="5"/>
      <c r="DV638" s="5"/>
      <c r="DW638" s="5"/>
      <c r="DX638" s="5"/>
      <c r="DY638" s="5"/>
      <c r="DZ638" s="5"/>
      <c r="EA638" s="5"/>
      <c r="EB638" s="5"/>
      <c r="EC638" s="5"/>
      <c r="ED638" s="5"/>
      <c r="EE638" s="5"/>
      <c r="EF638" s="5"/>
      <c r="EG638" s="5"/>
      <c r="EH638" s="5"/>
      <c r="EI638" s="5"/>
      <c r="EJ638" s="5"/>
      <c r="EK638" s="5"/>
      <c r="EL638" s="5"/>
      <c r="EM638" s="5"/>
      <c r="EN638" s="5"/>
      <c r="EO638" s="5"/>
      <c r="EP638" s="5"/>
      <c r="EQ638" s="5"/>
      <c r="ER638" s="20">
        <f t="shared" si="130"/>
        <v>1</v>
      </c>
      <c r="ES638" s="5">
        <f t="shared" si="131"/>
        <v>1</v>
      </c>
      <c r="ET638" s="5" t="s">
        <v>573</v>
      </c>
      <c r="EU638" s="15" t="s">
        <v>2086</v>
      </c>
      <c r="EV638" s="15" t="s">
        <v>567</v>
      </c>
      <c r="EW638" s="15" t="s">
        <v>1068</v>
      </c>
      <c r="EX638" s="3" t="s">
        <v>1104</v>
      </c>
      <c r="EY638" s="22">
        <v>46178</v>
      </c>
      <c r="EZ638" s="21"/>
      <c r="FA638" s="3"/>
      <c r="FB638" s="22"/>
      <c r="FC638" s="15"/>
      <c r="FD638" s="15"/>
      <c r="FE638" s="15">
        <f t="shared" si="132"/>
        <v>3709.63</v>
      </c>
      <c r="FF638" s="4">
        <f t="shared" si="133"/>
        <v>7164.63</v>
      </c>
      <c r="FG638" t="s">
        <v>586</v>
      </c>
      <c r="FH638" s="4">
        <v>224</v>
      </c>
      <c r="FI638" t="s">
        <v>688</v>
      </c>
    </row>
    <row r="639" spans="1:165" ht="17.25" x14ac:dyDescent="0.25">
      <c r="A639" s="5">
        <v>457032374</v>
      </c>
      <c r="B639" s="12" t="s">
        <v>92</v>
      </c>
      <c r="C639" s="5"/>
      <c r="D639" s="5"/>
      <c r="E639" s="5"/>
      <c r="F639" s="5"/>
      <c r="G639" s="6"/>
      <c r="H639" s="6"/>
      <c r="I639" s="5">
        <v>3548</v>
      </c>
      <c r="J639" s="5">
        <v>3447</v>
      </c>
      <c r="K639" s="295">
        <f t="shared" si="143"/>
        <v>3782</v>
      </c>
      <c r="L639" s="295">
        <f t="shared" si="139"/>
        <v>6995</v>
      </c>
      <c r="M639" s="7">
        <v>3</v>
      </c>
      <c r="N639" s="5" t="s">
        <v>688</v>
      </c>
      <c r="O639" s="5" t="s">
        <v>689</v>
      </c>
      <c r="P639" s="5" t="s">
        <v>20</v>
      </c>
      <c r="Q639" s="8">
        <v>3447</v>
      </c>
      <c r="R639" s="9">
        <v>335</v>
      </c>
      <c r="S639" s="9">
        <f t="shared" si="137"/>
        <v>0</v>
      </c>
      <c r="T639" s="9">
        <v>5400</v>
      </c>
      <c r="U639" s="10" t="s">
        <v>688</v>
      </c>
      <c r="V639" s="319">
        <f t="shared" si="128"/>
        <v>1.1496181113378625E-2</v>
      </c>
      <c r="W639" s="319">
        <f t="shared" si="129"/>
        <v>9.1259761663814269E-4</v>
      </c>
      <c r="X639" s="11" t="str">
        <f t="shared" si="140"/>
        <v>FLOW</v>
      </c>
      <c r="Y639" s="5" t="str">
        <f t="shared" si="141"/>
        <v>-</v>
      </c>
      <c r="Z639" s="5" t="s">
        <v>787</v>
      </c>
      <c r="AA639" s="5" t="s">
        <v>586</v>
      </c>
      <c r="AB639" s="12"/>
      <c r="AC639" s="5"/>
      <c r="AD639" s="5"/>
      <c r="AE639" s="13"/>
      <c r="AF639" s="14" t="s">
        <v>586</v>
      </c>
      <c r="AG639" s="15" t="s">
        <v>586</v>
      </c>
      <c r="AH639" s="5" t="s">
        <v>93</v>
      </c>
      <c r="AI639" s="15" t="s">
        <v>586</v>
      </c>
      <c r="AJ639" s="16" t="s">
        <v>586</v>
      </c>
      <c r="AK639" s="15" t="s">
        <v>586</v>
      </c>
      <c r="AL639" s="17">
        <v>9182</v>
      </c>
      <c r="AM639" s="8">
        <v>3447</v>
      </c>
      <c r="AN639" s="18">
        <v>88</v>
      </c>
      <c r="AO639" s="6">
        <v>98</v>
      </c>
      <c r="AP639" s="6" t="str">
        <f t="shared" si="142"/>
        <v>FLOW</v>
      </c>
      <c r="AQ639" s="6"/>
      <c r="AR639" s="6"/>
      <c r="AS639" s="6"/>
      <c r="AT639" s="6"/>
      <c r="AU639" s="5" t="s">
        <v>483</v>
      </c>
      <c r="AV639" s="332"/>
      <c r="AW639" s="12"/>
      <c r="AX639" s="19"/>
      <c r="AY639" s="5"/>
      <c r="AZ639" s="5" t="s">
        <v>1011</v>
      </c>
      <c r="BA639" s="15" t="s">
        <v>586</v>
      </c>
      <c r="BB639" s="15"/>
      <c r="BC639" s="15"/>
      <c r="BD639" s="5"/>
      <c r="BE639" s="5"/>
      <c r="BF639" s="5"/>
      <c r="BG639" s="3"/>
      <c r="BH639" s="5"/>
      <c r="BI639" s="5"/>
      <c r="BJ639" s="5"/>
      <c r="BK639" s="5"/>
      <c r="BL639" s="5">
        <v>1</v>
      </c>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c r="DP639" s="5"/>
      <c r="DQ639" s="5"/>
      <c r="DR639" s="5"/>
      <c r="DS639" s="5"/>
      <c r="DT639" s="5"/>
      <c r="DU639" s="5"/>
      <c r="DV639" s="5"/>
      <c r="DW639" s="5"/>
      <c r="DX639" s="5"/>
      <c r="DY639" s="5"/>
      <c r="DZ639" s="5"/>
      <c r="EA639" s="5"/>
      <c r="EB639" s="5"/>
      <c r="EC639" s="5"/>
      <c r="ED639" s="5"/>
      <c r="EE639" s="5"/>
      <c r="EF639" s="5"/>
      <c r="EG639" s="5"/>
      <c r="EH639" s="5"/>
      <c r="EI639" s="5"/>
      <c r="EJ639" s="5"/>
      <c r="EK639" s="5"/>
      <c r="EL639" s="5"/>
      <c r="EM639" s="5"/>
      <c r="EN639" s="5"/>
      <c r="EO639" s="5"/>
      <c r="EP639" s="5"/>
      <c r="EQ639" s="5"/>
      <c r="ER639" s="20">
        <f t="shared" si="130"/>
        <v>1</v>
      </c>
      <c r="ES639" s="5">
        <f t="shared" si="131"/>
        <v>1</v>
      </c>
      <c r="ET639" s="5" t="s">
        <v>571</v>
      </c>
      <c r="EU639" s="15" t="s">
        <v>2087</v>
      </c>
      <c r="EV639" s="15" t="s">
        <v>567</v>
      </c>
      <c r="EW639" s="15" t="s">
        <v>1075</v>
      </c>
      <c r="EX639" s="3" t="s">
        <v>1301</v>
      </c>
      <c r="EY639" s="22">
        <v>46177</v>
      </c>
      <c r="EZ639" s="21"/>
      <c r="FA639" s="3"/>
      <c r="FB639" s="22"/>
      <c r="FC639" s="15"/>
      <c r="FD639" s="15"/>
      <c r="FE639" s="15">
        <f t="shared" si="132"/>
        <v>3782</v>
      </c>
      <c r="FF639" s="4">
        <f t="shared" si="133"/>
        <v>6995</v>
      </c>
      <c r="FG639" t="s">
        <v>586</v>
      </c>
      <c r="FH639" s="4">
        <v>335</v>
      </c>
      <c r="FI639" t="s">
        <v>688</v>
      </c>
    </row>
    <row r="640" spans="1:165" ht="17.25" x14ac:dyDescent="0.25">
      <c r="A640" s="5">
        <v>139178059</v>
      </c>
      <c r="B640" s="12" t="s">
        <v>479</v>
      </c>
      <c r="C640" s="5"/>
      <c r="D640" s="5"/>
      <c r="E640" s="5"/>
      <c r="F640" s="5"/>
      <c r="G640" s="6"/>
      <c r="H640" s="6"/>
      <c r="I640" s="5">
        <v>3535</v>
      </c>
      <c r="J640" s="5">
        <v>3441</v>
      </c>
      <c r="K640" s="295">
        <f t="shared" si="143"/>
        <v>3647</v>
      </c>
      <c r="L640" s="295">
        <f t="shared" si="139"/>
        <v>6976</v>
      </c>
      <c r="M640" s="7">
        <v>3</v>
      </c>
      <c r="N640" s="5" t="s">
        <v>688</v>
      </c>
      <c r="O640" s="5" t="s">
        <v>689</v>
      </c>
      <c r="P640" s="5" t="s">
        <v>156</v>
      </c>
      <c r="Q640" s="8">
        <v>3441</v>
      </c>
      <c r="R640" s="9">
        <v>206</v>
      </c>
      <c r="S640" s="9">
        <f t="shared" si="137"/>
        <v>0</v>
      </c>
      <c r="T640" s="9">
        <v>5703</v>
      </c>
      <c r="U640" s="10" t="s">
        <v>688</v>
      </c>
      <c r="V640" s="319">
        <f t="shared" si="128"/>
        <v>6.5501324312665817E-3</v>
      </c>
      <c r="W640" s="319">
        <f t="shared" si="129"/>
        <v>9.110091090373801E-4</v>
      </c>
      <c r="X640" s="11" t="str">
        <f t="shared" si="140"/>
        <v>FLOW</v>
      </c>
      <c r="Y640" s="5" t="str">
        <f t="shared" si="141"/>
        <v>-</v>
      </c>
      <c r="Z640" s="5" t="s">
        <v>784</v>
      </c>
      <c r="AA640" s="5" t="s">
        <v>586</v>
      </c>
      <c r="AB640" s="12"/>
      <c r="AC640" s="5"/>
      <c r="AD640" s="5"/>
      <c r="AE640" s="13"/>
      <c r="AF640" s="14" t="s">
        <v>586</v>
      </c>
      <c r="AG640" s="15" t="s">
        <v>586</v>
      </c>
      <c r="AH640" s="5" t="s">
        <v>465</v>
      </c>
      <c r="AI640" s="15" t="s">
        <v>586</v>
      </c>
      <c r="AJ640" s="16" t="s">
        <v>586</v>
      </c>
      <c r="AK640" s="15" t="s">
        <v>586</v>
      </c>
      <c r="AL640" s="17">
        <v>9350</v>
      </c>
      <c r="AM640" s="8">
        <v>3441</v>
      </c>
      <c r="AN640" s="18">
        <v>87</v>
      </c>
      <c r="AO640" s="6">
        <v>97</v>
      </c>
      <c r="AP640" s="6" t="str">
        <f t="shared" si="142"/>
        <v>FLOW</v>
      </c>
      <c r="AQ640" s="6"/>
      <c r="AR640" s="6"/>
      <c r="AS640" s="6"/>
      <c r="AT640" s="6"/>
      <c r="AU640" s="5" t="s">
        <v>1060</v>
      </c>
      <c r="AV640" s="332"/>
      <c r="AW640" s="12"/>
      <c r="AX640" s="19"/>
      <c r="AY640" s="5"/>
      <c r="AZ640" s="5" t="s">
        <v>1011</v>
      </c>
      <c r="BA640" s="15" t="s">
        <v>586</v>
      </c>
      <c r="BB640" s="15"/>
      <c r="BC640" s="15"/>
      <c r="BD640" s="5"/>
      <c r="BE640" s="5"/>
      <c r="BF640" s="5">
        <v>1</v>
      </c>
      <c r="BG640" s="3"/>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c r="EM640" s="5"/>
      <c r="EN640" s="5"/>
      <c r="EO640" s="5"/>
      <c r="EP640" s="5"/>
      <c r="EQ640" s="5"/>
      <c r="ER640" s="20">
        <f t="shared" si="130"/>
        <v>1</v>
      </c>
      <c r="ES640" s="5">
        <f t="shared" si="131"/>
        <v>1</v>
      </c>
      <c r="ET640" s="5" t="s">
        <v>582</v>
      </c>
      <c r="EU640" s="15" t="s">
        <v>2088</v>
      </c>
      <c r="EV640" s="15" t="s">
        <v>567</v>
      </c>
      <c r="EW640" s="15" t="s">
        <v>1070</v>
      </c>
      <c r="EX640" s="3" t="s">
        <v>1076</v>
      </c>
      <c r="EY640" s="22">
        <v>46175</v>
      </c>
      <c r="EZ640" s="21"/>
      <c r="FA640" s="3"/>
      <c r="FB640" s="22"/>
      <c r="FC640" s="15"/>
      <c r="FD640" s="15"/>
      <c r="FE640" s="15">
        <f t="shared" si="132"/>
        <v>3647</v>
      </c>
      <c r="FF640" s="4">
        <f t="shared" si="133"/>
        <v>6976</v>
      </c>
      <c r="FG640" t="s">
        <v>897</v>
      </c>
      <c r="FH640" s="4">
        <v>206</v>
      </c>
      <c r="FI640" t="s">
        <v>688</v>
      </c>
    </row>
    <row r="641" spans="1:165" ht="17.25" x14ac:dyDescent="0.25">
      <c r="A641" s="5">
        <v>465544507</v>
      </c>
      <c r="B641" s="12" t="s">
        <v>989</v>
      </c>
      <c r="C641" s="5"/>
      <c r="D641" s="5"/>
      <c r="E641" s="5"/>
      <c r="F641" s="5"/>
      <c r="G641" s="6"/>
      <c r="H641" s="6"/>
      <c r="I641" s="5">
        <v>1141</v>
      </c>
      <c r="J641" s="5">
        <v>3314</v>
      </c>
      <c r="K641" s="295">
        <f t="shared" si="143"/>
        <v>-2119</v>
      </c>
      <c r="L641" s="295">
        <f t="shared" si="139"/>
        <v>4455</v>
      </c>
      <c r="M641" s="7">
        <v>6</v>
      </c>
      <c r="N641" s="5" t="s">
        <v>688</v>
      </c>
      <c r="O641" s="5" t="s">
        <v>689</v>
      </c>
      <c r="P641" s="5" t="s">
        <v>150</v>
      </c>
      <c r="Q641" s="8">
        <v>3258</v>
      </c>
      <c r="R641" s="9">
        <v>272</v>
      </c>
      <c r="S641" s="9">
        <f t="shared" si="137"/>
        <v>0</v>
      </c>
      <c r="T641" s="9">
        <v>3108</v>
      </c>
      <c r="U641" s="10" t="s">
        <v>586</v>
      </c>
      <c r="V641" s="319">
        <f t="shared" si="128"/>
        <v>0.11279468390138048</v>
      </c>
      <c r="W641" s="319">
        <f t="shared" si="129"/>
        <v>1.3685934823218029E-3</v>
      </c>
      <c r="X641" s="11" t="str">
        <f t="shared" si="140"/>
        <v>FLOW</v>
      </c>
      <c r="Y641" s="5" t="str">
        <f t="shared" si="141"/>
        <v>-</v>
      </c>
      <c r="Z641" s="5" t="s">
        <v>586</v>
      </c>
      <c r="AA641" s="5" t="s">
        <v>586</v>
      </c>
      <c r="AB641" s="12"/>
      <c r="AC641" s="5"/>
      <c r="AD641" s="5"/>
      <c r="AE641" s="13"/>
      <c r="AF641" s="14" t="s">
        <v>586</v>
      </c>
      <c r="AG641" s="15" t="s">
        <v>586</v>
      </c>
      <c r="AH641" s="5" t="s">
        <v>348</v>
      </c>
      <c r="AI641" s="15" t="s">
        <v>586</v>
      </c>
      <c r="AJ641" s="16" t="s">
        <v>586</v>
      </c>
      <c r="AK641" s="15" t="s">
        <v>586</v>
      </c>
      <c r="AL641" s="17">
        <v>6694</v>
      </c>
      <c r="AM641" s="8">
        <v>3258</v>
      </c>
      <c r="AN641" s="18">
        <v>177</v>
      </c>
      <c r="AO641" s="6">
        <v>187</v>
      </c>
      <c r="AP641" s="6" t="str">
        <f t="shared" si="142"/>
        <v>FLOW</v>
      </c>
      <c r="AQ641" s="6"/>
      <c r="AR641" s="6"/>
      <c r="AS641" s="6"/>
      <c r="AT641" s="6"/>
      <c r="AU641" s="5" t="s">
        <v>483</v>
      </c>
      <c r="AV641" s="332"/>
      <c r="AW641" s="12"/>
      <c r="AX641" s="19"/>
      <c r="AY641" s="5"/>
      <c r="AZ641" s="5" t="s">
        <v>1011</v>
      </c>
      <c r="BA641" s="15" t="s">
        <v>586</v>
      </c>
      <c r="BB641" s="15"/>
      <c r="BC641" s="15"/>
      <c r="BD641" s="5"/>
      <c r="BE641" s="5"/>
      <c r="BF641" s="5"/>
      <c r="BG641" s="3"/>
      <c r="BH641" s="5"/>
      <c r="BI641" s="5"/>
      <c r="BJ641" s="5"/>
      <c r="BK641" s="5"/>
      <c r="BL641" s="5"/>
      <c r="BM641" s="5"/>
      <c r="BN641" s="5"/>
      <c r="BO641" s="5">
        <v>1</v>
      </c>
      <c r="BP641" s="5"/>
      <c r="BQ641" s="5"/>
      <c r="BR641" s="5"/>
      <c r="BS641" s="5"/>
      <c r="BT641" s="5"/>
      <c r="BU641" s="5"/>
      <c r="BV641" s="5"/>
      <c r="BW641" s="5"/>
      <c r="BX641" s="5"/>
      <c r="BY641" s="5"/>
      <c r="BZ641" s="5"/>
      <c r="CA641" s="5"/>
      <c r="CB641" s="5"/>
      <c r="CC641" s="5"/>
      <c r="CD641" s="5"/>
      <c r="CE641" s="5"/>
      <c r="CF641" s="5"/>
      <c r="CG641" s="5"/>
      <c r="CH641" s="5"/>
      <c r="CI641" s="5"/>
      <c r="CJ641" s="5"/>
      <c r="CK641" s="5"/>
      <c r="CL641" s="5"/>
      <c r="CM641" s="5"/>
      <c r="CN641" s="5"/>
      <c r="CO641" s="5"/>
      <c r="CP641" s="5"/>
      <c r="CQ641" s="5"/>
      <c r="CR641" s="5"/>
      <c r="CS641" s="5"/>
      <c r="CT641" s="5"/>
      <c r="CU641" s="5"/>
      <c r="CV641" s="5"/>
      <c r="CW641" s="5"/>
      <c r="CX641" s="5"/>
      <c r="CY641" s="5"/>
      <c r="CZ641" s="5"/>
      <c r="DA641" s="5"/>
      <c r="DB641" s="5"/>
      <c r="DC641" s="5"/>
      <c r="DD641" s="5"/>
      <c r="DE641" s="5"/>
      <c r="DF641" s="5"/>
      <c r="DG641" s="5"/>
      <c r="DH641" s="5"/>
      <c r="DI641" s="5"/>
      <c r="DJ641" s="5"/>
      <c r="DK641" s="5"/>
      <c r="DL641" s="5"/>
      <c r="DM641" s="5"/>
      <c r="DN641" s="5"/>
      <c r="DO641" s="5"/>
      <c r="DP641" s="5"/>
      <c r="DQ641" s="5"/>
      <c r="DR641" s="5"/>
      <c r="DS641" s="5"/>
      <c r="DT641" s="5"/>
      <c r="DU641" s="5"/>
      <c r="DV641" s="5"/>
      <c r="DW641" s="5"/>
      <c r="DX641" s="5"/>
      <c r="DY641" s="5"/>
      <c r="DZ641" s="5"/>
      <c r="EA641" s="5"/>
      <c r="EB641" s="5"/>
      <c r="EC641" s="5"/>
      <c r="ED641" s="5"/>
      <c r="EE641" s="5"/>
      <c r="EF641" s="5"/>
      <c r="EG641" s="5"/>
      <c r="EH641" s="5"/>
      <c r="EI641" s="5"/>
      <c r="EJ641" s="5"/>
      <c r="EK641" s="5"/>
      <c r="EL641" s="5"/>
      <c r="EM641" s="5"/>
      <c r="EN641" s="5"/>
      <c r="EO641" s="5"/>
      <c r="EP641" s="5"/>
      <c r="EQ641" s="5"/>
      <c r="ER641" s="20">
        <f t="shared" si="130"/>
        <v>1</v>
      </c>
      <c r="ES641" s="5">
        <f t="shared" si="131"/>
        <v>1</v>
      </c>
      <c r="ET641" s="5" t="s">
        <v>584</v>
      </c>
      <c r="EU641" s="15" t="s">
        <v>2089</v>
      </c>
      <c r="EV641" s="15" t="s">
        <v>567</v>
      </c>
      <c r="EW641" s="15" t="s">
        <v>1115</v>
      </c>
      <c r="EX641" s="3" t="s">
        <v>1263</v>
      </c>
      <c r="EY641" s="22">
        <v>46178</v>
      </c>
      <c r="EZ641" s="21"/>
      <c r="FA641" s="3"/>
      <c r="FB641" s="22"/>
      <c r="FC641" s="15"/>
      <c r="FD641" s="15"/>
      <c r="FE641" s="15">
        <f t="shared" si="132"/>
        <v>-2119</v>
      </c>
      <c r="FF641" s="4">
        <f t="shared" si="133"/>
        <v>4455</v>
      </c>
      <c r="FG641" t="s">
        <v>586</v>
      </c>
      <c r="FH641" s="4">
        <v>272</v>
      </c>
      <c r="FI641" t="s">
        <v>688</v>
      </c>
    </row>
    <row r="642" spans="1:165" ht="17.25" x14ac:dyDescent="0.25">
      <c r="A642" s="5">
        <v>140403056</v>
      </c>
      <c r="B642" s="12" t="s">
        <v>832</v>
      </c>
      <c r="C642" s="5"/>
      <c r="D642" s="5"/>
      <c r="E642" s="5"/>
      <c r="F642" s="5"/>
      <c r="G642" s="6"/>
      <c r="H642" s="6"/>
      <c r="I642" s="5">
        <v>3307</v>
      </c>
      <c r="J642" s="5">
        <v>3286</v>
      </c>
      <c r="K642" s="295">
        <f t="shared" si="143"/>
        <v>3412</v>
      </c>
      <c r="L642" s="295">
        <f t="shared" si="139"/>
        <v>6593</v>
      </c>
      <c r="M642" s="7">
        <v>2</v>
      </c>
      <c r="N642" s="5" t="s">
        <v>688</v>
      </c>
      <c r="O642" s="5" t="s">
        <v>689</v>
      </c>
      <c r="P642" s="5" t="s">
        <v>30</v>
      </c>
      <c r="Q642" s="8">
        <v>3246.15</v>
      </c>
      <c r="R642" s="9">
        <v>126</v>
      </c>
      <c r="S642" s="9">
        <f t="shared" si="137"/>
        <v>0</v>
      </c>
      <c r="T642" s="9">
        <v>2082</v>
      </c>
      <c r="U642" s="10" t="s">
        <v>688</v>
      </c>
      <c r="V642" s="319">
        <f t="shared" ref="V642:V703" si="144">Q642/SUMIFS($Q:$Q,$M:$M,M642,$P:$P,P642)</f>
        <v>3.6309168416523291E-3</v>
      </c>
      <c r="W642" s="319">
        <f t="shared" ref="W642:W703" si="145">Q642/SUMIFS($Q:$Q,$M:$M,M642)</f>
        <v>7.1873456008479761E-4</v>
      </c>
      <c r="X642" s="11" t="str">
        <f t="shared" si="140"/>
        <v>FLOW</v>
      </c>
      <c r="Y642" s="5" t="str">
        <f t="shared" si="141"/>
        <v>-</v>
      </c>
      <c r="Z642" s="5" t="s">
        <v>787</v>
      </c>
      <c r="AA642" s="5" t="s">
        <v>586</v>
      </c>
      <c r="AB642" s="12"/>
      <c r="AC642" s="5"/>
      <c r="AD642" s="5"/>
      <c r="AE642" s="13"/>
      <c r="AF642" s="14" t="s">
        <v>586</v>
      </c>
      <c r="AG642" s="15" t="s">
        <v>586</v>
      </c>
      <c r="AH642" s="5" t="s">
        <v>561</v>
      </c>
      <c r="AI642" s="15" t="s">
        <v>586</v>
      </c>
      <c r="AJ642" s="16" t="s">
        <v>586</v>
      </c>
      <c r="AK642" s="15" t="s">
        <v>586</v>
      </c>
      <c r="AL642" s="17">
        <v>5494</v>
      </c>
      <c r="AM642" s="8">
        <v>3246.15</v>
      </c>
      <c r="AN642" s="18">
        <v>57</v>
      </c>
      <c r="AO642" s="6">
        <v>67</v>
      </c>
      <c r="AP642" s="6" t="str">
        <f t="shared" si="142"/>
        <v>FLOW</v>
      </c>
      <c r="AQ642" s="6"/>
      <c r="AR642" s="6"/>
      <c r="AS642" s="6"/>
      <c r="AT642" s="6"/>
      <c r="AU642" s="5" t="s">
        <v>1060</v>
      </c>
      <c r="AV642" s="332"/>
      <c r="AW642" s="12"/>
      <c r="AX642" s="19"/>
      <c r="AY642" s="5"/>
      <c r="AZ642" s="5" t="s">
        <v>1011</v>
      </c>
      <c r="BA642" s="15" t="s">
        <v>586</v>
      </c>
      <c r="BB642" s="15"/>
      <c r="BC642" s="15"/>
      <c r="BD642" s="5"/>
      <c r="BE642" s="5"/>
      <c r="BF642" s="5"/>
      <c r="BG642" s="3"/>
      <c r="BH642" s="5"/>
      <c r="BI642" s="5"/>
      <c r="BJ642" s="5"/>
      <c r="BK642" s="5"/>
      <c r="BL642" s="5"/>
      <c r="BM642" s="5"/>
      <c r="BN642" s="5"/>
      <c r="BO642" s="5">
        <v>1</v>
      </c>
      <c r="BP642" s="5"/>
      <c r="BQ642" s="5"/>
      <c r="BR642" s="5"/>
      <c r="BS642" s="5"/>
      <c r="BT642" s="5"/>
      <c r="BU642" s="5"/>
      <c r="BV642" s="5"/>
      <c r="BW642" s="5"/>
      <c r="BX642" s="5"/>
      <c r="BY642" s="5"/>
      <c r="BZ642" s="5"/>
      <c r="CA642" s="5"/>
      <c r="CB642" s="5"/>
      <c r="CC642" s="5"/>
      <c r="CD642" s="5"/>
      <c r="CE642" s="5"/>
      <c r="CF642" s="5"/>
      <c r="CG642" s="5"/>
      <c r="CH642" s="5"/>
      <c r="CI642" s="5"/>
      <c r="CJ642" s="5"/>
      <c r="CK642" s="5"/>
      <c r="CL642" s="5"/>
      <c r="CM642" s="5"/>
      <c r="CN642" s="5"/>
      <c r="CO642" s="5"/>
      <c r="CP642" s="5"/>
      <c r="CQ642" s="5"/>
      <c r="CR642" s="5"/>
      <c r="CS642" s="5"/>
      <c r="CT642" s="5"/>
      <c r="CU642" s="5"/>
      <c r="CV642" s="5"/>
      <c r="CW642" s="5"/>
      <c r="CX642" s="5"/>
      <c r="CY642" s="5"/>
      <c r="CZ642" s="5"/>
      <c r="DA642" s="5"/>
      <c r="DB642" s="5"/>
      <c r="DC642" s="5"/>
      <c r="DD642" s="5"/>
      <c r="DE642" s="5"/>
      <c r="DF642" s="5"/>
      <c r="DG642" s="5"/>
      <c r="DH642" s="5"/>
      <c r="DI642" s="5"/>
      <c r="DJ642" s="5"/>
      <c r="DK642" s="5"/>
      <c r="DL642" s="5"/>
      <c r="DM642" s="5"/>
      <c r="DN642" s="5"/>
      <c r="DO642" s="5"/>
      <c r="DP642" s="5"/>
      <c r="DQ642" s="5"/>
      <c r="DR642" s="5"/>
      <c r="DS642" s="5"/>
      <c r="DT642" s="5"/>
      <c r="DU642" s="5"/>
      <c r="DV642" s="5"/>
      <c r="DW642" s="5"/>
      <c r="DX642" s="5"/>
      <c r="DY642" s="5"/>
      <c r="DZ642" s="5"/>
      <c r="EA642" s="5"/>
      <c r="EB642" s="5"/>
      <c r="EC642" s="5"/>
      <c r="ED642" s="5"/>
      <c r="EE642" s="5"/>
      <c r="EF642" s="5"/>
      <c r="EG642" s="5"/>
      <c r="EH642" s="5"/>
      <c r="EI642" s="5"/>
      <c r="EJ642" s="5"/>
      <c r="EK642" s="5"/>
      <c r="EL642" s="5"/>
      <c r="EM642" s="5"/>
      <c r="EN642" s="5"/>
      <c r="EO642" s="5"/>
      <c r="EP642" s="5"/>
      <c r="EQ642" s="5"/>
      <c r="ER642" s="20">
        <f t="shared" si="130"/>
        <v>1</v>
      </c>
      <c r="ES642" s="5">
        <f t="shared" si="131"/>
        <v>1</v>
      </c>
      <c r="ET642" s="5" t="s">
        <v>573</v>
      </c>
      <c r="EU642" s="15" t="s">
        <v>2090</v>
      </c>
      <c r="EV642" s="15" t="s">
        <v>567</v>
      </c>
      <c r="EW642" s="15" t="s">
        <v>1068</v>
      </c>
      <c r="EX642" s="3" t="s">
        <v>1104</v>
      </c>
      <c r="EY642" s="22">
        <v>46178</v>
      </c>
      <c r="EZ642" s="21"/>
      <c r="FA642" s="3"/>
      <c r="FB642" s="22"/>
      <c r="FC642" s="15"/>
      <c r="FD642" s="15"/>
      <c r="FE642" s="15">
        <f t="shared" si="132"/>
        <v>3412</v>
      </c>
      <c r="FF642" s="4">
        <f t="shared" si="133"/>
        <v>6593</v>
      </c>
      <c r="FG642" t="s">
        <v>586</v>
      </c>
      <c r="FH642" s="4">
        <v>126</v>
      </c>
      <c r="FI642" t="s">
        <v>688</v>
      </c>
    </row>
    <row r="643" spans="1:165" ht="17.25" x14ac:dyDescent="0.25">
      <c r="A643" s="5">
        <v>457929229</v>
      </c>
      <c r="B643" s="12" t="s">
        <v>990</v>
      </c>
      <c r="C643" s="5"/>
      <c r="D643" s="5"/>
      <c r="E643" s="5"/>
      <c r="F643" s="5"/>
      <c r="G643" s="6"/>
      <c r="H643" s="6"/>
      <c r="I643" s="5">
        <v>3341</v>
      </c>
      <c r="J643" s="5">
        <v>3310</v>
      </c>
      <c r="K643" s="295">
        <f t="shared" si="143"/>
        <v>3341</v>
      </c>
      <c r="L643" s="295">
        <f t="shared" si="139"/>
        <v>6651</v>
      </c>
      <c r="M643" s="334">
        <v>1</v>
      </c>
      <c r="N643" s="5" t="s">
        <v>688</v>
      </c>
      <c r="O643" s="5" t="s">
        <v>689</v>
      </c>
      <c r="P643" s="5" t="s">
        <v>34</v>
      </c>
      <c r="Q643" s="8">
        <v>3245</v>
      </c>
      <c r="R643" s="9">
        <v>31</v>
      </c>
      <c r="S643" s="9">
        <f t="shared" si="137"/>
        <v>0</v>
      </c>
      <c r="T643" s="9">
        <v>6346</v>
      </c>
      <c r="U643" s="10" t="s">
        <v>586</v>
      </c>
      <c r="V643" s="319">
        <f t="shared" si="144"/>
        <v>2.7492264655264243E-3</v>
      </c>
      <c r="W643" s="319">
        <f t="shared" si="145"/>
        <v>1.8198326090149982E-4</v>
      </c>
      <c r="X643" s="11" t="str">
        <f t="shared" si="140"/>
        <v>FLOW</v>
      </c>
      <c r="Y643" s="5" t="str">
        <f t="shared" si="141"/>
        <v>-</v>
      </c>
      <c r="Z643" s="5" t="s">
        <v>586</v>
      </c>
      <c r="AA643" s="5" t="s">
        <v>586</v>
      </c>
      <c r="AB643" s="12"/>
      <c r="AC643" s="5"/>
      <c r="AD643" s="5"/>
      <c r="AE643" s="13"/>
      <c r="AF643" s="14" t="s">
        <v>586</v>
      </c>
      <c r="AG643" s="15" t="s">
        <v>586</v>
      </c>
      <c r="AH643" s="5" t="s">
        <v>157</v>
      </c>
      <c r="AI643" s="15" t="s">
        <v>586</v>
      </c>
      <c r="AJ643" s="16" t="s">
        <v>586</v>
      </c>
      <c r="AK643" s="15" t="s">
        <v>586</v>
      </c>
      <c r="AL643" s="17">
        <v>9687</v>
      </c>
      <c r="AM643" s="8">
        <v>3245</v>
      </c>
      <c r="AN643" s="18">
        <v>27</v>
      </c>
      <c r="AO643" s="6">
        <v>37</v>
      </c>
      <c r="AP643" s="6" t="str">
        <f t="shared" si="142"/>
        <v>FLOW</v>
      </c>
      <c r="AQ643" s="6"/>
      <c r="AR643" s="6"/>
      <c r="AS643" s="6"/>
      <c r="AT643" s="6"/>
      <c r="AU643" s="5" t="s">
        <v>1060</v>
      </c>
      <c r="AV643" s="332"/>
      <c r="AW643" s="12"/>
      <c r="AX643" s="19"/>
      <c r="AY643" s="5"/>
      <c r="AZ643" s="5" t="s">
        <v>1011</v>
      </c>
      <c r="BA643" s="15" t="s">
        <v>586</v>
      </c>
      <c r="BB643" s="15"/>
      <c r="BC643" s="15"/>
      <c r="BD643" s="5"/>
      <c r="BE643" s="5"/>
      <c r="BF643" s="5"/>
      <c r="BG643" s="3"/>
      <c r="BH643" s="5"/>
      <c r="BI643" s="5"/>
      <c r="BJ643" s="5"/>
      <c r="BK643" s="5"/>
      <c r="BL643" s="5"/>
      <c r="BM643" s="5"/>
      <c r="BN643" s="5"/>
      <c r="BO643" s="5"/>
      <c r="BP643" s="5"/>
      <c r="BQ643" s="5"/>
      <c r="BR643" s="5"/>
      <c r="BS643" s="5"/>
      <c r="BT643" s="5"/>
      <c r="BU643" s="5"/>
      <c r="BV643" s="5"/>
      <c r="BW643" s="5"/>
      <c r="BX643" s="5"/>
      <c r="BY643" s="5"/>
      <c r="BZ643" s="5"/>
      <c r="CA643" s="5"/>
      <c r="CB643" s="5"/>
      <c r="CC643" s="5"/>
      <c r="CD643" s="5"/>
      <c r="CE643" s="5"/>
      <c r="CF643" s="5"/>
      <c r="CG643" s="5">
        <v>1</v>
      </c>
      <c r="CH643" s="5"/>
      <c r="CI643" s="5"/>
      <c r="CJ643" s="5"/>
      <c r="CK643" s="5"/>
      <c r="CL643" s="5"/>
      <c r="CM643" s="5"/>
      <c r="CN643" s="5"/>
      <c r="CO643" s="5"/>
      <c r="CP643" s="5"/>
      <c r="CQ643" s="5"/>
      <c r="CR643" s="5"/>
      <c r="CS643" s="5"/>
      <c r="CT643" s="5"/>
      <c r="CU643" s="5"/>
      <c r="CV643" s="5"/>
      <c r="CW643" s="5"/>
      <c r="CX643" s="5"/>
      <c r="CY643" s="5"/>
      <c r="CZ643" s="5"/>
      <c r="DA643" s="5"/>
      <c r="DB643" s="5"/>
      <c r="DC643" s="5"/>
      <c r="DD643" s="5"/>
      <c r="DE643" s="5"/>
      <c r="DF643" s="5"/>
      <c r="DG643" s="5"/>
      <c r="DH643" s="5"/>
      <c r="DI643" s="5"/>
      <c r="DJ643" s="5"/>
      <c r="DK643" s="5"/>
      <c r="DL643" s="5"/>
      <c r="DM643" s="5"/>
      <c r="DN643" s="5"/>
      <c r="DO643" s="5"/>
      <c r="DP643" s="5"/>
      <c r="DQ643" s="5"/>
      <c r="DR643" s="5"/>
      <c r="DS643" s="5"/>
      <c r="DT643" s="5"/>
      <c r="DU643" s="5"/>
      <c r="DV643" s="5"/>
      <c r="DW643" s="5"/>
      <c r="DX643" s="5"/>
      <c r="DY643" s="5"/>
      <c r="DZ643" s="5"/>
      <c r="EA643" s="5"/>
      <c r="EB643" s="5"/>
      <c r="EC643" s="5"/>
      <c r="ED643" s="5"/>
      <c r="EE643" s="5"/>
      <c r="EF643" s="5"/>
      <c r="EG643" s="5"/>
      <c r="EH643" s="5"/>
      <c r="EI643" s="5"/>
      <c r="EJ643" s="5"/>
      <c r="EK643" s="5"/>
      <c r="EL643" s="5"/>
      <c r="EM643" s="5"/>
      <c r="EN643" s="5"/>
      <c r="EO643" s="5"/>
      <c r="EP643" s="5"/>
      <c r="EQ643" s="5"/>
      <c r="ER643" s="20">
        <f t="shared" ref="ER643:ER703" si="146">BC643+BF643+BI643+BL643+BO643+BR643+BU643+BX643+CA643+CD643+CG643+CJ643+CM643+CP643+CS643+CV643+CY643+DB643+DE643+DH643+DK643+DN643+DQ643+DT643+DW643+DZ643+EC643+EF643+EI643+EL643+EO643</f>
        <v>1</v>
      </c>
      <c r="ES643" s="5">
        <f t="shared" ref="ES643:ES703" si="147">IF(ER643&gt;0,1,"")</f>
        <v>1</v>
      </c>
      <c r="ET643" s="5" t="s">
        <v>574</v>
      </c>
      <c r="EU643" s="15" t="s">
        <v>2091</v>
      </c>
      <c r="EV643" s="15" t="s">
        <v>567</v>
      </c>
      <c r="EW643" s="15" t="e">
        <v>#N/A</v>
      </c>
      <c r="EX643" s="3" t="e">
        <v>#N/A</v>
      </c>
      <c r="EY643" s="22" t="e">
        <v>#N/A</v>
      </c>
      <c r="EZ643" s="21"/>
      <c r="FA643" s="3"/>
      <c r="FB643" s="22"/>
      <c r="FC643" s="15"/>
      <c r="FD643" s="15"/>
      <c r="FE643" s="15">
        <f t="shared" ref="FE643:FE703" si="148">IF((J643+R643)&lt;=I643+R643,(J643+R643),((I643-(I643*(M643+1)-(I643+J643)))+R643))</f>
        <v>3341</v>
      </c>
      <c r="FF643" s="4">
        <f t="shared" ref="FF643:FF703" si="149">I643+J643+FD643</f>
        <v>6651</v>
      </c>
      <c r="FG643" t="s">
        <v>586</v>
      </c>
      <c r="FH643" s="4">
        <v>31</v>
      </c>
      <c r="FI643" t="s">
        <v>688</v>
      </c>
    </row>
    <row r="644" spans="1:165" ht="17.25" x14ac:dyDescent="0.25">
      <c r="A644" s="5">
        <v>138970894</v>
      </c>
      <c r="B644" s="12" t="s">
        <v>487</v>
      </c>
      <c r="C644" s="5"/>
      <c r="D644" s="5"/>
      <c r="E644" s="5"/>
      <c r="F644" s="5"/>
      <c r="G644" s="6"/>
      <c r="H644" s="6"/>
      <c r="I644" s="5">
        <v>3281</v>
      </c>
      <c r="J644" s="5">
        <v>3193</v>
      </c>
      <c r="K644" s="295">
        <f t="shared" si="143"/>
        <v>3948</v>
      </c>
      <c r="L644" s="295">
        <f t="shared" si="139"/>
        <v>6474</v>
      </c>
      <c r="M644" s="7">
        <v>4</v>
      </c>
      <c r="N644" s="5" t="s">
        <v>688</v>
      </c>
      <c r="O644" s="5" t="s">
        <v>689</v>
      </c>
      <c r="P644" s="5" t="s">
        <v>106</v>
      </c>
      <c r="Q644" s="8">
        <v>3193</v>
      </c>
      <c r="R644" s="9">
        <v>755</v>
      </c>
      <c r="S644" s="9">
        <f t="shared" si="137"/>
        <v>0</v>
      </c>
      <c r="T644" s="9">
        <v>5850</v>
      </c>
      <c r="U644" s="10" t="s">
        <v>688</v>
      </c>
      <c r="V644" s="319">
        <f t="shared" si="144"/>
        <v>3.1596936690347049E-2</v>
      </c>
      <c r="W644" s="319">
        <f t="shared" si="145"/>
        <v>1.0483222964169342E-3</v>
      </c>
      <c r="X644" s="11" t="str">
        <f t="shared" si="140"/>
        <v>FLOW</v>
      </c>
      <c r="Y644" s="5" t="str">
        <f t="shared" si="141"/>
        <v>-</v>
      </c>
      <c r="Z644" s="5" t="s">
        <v>773</v>
      </c>
      <c r="AA644" s="5" t="s">
        <v>586</v>
      </c>
      <c r="AB644" s="12"/>
      <c r="AC644" s="5"/>
      <c r="AD644" s="5"/>
      <c r="AE644" s="13"/>
      <c r="AF644" s="14" t="s">
        <v>586</v>
      </c>
      <c r="AG644" s="15" t="s">
        <v>586</v>
      </c>
      <c r="AH644" s="5" t="s">
        <v>284</v>
      </c>
      <c r="AI644" s="15" t="s">
        <v>586</v>
      </c>
      <c r="AJ644" s="16" t="s">
        <v>586</v>
      </c>
      <c r="AK644" s="15" t="s">
        <v>586</v>
      </c>
      <c r="AL644" s="17">
        <v>9798</v>
      </c>
      <c r="AM644" s="8">
        <v>3193</v>
      </c>
      <c r="AN644" s="18">
        <v>115</v>
      </c>
      <c r="AO644" s="6">
        <v>125</v>
      </c>
      <c r="AP644" s="6" t="str">
        <f t="shared" si="142"/>
        <v>FLOW</v>
      </c>
      <c r="AQ644" s="6"/>
      <c r="AR644" s="6"/>
      <c r="AS644" s="6"/>
      <c r="AT644" s="6"/>
      <c r="AU644" s="5" t="s">
        <v>483</v>
      </c>
      <c r="AV644" s="332"/>
      <c r="AW644" s="12"/>
      <c r="AX644" s="19"/>
      <c r="AY644" s="5"/>
      <c r="AZ644" s="5" t="s">
        <v>1011</v>
      </c>
      <c r="BA644" s="15" t="s">
        <v>586</v>
      </c>
      <c r="BB644" s="15"/>
      <c r="BC644" s="15"/>
      <c r="BD644" s="5"/>
      <c r="BE644" s="5"/>
      <c r="BF644" s="5"/>
      <c r="BG644" s="3"/>
      <c r="BH644" s="5"/>
      <c r="BI644" s="5"/>
      <c r="BJ644" s="5"/>
      <c r="BK644" s="5"/>
      <c r="BL644" s="5"/>
      <c r="BM644" s="5"/>
      <c r="BN644" s="5"/>
      <c r="BO644" s="5"/>
      <c r="BP644" s="5"/>
      <c r="BQ644" s="5"/>
      <c r="BR644" s="5"/>
      <c r="BS644" s="5"/>
      <c r="BT644" s="5"/>
      <c r="BU644" s="5"/>
      <c r="BV644" s="5"/>
      <c r="BW644" s="5"/>
      <c r="BX644" s="5"/>
      <c r="BY644" s="5"/>
      <c r="BZ644" s="5"/>
      <c r="CA644" s="5"/>
      <c r="CB644" s="5"/>
      <c r="CC644" s="5"/>
      <c r="CD644" s="5"/>
      <c r="CE644" s="5"/>
      <c r="CF644" s="5"/>
      <c r="CG644" s="5"/>
      <c r="CH644" s="5"/>
      <c r="CI644" s="5"/>
      <c r="CJ644" s="5"/>
      <c r="CK644" s="5"/>
      <c r="CL644" s="5"/>
      <c r="CM644" s="5"/>
      <c r="CN644" s="5"/>
      <c r="CO644" s="5"/>
      <c r="CP644" s="5"/>
      <c r="CQ644" s="5"/>
      <c r="CR644" s="5"/>
      <c r="CS644" s="5"/>
      <c r="CT644" s="5"/>
      <c r="CU644" s="5"/>
      <c r="CV644" s="5"/>
      <c r="CW644" s="5"/>
      <c r="CX644" s="5"/>
      <c r="CY644" s="5"/>
      <c r="CZ644" s="5"/>
      <c r="DA644" s="5"/>
      <c r="DB644" s="5"/>
      <c r="DC644" s="5"/>
      <c r="DD644" s="5"/>
      <c r="DE644" s="5"/>
      <c r="DF644" s="5"/>
      <c r="DG644" s="5"/>
      <c r="DH644" s="5"/>
      <c r="DI644" s="5"/>
      <c r="DJ644" s="5"/>
      <c r="DK644" s="5"/>
      <c r="DL644" s="5"/>
      <c r="DM644" s="5"/>
      <c r="DN644" s="5"/>
      <c r="DO644" s="5"/>
      <c r="DP644" s="5"/>
      <c r="DQ644" s="5"/>
      <c r="DR644" s="5"/>
      <c r="DS644" s="5"/>
      <c r="DT644" s="5"/>
      <c r="DU644" s="5"/>
      <c r="DV644" s="5"/>
      <c r="DW644" s="5"/>
      <c r="DX644" s="5"/>
      <c r="DY644" s="5"/>
      <c r="DZ644" s="5"/>
      <c r="EA644" s="5"/>
      <c r="EB644" s="5"/>
      <c r="EC644" s="5"/>
      <c r="ED644" s="5"/>
      <c r="EE644" s="5"/>
      <c r="EF644" s="5"/>
      <c r="EG644" s="5"/>
      <c r="EH644" s="5"/>
      <c r="EI644" s="5"/>
      <c r="EJ644" s="5"/>
      <c r="EK644" s="5"/>
      <c r="EL644" s="5"/>
      <c r="EM644" s="5"/>
      <c r="EN644" s="5"/>
      <c r="EO644" s="5"/>
      <c r="EP644" s="5"/>
      <c r="EQ644" s="5"/>
      <c r="ER644" s="20">
        <f t="shared" si="146"/>
        <v>0</v>
      </c>
      <c r="ES644" s="5" t="str">
        <f t="shared" si="147"/>
        <v/>
      </c>
      <c r="ET644" s="5" t="s">
        <v>568</v>
      </c>
      <c r="EU644" s="15" t="e">
        <v>#N/A</v>
      </c>
      <c r="EV644" s="15" t="e">
        <v>#N/A</v>
      </c>
      <c r="EW644" s="15" t="e">
        <v>#N/A</v>
      </c>
      <c r="EX644" s="3" t="e">
        <v>#N/A</v>
      </c>
      <c r="EY644" s="22" t="e">
        <v>#N/A</v>
      </c>
      <c r="EZ644" s="21"/>
      <c r="FA644" s="3"/>
      <c r="FB644" s="22"/>
      <c r="FC644" s="15"/>
      <c r="FD644" s="15"/>
      <c r="FE644" s="15">
        <f t="shared" si="148"/>
        <v>3948</v>
      </c>
      <c r="FF644" s="4">
        <f t="shared" si="149"/>
        <v>6474</v>
      </c>
      <c r="FG644" t="s">
        <v>586</v>
      </c>
      <c r="FH644" s="4">
        <v>755</v>
      </c>
      <c r="FI644" t="s">
        <v>688</v>
      </c>
    </row>
    <row r="645" spans="1:165" ht="17.25" x14ac:dyDescent="0.25">
      <c r="A645" s="5">
        <v>137603871</v>
      </c>
      <c r="B645" s="12" t="s">
        <v>991</v>
      </c>
      <c r="C645" s="5"/>
      <c r="D645" s="5"/>
      <c r="E645" s="5"/>
      <c r="F645" s="5"/>
      <c r="G645" s="6"/>
      <c r="H645" s="6"/>
      <c r="I645" s="5">
        <v>3431</v>
      </c>
      <c r="J645" s="5">
        <v>3095.05</v>
      </c>
      <c r="K645" s="295">
        <f t="shared" si="143"/>
        <v>3541.05</v>
      </c>
      <c r="L645" s="295">
        <f t="shared" si="139"/>
        <v>6526.05</v>
      </c>
      <c r="M645" s="7">
        <v>5</v>
      </c>
      <c r="N645" s="5" t="s">
        <v>688</v>
      </c>
      <c r="O645" s="5" t="s">
        <v>689</v>
      </c>
      <c r="P645" s="5" t="s">
        <v>34</v>
      </c>
      <c r="Q645" s="8">
        <v>3095.05</v>
      </c>
      <c r="R645" s="9">
        <v>446</v>
      </c>
      <c r="S645" s="9">
        <f t="shared" si="137"/>
        <v>0</v>
      </c>
      <c r="T645" s="9">
        <v>2250</v>
      </c>
      <c r="U645" s="10" t="s">
        <v>586</v>
      </c>
      <c r="V645" s="319">
        <f t="shared" si="144"/>
        <v>9.5169437297883519E-2</v>
      </c>
      <c r="W645" s="319">
        <f t="shared" si="145"/>
        <v>1.5065634823809545E-3</v>
      </c>
      <c r="X645" s="11" t="str">
        <f t="shared" si="140"/>
        <v>FLOW</v>
      </c>
      <c r="Y645" s="5" t="str">
        <f t="shared" si="141"/>
        <v>-</v>
      </c>
      <c r="Z645" s="5" t="s">
        <v>586</v>
      </c>
      <c r="AA645" s="5" t="s">
        <v>586</v>
      </c>
      <c r="AB645" s="12"/>
      <c r="AC645" s="5"/>
      <c r="AD645" s="5"/>
      <c r="AE645" s="13"/>
      <c r="AF645" s="14" t="s">
        <v>586</v>
      </c>
      <c r="AG645" s="15" t="s">
        <v>586</v>
      </c>
      <c r="AH645" s="5" t="s">
        <v>330</v>
      </c>
      <c r="AI645" s="15" t="s">
        <v>586</v>
      </c>
      <c r="AJ645" s="16" t="s">
        <v>586</v>
      </c>
      <c r="AK645" s="15" t="s">
        <v>586</v>
      </c>
      <c r="AL645" s="17">
        <v>5791.05</v>
      </c>
      <c r="AM645" s="8">
        <v>3095.05</v>
      </c>
      <c r="AN645" s="18">
        <v>147</v>
      </c>
      <c r="AO645" s="6">
        <v>157</v>
      </c>
      <c r="AP645" s="6" t="str">
        <f t="shared" si="142"/>
        <v>FLOW</v>
      </c>
      <c r="AQ645" s="6"/>
      <c r="AR645" s="6"/>
      <c r="AS645" s="6"/>
      <c r="AT645" s="6"/>
      <c r="AU645" s="5" t="s">
        <v>483</v>
      </c>
      <c r="AV645" s="332"/>
      <c r="AW645" s="12"/>
      <c r="AX645" s="19"/>
      <c r="AY645" s="5"/>
      <c r="AZ645" s="5" t="s">
        <v>1011</v>
      </c>
      <c r="BA645" s="15" t="s">
        <v>586</v>
      </c>
      <c r="BB645" s="15"/>
      <c r="BC645" s="15"/>
      <c r="BD645" s="5"/>
      <c r="BE645" s="5"/>
      <c r="BF645" s="5"/>
      <c r="BG645" s="3"/>
      <c r="BH645" s="5"/>
      <c r="BI645" s="5"/>
      <c r="BJ645" s="5"/>
      <c r="BK645" s="5"/>
      <c r="BL645" s="5"/>
      <c r="BM645" s="5"/>
      <c r="BN645" s="5"/>
      <c r="BO645" s="5">
        <v>1</v>
      </c>
      <c r="BP645" s="5"/>
      <c r="BQ645" s="5"/>
      <c r="BR645" s="5"/>
      <c r="BS645" s="5"/>
      <c r="BT645" s="5"/>
      <c r="BU645" s="5"/>
      <c r="BV645" s="5"/>
      <c r="BW645" s="5"/>
      <c r="BX645" s="5"/>
      <c r="BY645" s="5"/>
      <c r="BZ645" s="5"/>
      <c r="CA645" s="5"/>
      <c r="CB645" s="5"/>
      <c r="CC645" s="5"/>
      <c r="CD645" s="5"/>
      <c r="CE645" s="5"/>
      <c r="CF645" s="5"/>
      <c r="CG645" s="5"/>
      <c r="CH645" s="5"/>
      <c r="CI645" s="5"/>
      <c r="CJ645" s="5"/>
      <c r="CK645" s="5"/>
      <c r="CL645" s="5"/>
      <c r="CM645" s="5"/>
      <c r="CN645" s="5"/>
      <c r="CO645" s="5"/>
      <c r="CP645" s="5"/>
      <c r="CQ645" s="5"/>
      <c r="CR645" s="5"/>
      <c r="CS645" s="5"/>
      <c r="CT645" s="5"/>
      <c r="CU645" s="5"/>
      <c r="CV645" s="5"/>
      <c r="CW645" s="5"/>
      <c r="CX645" s="5"/>
      <c r="CY645" s="5"/>
      <c r="CZ645" s="5"/>
      <c r="DA645" s="5"/>
      <c r="DB645" s="5"/>
      <c r="DC645" s="5"/>
      <c r="DD645" s="5"/>
      <c r="DE645" s="5"/>
      <c r="DF645" s="5"/>
      <c r="DG645" s="5"/>
      <c r="DH645" s="5"/>
      <c r="DI645" s="5"/>
      <c r="DJ645" s="5"/>
      <c r="DK645" s="5"/>
      <c r="DL645" s="5"/>
      <c r="DM645" s="5"/>
      <c r="DN645" s="5"/>
      <c r="DO645" s="5"/>
      <c r="DP645" s="5"/>
      <c r="DQ645" s="5"/>
      <c r="DR645" s="5"/>
      <c r="DS645" s="5"/>
      <c r="DT645" s="5"/>
      <c r="DU645" s="5"/>
      <c r="DV645" s="5"/>
      <c r="DW645" s="5"/>
      <c r="DX645" s="5"/>
      <c r="DY645" s="5"/>
      <c r="DZ645" s="5"/>
      <c r="EA645" s="5"/>
      <c r="EB645" s="5"/>
      <c r="EC645" s="5"/>
      <c r="ED645" s="5"/>
      <c r="EE645" s="5"/>
      <c r="EF645" s="5"/>
      <c r="EG645" s="5"/>
      <c r="EH645" s="5"/>
      <c r="EI645" s="5"/>
      <c r="EJ645" s="5"/>
      <c r="EK645" s="5"/>
      <c r="EL645" s="5"/>
      <c r="EM645" s="5"/>
      <c r="EN645" s="5"/>
      <c r="EO645" s="5"/>
      <c r="EP645" s="5"/>
      <c r="EQ645" s="5"/>
      <c r="ER645" s="20">
        <f t="shared" si="146"/>
        <v>1</v>
      </c>
      <c r="ES645" s="5">
        <f t="shared" si="147"/>
        <v>1</v>
      </c>
      <c r="ET645" s="5" t="s">
        <v>574</v>
      </c>
      <c r="EU645" s="15" t="s">
        <v>2092</v>
      </c>
      <c r="EV645" s="15" t="s">
        <v>567</v>
      </c>
      <c r="EW645" s="15" t="s">
        <v>1068</v>
      </c>
      <c r="EX645" s="3" t="s">
        <v>1069</v>
      </c>
      <c r="EY645" s="22">
        <v>46178</v>
      </c>
      <c r="EZ645" s="21"/>
      <c r="FA645" s="3"/>
      <c r="FB645" s="22"/>
      <c r="FC645" s="15"/>
      <c r="FD645" s="15"/>
      <c r="FE645" s="15">
        <f t="shared" si="148"/>
        <v>3541.05</v>
      </c>
      <c r="FF645" s="4">
        <f t="shared" si="149"/>
        <v>6526.05</v>
      </c>
      <c r="FG645" t="s">
        <v>586</v>
      </c>
      <c r="FH645" s="4">
        <v>446</v>
      </c>
      <c r="FI645" t="s">
        <v>688</v>
      </c>
    </row>
    <row r="646" spans="1:165" ht="17.25" x14ac:dyDescent="0.25">
      <c r="A646" s="5">
        <v>117460395</v>
      </c>
      <c r="B646" s="12" t="s">
        <v>153</v>
      </c>
      <c r="C646" s="5"/>
      <c r="D646" s="5"/>
      <c r="E646" s="5"/>
      <c r="F646" s="5"/>
      <c r="G646" s="6"/>
      <c r="H646" s="6"/>
      <c r="I646" s="5">
        <v>3073</v>
      </c>
      <c r="J646" s="5">
        <v>3058</v>
      </c>
      <c r="K646" s="295">
        <f t="shared" si="143"/>
        <v>3357</v>
      </c>
      <c r="L646" s="295">
        <f t="shared" si="139"/>
        <v>6131</v>
      </c>
      <c r="M646" s="7">
        <v>3</v>
      </c>
      <c r="N646" s="5" t="s">
        <v>688</v>
      </c>
      <c r="O646" s="5" t="s">
        <v>689</v>
      </c>
      <c r="P646" s="5" t="s">
        <v>34</v>
      </c>
      <c r="Q646" s="8">
        <v>3046.51</v>
      </c>
      <c r="R646" s="9">
        <v>299</v>
      </c>
      <c r="S646" s="9">
        <f t="shared" si="137"/>
        <v>0</v>
      </c>
      <c r="T646" s="9">
        <v>5850</v>
      </c>
      <c r="U646" s="10" t="s">
        <v>866</v>
      </c>
      <c r="V646" s="319">
        <f t="shared" si="144"/>
        <v>0.12588130050058988</v>
      </c>
      <c r="W646" s="319">
        <f t="shared" si="145"/>
        <v>8.0656738179990376E-4</v>
      </c>
      <c r="X646" s="11" t="str">
        <f t="shared" si="140"/>
        <v>FLOW</v>
      </c>
      <c r="Y646" s="5" t="str">
        <f t="shared" si="141"/>
        <v>-</v>
      </c>
      <c r="Z646" s="5" t="s">
        <v>738</v>
      </c>
      <c r="AA646" s="5" t="s">
        <v>586</v>
      </c>
      <c r="AB646" s="12"/>
      <c r="AC646" s="5"/>
      <c r="AD646" s="5"/>
      <c r="AE646" s="13"/>
      <c r="AF646" s="14" t="s">
        <v>586</v>
      </c>
      <c r="AG646" s="15" t="s">
        <v>586</v>
      </c>
      <c r="AH646" s="5" t="s">
        <v>154</v>
      </c>
      <c r="AI646" s="15" t="s">
        <v>586</v>
      </c>
      <c r="AJ646" s="16" t="s">
        <v>586</v>
      </c>
      <c r="AK646" s="15" t="s">
        <v>586</v>
      </c>
      <c r="AL646" s="17">
        <v>9207</v>
      </c>
      <c r="AM646" s="8">
        <v>3046.51</v>
      </c>
      <c r="AN646" s="18">
        <v>87</v>
      </c>
      <c r="AO646" s="6">
        <v>97</v>
      </c>
      <c r="AP646" s="6" t="str">
        <f t="shared" si="142"/>
        <v>FLOW</v>
      </c>
      <c r="AQ646" s="6"/>
      <c r="AR646" s="6"/>
      <c r="AS646" s="6"/>
      <c r="AT646" s="6"/>
      <c r="AU646" s="5" t="s">
        <v>483</v>
      </c>
      <c r="AV646" s="332"/>
      <c r="AW646" s="12"/>
      <c r="AX646" s="19"/>
      <c r="AY646" s="5"/>
      <c r="AZ646" s="5" t="s">
        <v>1011</v>
      </c>
      <c r="BA646" s="15" t="s">
        <v>586</v>
      </c>
      <c r="BB646" s="15"/>
      <c r="BC646" s="15"/>
      <c r="BD646" s="5"/>
      <c r="BE646" s="5"/>
      <c r="BF646" s="5"/>
      <c r="BG646" s="3"/>
      <c r="BH646" s="5"/>
      <c r="BI646" s="5">
        <v>1</v>
      </c>
      <c r="BJ646" s="5"/>
      <c r="BK646" s="5"/>
      <c r="BL646" s="5"/>
      <c r="BM646" s="5"/>
      <c r="BN646" s="5"/>
      <c r="BO646" s="5"/>
      <c r="BP646" s="5"/>
      <c r="BQ646" s="5"/>
      <c r="BR646" s="5"/>
      <c r="BS646" s="5"/>
      <c r="BT646" s="5"/>
      <c r="BU646" s="5"/>
      <c r="BV646" s="5"/>
      <c r="BW646" s="5"/>
      <c r="BX646" s="5"/>
      <c r="BY646" s="5"/>
      <c r="BZ646" s="5"/>
      <c r="CA646" s="5"/>
      <c r="CB646" s="5"/>
      <c r="CC646" s="5"/>
      <c r="CD646" s="5"/>
      <c r="CE646" s="5"/>
      <c r="CF646" s="5"/>
      <c r="CG646" s="5"/>
      <c r="CH646" s="5"/>
      <c r="CI646" s="5"/>
      <c r="CJ646" s="5"/>
      <c r="CK646" s="5"/>
      <c r="CL646" s="5"/>
      <c r="CM646" s="5"/>
      <c r="CN646" s="5"/>
      <c r="CO646" s="5"/>
      <c r="CP646" s="5"/>
      <c r="CQ646" s="5"/>
      <c r="CR646" s="5"/>
      <c r="CS646" s="5"/>
      <c r="CT646" s="5"/>
      <c r="CU646" s="5"/>
      <c r="CV646" s="5"/>
      <c r="CW646" s="5"/>
      <c r="CX646" s="5"/>
      <c r="CY646" s="5"/>
      <c r="CZ646" s="5"/>
      <c r="DA646" s="5"/>
      <c r="DB646" s="5"/>
      <c r="DC646" s="5"/>
      <c r="DD646" s="5"/>
      <c r="DE646" s="5"/>
      <c r="DF646" s="5"/>
      <c r="DG646" s="5"/>
      <c r="DH646" s="5"/>
      <c r="DI646" s="5"/>
      <c r="DJ646" s="5"/>
      <c r="DK646" s="5"/>
      <c r="DL646" s="5"/>
      <c r="DM646" s="5"/>
      <c r="DN646" s="5"/>
      <c r="DO646" s="5"/>
      <c r="DP646" s="5"/>
      <c r="DQ646" s="5"/>
      <c r="DR646" s="5"/>
      <c r="DS646" s="5"/>
      <c r="DT646" s="5"/>
      <c r="DU646" s="5"/>
      <c r="DV646" s="5"/>
      <c r="DW646" s="5"/>
      <c r="DX646" s="5"/>
      <c r="DY646" s="5"/>
      <c r="DZ646" s="5"/>
      <c r="EA646" s="5"/>
      <c r="EB646" s="5"/>
      <c r="EC646" s="5"/>
      <c r="ED646" s="5"/>
      <c r="EE646" s="5"/>
      <c r="EF646" s="5"/>
      <c r="EG646" s="5"/>
      <c r="EH646" s="5"/>
      <c r="EI646" s="5"/>
      <c r="EJ646" s="5"/>
      <c r="EK646" s="5"/>
      <c r="EL646" s="5"/>
      <c r="EM646" s="5"/>
      <c r="EN646" s="5"/>
      <c r="EO646" s="5"/>
      <c r="EP646" s="5"/>
      <c r="EQ646" s="5"/>
      <c r="ER646" s="20">
        <f t="shared" si="146"/>
        <v>1</v>
      </c>
      <c r="ES646" s="5">
        <f t="shared" si="147"/>
        <v>1</v>
      </c>
      <c r="ET646" s="5" t="s">
        <v>574</v>
      </c>
      <c r="EU646" s="15" t="s">
        <v>2093</v>
      </c>
      <c r="EV646" s="15" t="s">
        <v>567</v>
      </c>
      <c r="EW646" s="15" t="s">
        <v>1068</v>
      </c>
      <c r="EX646" s="3" t="s">
        <v>1069</v>
      </c>
      <c r="EY646" s="22">
        <v>46176</v>
      </c>
      <c r="EZ646" s="21"/>
      <c r="FA646" s="3"/>
      <c r="FB646" s="22"/>
      <c r="FC646" s="15"/>
      <c r="FD646" s="15"/>
      <c r="FE646" s="15">
        <f t="shared" si="148"/>
        <v>3357</v>
      </c>
      <c r="FF646" s="4">
        <f t="shared" si="149"/>
        <v>6131</v>
      </c>
      <c r="FG646" t="s">
        <v>586</v>
      </c>
      <c r="FH646" s="4">
        <v>299</v>
      </c>
      <c r="FI646" t="s">
        <v>688</v>
      </c>
    </row>
    <row r="647" spans="1:165" ht="17.25" x14ac:dyDescent="0.25">
      <c r="A647" s="5">
        <v>140395188</v>
      </c>
      <c r="B647" s="12" t="s">
        <v>480</v>
      </c>
      <c r="C647" s="5"/>
      <c r="D647" s="5"/>
      <c r="E647" s="5"/>
      <c r="F647" s="5"/>
      <c r="G647" s="6"/>
      <c r="H647" s="6"/>
      <c r="I647" s="5">
        <v>3885</v>
      </c>
      <c r="J647" s="5">
        <v>3040</v>
      </c>
      <c r="K647" s="295">
        <f t="shared" si="143"/>
        <v>3228</v>
      </c>
      <c r="L647" s="295">
        <f t="shared" si="139"/>
        <v>6925</v>
      </c>
      <c r="M647" s="7">
        <v>2</v>
      </c>
      <c r="N647" s="5" t="s">
        <v>688</v>
      </c>
      <c r="O647" s="5" t="s">
        <v>689</v>
      </c>
      <c r="P647" s="5" t="s">
        <v>34</v>
      </c>
      <c r="Q647" s="8">
        <v>3040</v>
      </c>
      <c r="R647" s="9">
        <v>188</v>
      </c>
      <c r="S647" s="9">
        <f t="shared" si="137"/>
        <v>0</v>
      </c>
      <c r="T647" s="9">
        <v>6300</v>
      </c>
      <c r="U647" s="10" t="s">
        <v>890</v>
      </c>
      <c r="V647" s="319">
        <f t="shared" si="144"/>
        <v>4.2345583139771763E-2</v>
      </c>
      <c r="W647" s="319">
        <f t="shared" si="145"/>
        <v>6.7309060353273409E-4</v>
      </c>
      <c r="X647" s="11" t="str">
        <f t="shared" si="140"/>
        <v>FLOW</v>
      </c>
      <c r="Y647" s="5" t="str">
        <f t="shared" si="141"/>
        <v>-</v>
      </c>
      <c r="Z647" s="5" t="s">
        <v>787</v>
      </c>
      <c r="AA647" s="5" t="s">
        <v>586</v>
      </c>
      <c r="AB647" s="12"/>
      <c r="AC647" s="5"/>
      <c r="AD647" s="5"/>
      <c r="AE647" s="13"/>
      <c r="AF647" s="14" t="s">
        <v>586</v>
      </c>
      <c r="AG647" s="15" t="s">
        <v>586</v>
      </c>
      <c r="AH647" s="5" t="s">
        <v>481</v>
      </c>
      <c r="AI647" s="15" t="s">
        <v>586</v>
      </c>
      <c r="AJ647" s="16" t="s">
        <v>586</v>
      </c>
      <c r="AK647" s="15" t="s">
        <v>586</v>
      </c>
      <c r="AL647" s="17">
        <v>9528</v>
      </c>
      <c r="AM647" s="8">
        <v>3040</v>
      </c>
      <c r="AN647" s="18">
        <v>56</v>
      </c>
      <c r="AO647" s="6">
        <v>66</v>
      </c>
      <c r="AP647" s="6" t="str">
        <f t="shared" si="142"/>
        <v>FLOW</v>
      </c>
      <c r="AQ647" s="6"/>
      <c r="AR647" s="6"/>
      <c r="AS647" s="6"/>
      <c r="AT647" s="6"/>
      <c r="AU647" s="5" t="s">
        <v>1060</v>
      </c>
      <c r="AV647" s="332"/>
      <c r="AW647" s="12"/>
      <c r="AX647" s="19"/>
      <c r="AY647" s="5"/>
      <c r="AZ647" s="5" t="s">
        <v>1011</v>
      </c>
      <c r="BA647" s="15" t="s">
        <v>586</v>
      </c>
      <c r="BB647" s="15"/>
      <c r="BC647" s="15"/>
      <c r="BD647" s="5"/>
      <c r="BE647" s="5"/>
      <c r="BF647" s="5"/>
      <c r="BG647" s="3"/>
      <c r="BH647" s="5"/>
      <c r="BI647" s="5"/>
      <c r="BJ647" s="5"/>
      <c r="BK647" s="5"/>
      <c r="BL647" s="5"/>
      <c r="BM647" s="5"/>
      <c r="BN647" s="5"/>
      <c r="BO647" s="5"/>
      <c r="BP647" s="5"/>
      <c r="BQ647" s="5"/>
      <c r="BR647" s="5">
        <v>1</v>
      </c>
      <c r="BS647" s="5"/>
      <c r="BT647" s="5"/>
      <c r="BU647" s="5"/>
      <c r="BV647" s="5"/>
      <c r="BW647" s="5"/>
      <c r="BX647" s="5"/>
      <c r="BY647" s="5"/>
      <c r="BZ647" s="5"/>
      <c r="CA647" s="5"/>
      <c r="CB647" s="5"/>
      <c r="CC647" s="5"/>
      <c r="CD647" s="5"/>
      <c r="CE647" s="5"/>
      <c r="CF647" s="5"/>
      <c r="CG647" s="5"/>
      <c r="CH647" s="5"/>
      <c r="CI647" s="5"/>
      <c r="CJ647" s="5"/>
      <c r="CK647" s="5"/>
      <c r="CL647" s="5"/>
      <c r="CM647" s="5"/>
      <c r="CN647" s="5"/>
      <c r="CO647" s="5"/>
      <c r="CP647" s="5"/>
      <c r="CQ647" s="5"/>
      <c r="CR647" s="5"/>
      <c r="CS647" s="5"/>
      <c r="CT647" s="5"/>
      <c r="CU647" s="5"/>
      <c r="CV647" s="5"/>
      <c r="CW647" s="5"/>
      <c r="CX647" s="5"/>
      <c r="CY647" s="5"/>
      <c r="CZ647" s="5"/>
      <c r="DA647" s="5"/>
      <c r="DB647" s="5"/>
      <c r="DC647" s="5"/>
      <c r="DD647" s="5"/>
      <c r="DE647" s="5"/>
      <c r="DF647" s="5"/>
      <c r="DG647" s="5"/>
      <c r="DH647" s="5"/>
      <c r="DI647" s="5"/>
      <c r="DJ647" s="5"/>
      <c r="DK647" s="5"/>
      <c r="DL647" s="5"/>
      <c r="DM647" s="5"/>
      <c r="DN647" s="5"/>
      <c r="DO647" s="5"/>
      <c r="DP647" s="5"/>
      <c r="DQ647" s="5"/>
      <c r="DR647" s="5"/>
      <c r="DS647" s="5"/>
      <c r="DT647" s="5"/>
      <c r="DU647" s="5"/>
      <c r="DV647" s="5"/>
      <c r="DW647" s="5"/>
      <c r="DX647" s="5"/>
      <c r="DY647" s="5"/>
      <c r="DZ647" s="5"/>
      <c r="EA647" s="5"/>
      <c r="EB647" s="5"/>
      <c r="EC647" s="5"/>
      <c r="ED647" s="5"/>
      <c r="EE647" s="5"/>
      <c r="EF647" s="5"/>
      <c r="EG647" s="5"/>
      <c r="EH647" s="5"/>
      <c r="EI647" s="5"/>
      <c r="EJ647" s="5"/>
      <c r="EK647" s="5"/>
      <c r="EL647" s="5"/>
      <c r="EM647" s="5"/>
      <c r="EN647" s="5"/>
      <c r="EO647" s="5"/>
      <c r="EP647" s="5"/>
      <c r="EQ647" s="5"/>
      <c r="ER647" s="20">
        <f t="shared" si="146"/>
        <v>1</v>
      </c>
      <c r="ES647" s="5">
        <f t="shared" si="147"/>
        <v>1</v>
      </c>
      <c r="ET647" s="5" t="s">
        <v>574</v>
      </c>
      <c r="EU647" s="15" t="s">
        <v>2094</v>
      </c>
      <c r="EV647" s="15" t="s">
        <v>567</v>
      </c>
      <c r="EW647" s="15" t="s">
        <v>1068</v>
      </c>
      <c r="EX647" s="3" t="s">
        <v>1302</v>
      </c>
      <c r="EY647" s="22">
        <v>46179</v>
      </c>
      <c r="EZ647" s="21"/>
      <c r="FA647" s="3"/>
      <c r="FB647" s="22"/>
      <c r="FC647" s="15"/>
      <c r="FD647" s="15"/>
      <c r="FE647" s="15">
        <f t="shared" si="148"/>
        <v>3228</v>
      </c>
      <c r="FF647" s="4">
        <f t="shared" si="149"/>
        <v>6925</v>
      </c>
      <c r="FG647" t="s">
        <v>586</v>
      </c>
      <c r="FH647" s="4">
        <v>188</v>
      </c>
      <c r="FI647" t="s">
        <v>688</v>
      </c>
    </row>
    <row r="648" spans="1:165" ht="17.25" x14ac:dyDescent="0.25">
      <c r="A648" s="5">
        <v>461809379</v>
      </c>
      <c r="B648" s="12" t="s">
        <v>513</v>
      </c>
      <c r="C648" s="5"/>
      <c r="D648" s="5"/>
      <c r="E648" s="5"/>
      <c r="F648" s="5"/>
      <c r="G648" s="6"/>
      <c r="H648" s="6"/>
      <c r="I648" s="5">
        <v>1052</v>
      </c>
      <c r="J648" s="5">
        <v>3156</v>
      </c>
      <c r="K648" s="295">
        <f t="shared" si="143"/>
        <v>-1857</v>
      </c>
      <c r="L648" s="295">
        <f t="shared" si="139"/>
        <v>4208</v>
      </c>
      <c r="M648" s="7">
        <v>6</v>
      </c>
      <c r="N648" s="5" t="s">
        <v>688</v>
      </c>
      <c r="O648" s="5" t="s">
        <v>689</v>
      </c>
      <c r="P648" s="5" t="s">
        <v>96</v>
      </c>
      <c r="Q648" s="8">
        <v>3036</v>
      </c>
      <c r="R648" s="9">
        <v>247</v>
      </c>
      <c r="S648" s="9">
        <f t="shared" si="137"/>
        <v>0</v>
      </c>
      <c r="T648" s="9">
        <v>1350</v>
      </c>
      <c r="U648" s="10" t="s">
        <v>688</v>
      </c>
      <c r="V648" s="319">
        <f t="shared" si="144"/>
        <v>1.7968852095750543E-2</v>
      </c>
      <c r="W648" s="319">
        <f t="shared" si="145"/>
        <v>1.2753375728449948E-3</v>
      </c>
      <c r="X648" s="11" t="str">
        <f t="shared" si="140"/>
        <v>FLOW</v>
      </c>
      <c r="Y648" s="5" t="str">
        <f t="shared" si="141"/>
        <v>-</v>
      </c>
      <c r="Z648" s="5" t="s">
        <v>773</v>
      </c>
      <c r="AA648" s="5" t="s">
        <v>586</v>
      </c>
      <c r="AB648" s="12"/>
      <c r="AC648" s="5"/>
      <c r="AD648" s="5"/>
      <c r="AE648" s="13"/>
      <c r="AF648" s="14" t="s">
        <v>586</v>
      </c>
      <c r="AG648" s="15" t="s">
        <v>586</v>
      </c>
      <c r="AH648" s="5" t="s">
        <v>95</v>
      </c>
      <c r="AI648" s="15" t="s">
        <v>586</v>
      </c>
      <c r="AJ648" s="16" t="s">
        <v>586</v>
      </c>
      <c r="AK648" s="15" t="s">
        <v>586</v>
      </c>
      <c r="AL648" s="17">
        <v>4753</v>
      </c>
      <c r="AM648" s="8">
        <v>3036</v>
      </c>
      <c r="AN648" s="18">
        <v>177</v>
      </c>
      <c r="AO648" s="6">
        <v>187</v>
      </c>
      <c r="AP648" s="6" t="str">
        <f t="shared" si="142"/>
        <v>FLOW</v>
      </c>
      <c r="AQ648" s="6"/>
      <c r="AR648" s="6"/>
      <c r="AS648" s="6"/>
      <c r="AT648" s="6"/>
      <c r="AU648" s="5" t="s">
        <v>483</v>
      </c>
      <c r="AV648" s="332"/>
      <c r="AW648" s="12"/>
      <c r="AX648" s="19"/>
      <c r="AY648" s="5"/>
      <c r="AZ648" s="5" t="s">
        <v>1011</v>
      </c>
      <c r="BA648" s="15" t="s">
        <v>586</v>
      </c>
      <c r="BB648" s="15"/>
      <c r="BC648" s="15"/>
      <c r="BD648" s="5"/>
      <c r="BE648" s="5"/>
      <c r="BF648" s="5"/>
      <c r="BG648" s="3"/>
      <c r="BH648" s="5"/>
      <c r="BI648" s="5"/>
      <c r="BJ648" s="5"/>
      <c r="BK648" s="5"/>
      <c r="BL648" s="5">
        <v>1</v>
      </c>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c r="DP648" s="5"/>
      <c r="DQ648" s="5"/>
      <c r="DR648" s="5"/>
      <c r="DS648" s="5"/>
      <c r="DT648" s="5"/>
      <c r="DU648" s="5"/>
      <c r="DV648" s="5"/>
      <c r="DW648" s="5"/>
      <c r="DX648" s="5"/>
      <c r="DY648" s="5"/>
      <c r="DZ648" s="5"/>
      <c r="EA648" s="5"/>
      <c r="EB648" s="5"/>
      <c r="EC648" s="5"/>
      <c r="ED648" s="5"/>
      <c r="EE648" s="5"/>
      <c r="EF648" s="5"/>
      <c r="EG648" s="5"/>
      <c r="EH648" s="5"/>
      <c r="EI648" s="5"/>
      <c r="EJ648" s="5"/>
      <c r="EK648" s="5"/>
      <c r="EL648" s="5"/>
      <c r="EM648" s="5"/>
      <c r="EN648" s="5"/>
      <c r="EO648" s="5"/>
      <c r="EP648" s="5"/>
      <c r="EQ648" s="5"/>
      <c r="ER648" s="20">
        <f t="shared" si="146"/>
        <v>1</v>
      </c>
      <c r="ES648" s="5">
        <f t="shared" si="147"/>
        <v>1</v>
      </c>
      <c r="ET648" s="5" t="s">
        <v>580</v>
      </c>
      <c r="EU648" s="15" t="s">
        <v>2095</v>
      </c>
      <c r="EV648" s="15" t="s">
        <v>567</v>
      </c>
      <c r="EW648" s="15" t="s">
        <v>1075</v>
      </c>
      <c r="EX648" s="3" t="s">
        <v>1303</v>
      </c>
      <c r="EY648" s="22">
        <v>46177</v>
      </c>
      <c r="EZ648" s="21"/>
      <c r="FA648" s="3"/>
      <c r="FB648" s="22"/>
      <c r="FC648" s="15"/>
      <c r="FD648" s="15"/>
      <c r="FE648" s="15">
        <f t="shared" si="148"/>
        <v>-1857</v>
      </c>
      <c r="FF648" s="4">
        <f t="shared" si="149"/>
        <v>4208</v>
      </c>
      <c r="FG648" t="s">
        <v>586</v>
      </c>
      <c r="FH648" s="4">
        <v>247</v>
      </c>
      <c r="FI648" t="s">
        <v>688</v>
      </c>
    </row>
    <row r="649" spans="1:165" ht="17.25" x14ac:dyDescent="0.25">
      <c r="A649" s="5">
        <v>457907674</v>
      </c>
      <c r="B649" s="12" t="s">
        <v>819</v>
      </c>
      <c r="C649" s="5" t="s">
        <v>1043</v>
      </c>
      <c r="D649" s="5" t="s">
        <v>1325</v>
      </c>
      <c r="E649" s="5">
        <v>3666</v>
      </c>
      <c r="F649" s="5"/>
      <c r="G649" s="6"/>
      <c r="H649" s="6"/>
      <c r="I649" s="5">
        <v>3666</v>
      </c>
      <c r="J649" s="5">
        <v>3001</v>
      </c>
      <c r="K649" s="295">
        <f t="shared" si="143"/>
        <v>3073</v>
      </c>
      <c r="L649" s="295">
        <f t="shared" si="139"/>
        <v>3001</v>
      </c>
      <c r="M649" s="334">
        <v>1</v>
      </c>
      <c r="N649" s="5" t="s">
        <v>739</v>
      </c>
      <c r="O649" s="5" t="s">
        <v>738</v>
      </c>
      <c r="P649" s="5" t="s">
        <v>74</v>
      </c>
      <c r="Q649" s="8">
        <v>3001</v>
      </c>
      <c r="R649" s="9">
        <v>72</v>
      </c>
      <c r="S649" s="9">
        <f t="shared" si="137"/>
        <v>0</v>
      </c>
      <c r="T649" s="9">
        <v>3600</v>
      </c>
      <c r="U649" s="10" t="s">
        <v>868</v>
      </c>
      <c r="V649" s="319">
        <f t="shared" si="144"/>
        <v>6.0752982301346455E-3</v>
      </c>
      <c r="W649" s="319">
        <f t="shared" si="145"/>
        <v>1.6829946562878304E-4</v>
      </c>
      <c r="X649" s="11" t="str">
        <f t="shared" si="140"/>
        <v>RB</v>
      </c>
      <c r="Y649" s="5" t="str">
        <f t="shared" si="141"/>
        <v>PAID</v>
      </c>
      <c r="Z649" s="5" t="s">
        <v>738</v>
      </c>
      <c r="AA649" s="5" t="s">
        <v>586</v>
      </c>
      <c r="AB649" s="12"/>
      <c r="AC649" s="5"/>
      <c r="AD649" s="5"/>
      <c r="AE649" s="13"/>
      <c r="AF649" s="14" t="s">
        <v>586</v>
      </c>
      <c r="AG649" s="15" t="s">
        <v>586</v>
      </c>
      <c r="AH649" s="5" t="s">
        <v>218</v>
      </c>
      <c r="AI649" s="15" t="s">
        <v>586</v>
      </c>
      <c r="AJ649" s="16" t="s">
        <v>586</v>
      </c>
      <c r="AK649" s="15" t="s">
        <v>586</v>
      </c>
      <c r="AL649" s="17">
        <v>6673</v>
      </c>
      <c r="AM649" s="8">
        <v>3001</v>
      </c>
      <c r="AN649" s="18">
        <v>27</v>
      </c>
      <c r="AO649" s="6">
        <v>0</v>
      </c>
      <c r="AP649" s="6" t="str">
        <f t="shared" si="142"/>
        <v>RB</v>
      </c>
      <c r="AQ649" s="6"/>
      <c r="AR649" s="6"/>
      <c r="AS649" s="6"/>
      <c r="AT649" s="6"/>
      <c r="AU649" s="5" t="s">
        <v>1060</v>
      </c>
      <c r="AV649" s="332"/>
      <c r="AW649" s="12"/>
      <c r="AX649" s="19"/>
      <c r="AY649" s="5"/>
      <c r="AZ649" s="5" t="s">
        <v>1011</v>
      </c>
      <c r="BA649" s="15" t="s">
        <v>586</v>
      </c>
      <c r="BB649" s="15"/>
      <c r="BC649" s="15"/>
      <c r="BD649" s="5"/>
      <c r="BE649" s="5"/>
      <c r="BF649" s="5"/>
      <c r="BG649" s="3"/>
      <c r="BH649" s="5"/>
      <c r="BI649" s="5">
        <v>1</v>
      </c>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c r="EM649" s="5"/>
      <c r="EN649" s="5"/>
      <c r="EO649" s="5"/>
      <c r="EP649" s="5"/>
      <c r="EQ649" s="5"/>
      <c r="ER649" s="20">
        <f t="shared" si="146"/>
        <v>1</v>
      </c>
      <c r="ES649" s="5">
        <f t="shared" si="147"/>
        <v>1</v>
      </c>
      <c r="ET649" s="5" t="s">
        <v>579</v>
      </c>
      <c r="EU649" s="15" t="s">
        <v>2096</v>
      </c>
      <c r="EV649" s="15" t="s">
        <v>567</v>
      </c>
      <c r="EW649" s="15" t="s">
        <v>1073</v>
      </c>
      <c r="EX649" s="3" t="s">
        <v>1074</v>
      </c>
      <c r="EY649" s="22">
        <v>46180</v>
      </c>
      <c r="EZ649" s="21"/>
      <c r="FA649" s="3"/>
      <c r="FB649" s="22"/>
      <c r="FC649" s="15"/>
      <c r="FD649" s="15"/>
      <c r="FE649" s="15">
        <f t="shared" si="148"/>
        <v>3073</v>
      </c>
      <c r="FF649" s="4">
        <f t="shared" si="149"/>
        <v>6667</v>
      </c>
      <c r="FG649" t="s">
        <v>586</v>
      </c>
      <c r="FH649" s="4">
        <v>72</v>
      </c>
      <c r="FI649" t="s">
        <v>1479</v>
      </c>
    </row>
    <row r="650" spans="1:165" ht="17.25" x14ac:dyDescent="0.25">
      <c r="A650" s="5">
        <v>458076322</v>
      </c>
      <c r="B650" s="12" t="s">
        <v>992</v>
      </c>
      <c r="C650" s="5"/>
      <c r="D650" s="5"/>
      <c r="E650" s="5"/>
      <c r="F650" s="5"/>
      <c r="G650" s="6"/>
      <c r="H650" s="6"/>
      <c r="I650" s="5">
        <v>2825</v>
      </c>
      <c r="J650" s="5">
        <v>2969</v>
      </c>
      <c r="K650" s="295">
        <f t="shared" si="143"/>
        <v>259</v>
      </c>
      <c r="L650" s="295">
        <f t="shared" si="139"/>
        <v>5794</v>
      </c>
      <c r="M650" s="7">
        <v>2</v>
      </c>
      <c r="N650" s="5" t="s">
        <v>688</v>
      </c>
      <c r="O650" s="5" t="s">
        <v>689</v>
      </c>
      <c r="P650" s="5" t="s">
        <v>41</v>
      </c>
      <c r="Q650" s="8">
        <v>2914</v>
      </c>
      <c r="R650" s="9">
        <v>115</v>
      </c>
      <c r="S650" s="9">
        <f t="shared" si="137"/>
        <v>0</v>
      </c>
      <c r="T650" s="9">
        <v>450</v>
      </c>
      <c r="U650" s="10" t="s">
        <v>586</v>
      </c>
      <c r="V650" s="319">
        <f t="shared" si="144"/>
        <v>1.0076525226809132E-2</v>
      </c>
      <c r="W650" s="319">
        <f t="shared" si="145"/>
        <v>6.4519276930736418E-4</v>
      </c>
      <c r="X650" s="11" t="str">
        <f t="shared" si="140"/>
        <v>FLOW</v>
      </c>
      <c r="Y650" s="5" t="str">
        <f t="shared" si="141"/>
        <v>-</v>
      </c>
      <c r="Z650" s="5" t="s">
        <v>586</v>
      </c>
      <c r="AA650" s="5" t="s">
        <v>586</v>
      </c>
      <c r="AB650" s="12"/>
      <c r="AC650" s="5"/>
      <c r="AD650" s="5"/>
      <c r="AE650" s="13"/>
      <c r="AF650" s="14" t="s">
        <v>586</v>
      </c>
      <c r="AG650" s="15" t="s">
        <v>586</v>
      </c>
      <c r="AH650" s="5" t="s">
        <v>1032</v>
      </c>
      <c r="AI650" s="15" t="s">
        <v>586</v>
      </c>
      <c r="AJ650" s="16" t="s">
        <v>586</v>
      </c>
      <c r="AK650" s="15" t="s">
        <v>586</v>
      </c>
      <c r="AL650" s="17">
        <v>3534</v>
      </c>
      <c r="AM650" s="8">
        <v>2914</v>
      </c>
      <c r="AN650" s="18">
        <v>57</v>
      </c>
      <c r="AO650" s="6">
        <v>67</v>
      </c>
      <c r="AP650" s="6" t="str">
        <f t="shared" si="142"/>
        <v>FLOW</v>
      </c>
      <c r="AQ650" s="6"/>
      <c r="AR650" s="6"/>
      <c r="AS650" s="6"/>
      <c r="AT650" s="6"/>
      <c r="AU650" s="5" t="s">
        <v>1060</v>
      </c>
      <c r="AV650" s="332"/>
      <c r="AW650" s="12"/>
      <c r="AX650" s="19"/>
      <c r="AY650" s="5"/>
      <c r="AZ650" s="5" t="s">
        <v>1011</v>
      </c>
      <c r="BA650" s="15" t="s">
        <v>586</v>
      </c>
      <c r="BB650" s="15"/>
      <c r="BC650" s="15"/>
      <c r="BD650" s="5"/>
      <c r="BE650" s="5"/>
      <c r="BF650" s="5"/>
      <c r="BG650" s="3"/>
      <c r="BH650" s="5"/>
      <c r="BI650" s="5"/>
      <c r="BJ650" s="5"/>
      <c r="BK650" s="5"/>
      <c r="BL650" s="5"/>
      <c r="BM650" s="5"/>
      <c r="BN650" s="5"/>
      <c r="BO650" s="5"/>
      <c r="BP650" s="5"/>
      <c r="BQ650" s="5"/>
      <c r="BR650" s="5"/>
      <c r="BS650" s="5"/>
      <c r="BT650" s="5"/>
      <c r="BU650" s="5"/>
      <c r="BV650" s="5"/>
      <c r="BW650" s="5"/>
      <c r="BX650" s="5"/>
      <c r="BY650" s="5"/>
      <c r="BZ650" s="5"/>
      <c r="CA650" s="5"/>
      <c r="CB650" s="5"/>
      <c r="CC650" s="5"/>
      <c r="CD650" s="5"/>
      <c r="CE650" s="5"/>
      <c r="CF650" s="5"/>
      <c r="CG650" s="5"/>
      <c r="CH650" s="5"/>
      <c r="CI650" s="5"/>
      <c r="CJ650" s="5"/>
      <c r="CK650" s="5"/>
      <c r="CL650" s="5"/>
      <c r="CM650" s="5"/>
      <c r="CN650" s="5"/>
      <c r="CO650" s="5"/>
      <c r="CP650" s="5"/>
      <c r="CQ650" s="5"/>
      <c r="CR650" s="5"/>
      <c r="CS650" s="5"/>
      <c r="CT650" s="5"/>
      <c r="CU650" s="5"/>
      <c r="CV650" s="5"/>
      <c r="CW650" s="5"/>
      <c r="CX650" s="5"/>
      <c r="CY650" s="5"/>
      <c r="CZ650" s="5"/>
      <c r="DA650" s="5"/>
      <c r="DB650" s="5"/>
      <c r="DC650" s="5"/>
      <c r="DD650" s="5"/>
      <c r="DE650" s="5"/>
      <c r="DF650" s="5"/>
      <c r="DG650" s="5"/>
      <c r="DH650" s="5"/>
      <c r="DI650" s="5"/>
      <c r="DJ650" s="5"/>
      <c r="DK650" s="5"/>
      <c r="DL650" s="5"/>
      <c r="DM650" s="5"/>
      <c r="DN650" s="5"/>
      <c r="DO650" s="5"/>
      <c r="DP650" s="5"/>
      <c r="DQ650" s="5"/>
      <c r="DR650" s="5"/>
      <c r="DS650" s="5"/>
      <c r="DT650" s="5"/>
      <c r="DU650" s="5"/>
      <c r="DV650" s="5"/>
      <c r="DW650" s="5"/>
      <c r="DX650" s="5"/>
      <c r="DY650" s="5"/>
      <c r="DZ650" s="5"/>
      <c r="EA650" s="5"/>
      <c r="EB650" s="5"/>
      <c r="EC650" s="5"/>
      <c r="ED650" s="5"/>
      <c r="EE650" s="5"/>
      <c r="EF650" s="5"/>
      <c r="EG650" s="5"/>
      <c r="EH650" s="5"/>
      <c r="EI650" s="5"/>
      <c r="EJ650" s="5"/>
      <c r="EK650" s="5"/>
      <c r="EL650" s="5"/>
      <c r="EM650" s="5"/>
      <c r="EN650" s="5"/>
      <c r="EO650" s="5"/>
      <c r="EP650" s="5"/>
      <c r="EQ650" s="5"/>
      <c r="ER650" s="20">
        <f t="shared" si="146"/>
        <v>0</v>
      </c>
      <c r="ES650" s="5" t="str">
        <f t="shared" si="147"/>
        <v/>
      </c>
      <c r="ET650" s="5" t="s">
        <v>575</v>
      </c>
      <c r="EU650" s="15" t="s">
        <v>2097</v>
      </c>
      <c r="EV650" s="15" t="s">
        <v>567</v>
      </c>
      <c r="EW650" s="15" t="e">
        <v>#N/A</v>
      </c>
      <c r="EX650" s="3" t="e">
        <v>#N/A</v>
      </c>
      <c r="EY650" s="22" t="e">
        <v>#N/A</v>
      </c>
      <c r="EZ650" s="21"/>
      <c r="FA650" s="3"/>
      <c r="FB650" s="22"/>
      <c r="FC650" s="15"/>
      <c r="FD650" s="15"/>
      <c r="FE650" s="15">
        <f t="shared" si="148"/>
        <v>259</v>
      </c>
      <c r="FF650" s="4">
        <f t="shared" si="149"/>
        <v>5794</v>
      </c>
      <c r="FG650" t="s">
        <v>586</v>
      </c>
      <c r="FH650" s="4">
        <v>115</v>
      </c>
      <c r="FI650" t="s">
        <v>688</v>
      </c>
    </row>
    <row r="651" spans="1:165" ht="17.25" x14ac:dyDescent="0.25">
      <c r="A651" s="5">
        <v>465932490</v>
      </c>
      <c r="B651" s="12" t="s">
        <v>545</v>
      </c>
      <c r="C651" s="5"/>
      <c r="D651" s="5"/>
      <c r="E651" s="5"/>
      <c r="F651" s="5"/>
      <c r="G651" s="6"/>
      <c r="H651" s="6"/>
      <c r="I651" s="5">
        <v>2198</v>
      </c>
      <c r="J651" s="5">
        <v>2941</v>
      </c>
      <c r="K651" s="295">
        <f>J651-I651+R651</f>
        <v>869</v>
      </c>
      <c r="L651" s="295">
        <f t="shared" si="139"/>
        <v>5139</v>
      </c>
      <c r="M651" s="7">
        <v>3</v>
      </c>
      <c r="N651" s="5" t="s">
        <v>688</v>
      </c>
      <c r="O651" s="5" t="s">
        <v>689</v>
      </c>
      <c r="P651" s="5" t="s">
        <v>30</v>
      </c>
      <c r="Q651" s="8">
        <v>2898</v>
      </c>
      <c r="R651" s="9">
        <v>126</v>
      </c>
      <c r="S651" s="9">
        <f t="shared" si="137"/>
        <v>0</v>
      </c>
      <c r="T651" s="9">
        <v>1948.37</v>
      </c>
      <c r="U651" s="10" t="s">
        <v>688</v>
      </c>
      <c r="V651" s="319">
        <f t="shared" si="144"/>
        <v>4.3888860139514778E-3</v>
      </c>
      <c r="W651" s="319">
        <f t="shared" si="145"/>
        <v>7.6724917116836021E-4</v>
      </c>
      <c r="X651" s="11" t="str">
        <f t="shared" si="140"/>
        <v>FLOW</v>
      </c>
      <c r="Y651" s="5" t="str">
        <f t="shared" si="141"/>
        <v>-</v>
      </c>
      <c r="Z651" s="5" t="s">
        <v>787</v>
      </c>
      <c r="AA651" s="5" t="s">
        <v>586</v>
      </c>
      <c r="AB651" s="12"/>
      <c r="AC651" s="5"/>
      <c r="AD651" s="5"/>
      <c r="AE651" s="13"/>
      <c r="AF651" s="14" t="s">
        <v>586</v>
      </c>
      <c r="AG651" s="15" t="s">
        <v>586</v>
      </c>
      <c r="AH651" s="5" t="s">
        <v>391</v>
      </c>
      <c r="AI651" s="15" t="s">
        <v>586</v>
      </c>
      <c r="AJ651" s="16" t="s">
        <v>586</v>
      </c>
      <c r="AK651" s="15" t="s">
        <v>586</v>
      </c>
      <c r="AL651" s="17">
        <v>5015.37</v>
      </c>
      <c r="AM651" s="8">
        <v>2898</v>
      </c>
      <c r="AN651" s="18">
        <v>87</v>
      </c>
      <c r="AO651" s="6">
        <v>97</v>
      </c>
      <c r="AP651" s="6" t="str">
        <f t="shared" si="142"/>
        <v>FLOW</v>
      </c>
      <c r="AQ651" s="6"/>
      <c r="AR651" s="6"/>
      <c r="AS651" s="6"/>
      <c r="AT651" s="6"/>
      <c r="AU651" s="5" t="s">
        <v>1060</v>
      </c>
      <c r="AV651" s="332"/>
      <c r="AW651" s="12"/>
      <c r="AX651" s="19"/>
      <c r="AY651" s="5"/>
      <c r="AZ651" s="5" t="s">
        <v>1011</v>
      </c>
      <c r="BA651" s="15" t="s">
        <v>586</v>
      </c>
      <c r="BB651" s="15"/>
      <c r="BC651" s="15"/>
      <c r="BD651" s="5"/>
      <c r="BE651" s="5"/>
      <c r="BF651" s="5"/>
      <c r="BG651" s="3"/>
      <c r="BH651" s="5"/>
      <c r="BI651" s="5"/>
      <c r="BJ651" s="5"/>
      <c r="BK651" s="5"/>
      <c r="BL651" s="5"/>
      <c r="BM651" s="5"/>
      <c r="BN651" s="5"/>
      <c r="BO651" s="5">
        <v>1</v>
      </c>
      <c r="BP651" s="5"/>
      <c r="BQ651" s="5"/>
      <c r="BR651" s="5"/>
      <c r="BS651" s="5"/>
      <c r="BT651" s="5"/>
      <c r="BU651" s="5"/>
      <c r="BV651" s="5"/>
      <c r="BW651" s="5"/>
      <c r="BX651" s="5"/>
      <c r="BY651" s="5"/>
      <c r="BZ651" s="5"/>
      <c r="CA651" s="5"/>
      <c r="CB651" s="5"/>
      <c r="CC651" s="5"/>
      <c r="CD651" s="5"/>
      <c r="CE651" s="5"/>
      <c r="CF651" s="5"/>
      <c r="CG651" s="5"/>
      <c r="CH651" s="5"/>
      <c r="CI651" s="5"/>
      <c r="CJ651" s="5"/>
      <c r="CK651" s="5"/>
      <c r="CL651" s="5"/>
      <c r="CM651" s="5"/>
      <c r="CN651" s="5"/>
      <c r="CO651" s="5"/>
      <c r="CP651" s="5"/>
      <c r="CQ651" s="5"/>
      <c r="CR651" s="5"/>
      <c r="CS651" s="5"/>
      <c r="CT651" s="5"/>
      <c r="CU651" s="5"/>
      <c r="CV651" s="5"/>
      <c r="CW651" s="5"/>
      <c r="CX651" s="5"/>
      <c r="CY651" s="5"/>
      <c r="CZ651" s="5"/>
      <c r="DA651" s="5"/>
      <c r="DB651" s="5"/>
      <c r="DC651" s="5"/>
      <c r="DD651" s="5"/>
      <c r="DE651" s="5"/>
      <c r="DF651" s="5"/>
      <c r="DG651" s="5"/>
      <c r="DH651" s="5"/>
      <c r="DI651" s="5"/>
      <c r="DJ651" s="5"/>
      <c r="DK651" s="5"/>
      <c r="DL651" s="5"/>
      <c r="DM651" s="5"/>
      <c r="DN651" s="5"/>
      <c r="DO651" s="5"/>
      <c r="DP651" s="5"/>
      <c r="DQ651" s="5"/>
      <c r="DR651" s="5"/>
      <c r="DS651" s="5"/>
      <c r="DT651" s="5"/>
      <c r="DU651" s="5"/>
      <c r="DV651" s="5"/>
      <c r="DW651" s="5"/>
      <c r="DX651" s="5"/>
      <c r="DY651" s="5"/>
      <c r="DZ651" s="5"/>
      <c r="EA651" s="5"/>
      <c r="EB651" s="5"/>
      <c r="EC651" s="5"/>
      <c r="ED651" s="5"/>
      <c r="EE651" s="5"/>
      <c r="EF651" s="5"/>
      <c r="EG651" s="5"/>
      <c r="EH651" s="5"/>
      <c r="EI651" s="5"/>
      <c r="EJ651" s="5"/>
      <c r="EK651" s="5"/>
      <c r="EL651" s="5"/>
      <c r="EM651" s="5"/>
      <c r="EN651" s="5"/>
      <c r="EO651" s="5"/>
      <c r="EP651" s="5"/>
      <c r="EQ651" s="5"/>
      <c r="ER651" s="20">
        <f t="shared" si="146"/>
        <v>1</v>
      </c>
      <c r="ES651" s="5">
        <f t="shared" si="147"/>
        <v>1</v>
      </c>
      <c r="ET651" s="5" t="s">
        <v>573</v>
      </c>
      <c r="EU651" s="15" t="s">
        <v>2098</v>
      </c>
      <c r="EV651" s="15" t="s">
        <v>567</v>
      </c>
      <c r="EW651" s="15" t="s">
        <v>1068</v>
      </c>
      <c r="EX651" s="3" t="s">
        <v>1292</v>
      </c>
      <c r="EY651" s="22">
        <v>46178</v>
      </c>
      <c r="EZ651" s="21"/>
      <c r="FA651" s="3"/>
      <c r="FB651" s="22"/>
      <c r="FC651" s="15"/>
      <c r="FD651" s="15"/>
      <c r="FE651" s="15">
        <f t="shared" si="148"/>
        <v>-1329</v>
      </c>
      <c r="FF651" s="4">
        <f t="shared" si="149"/>
        <v>5139</v>
      </c>
      <c r="FG651" t="s">
        <v>897</v>
      </c>
      <c r="FH651" s="4">
        <v>126</v>
      </c>
      <c r="FI651" t="s">
        <v>688</v>
      </c>
    </row>
    <row r="652" spans="1:165" ht="17.25" x14ac:dyDescent="0.25">
      <c r="A652" s="5">
        <v>140185045</v>
      </c>
      <c r="B652" s="12" t="s">
        <v>490</v>
      </c>
      <c r="C652" s="5"/>
      <c r="D652" s="5"/>
      <c r="E652" s="5"/>
      <c r="F652" s="5"/>
      <c r="G652" s="6"/>
      <c r="H652" s="6"/>
      <c r="I652" s="5">
        <v>3229</v>
      </c>
      <c r="J652" s="5">
        <v>2885.66</v>
      </c>
      <c r="K652" s="295">
        <f t="shared" ref="K652:K679" si="150">IF((J652+R652)&lt;=I652+R652,(J652+R652),((I652-(I652*(M652+1)-(I652+J652)))+R652))</f>
        <v>3055.66</v>
      </c>
      <c r="L652" s="295">
        <f t="shared" si="139"/>
        <v>6114.66</v>
      </c>
      <c r="M652" s="7">
        <v>2</v>
      </c>
      <c r="N652" s="5" t="s">
        <v>688</v>
      </c>
      <c r="O652" s="5" t="s">
        <v>689</v>
      </c>
      <c r="P652" s="5" t="s">
        <v>106</v>
      </c>
      <c r="Q652" s="8">
        <v>2885.66</v>
      </c>
      <c r="R652" s="9">
        <v>170</v>
      </c>
      <c r="S652" s="9">
        <f t="shared" si="137"/>
        <v>0</v>
      </c>
      <c r="T652" s="9">
        <v>5850</v>
      </c>
      <c r="U652" s="10" t="s">
        <v>891</v>
      </c>
      <c r="V652" s="319">
        <f t="shared" si="144"/>
        <v>7.8543797354683788E-3</v>
      </c>
      <c r="W652" s="319">
        <f t="shared" si="145"/>
        <v>6.3891797072048329E-4</v>
      </c>
      <c r="X652" s="11" t="str">
        <f t="shared" si="140"/>
        <v>FLOW</v>
      </c>
      <c r="Y652" s="5" t="str">
        <f t="shared" si="141"/>
        <v>-</v>
      </c>
      <c r="Z652" s="5" t="s">
        <v>787</v>
      </c>
      <c r="AA652" s="5" t="s">
        <v>586</v>
      </c>
      <c r="AB652" s="12"/>
      <c r="AC652" s="5"/>
      <c r="AD652" s="5"/>
      <c r="AE652" s="13"/>
      <c r="AF652" s="14" t="s">
        <v>586</v>
      </c>
      <c r="AG652" s="15" t="s">
        <v>586</v>
      </c>
      <c r="AH652" s="5" t="s">
        <v>554</v>
      </c>
      <c r="AI652" s="15" t="s">
        <v>586</v>
      </c>
      <c r="AJ652" s="16" t="s">
        <v>586</v>
      </c>
      <c r="AK652" s="15" t="s">
        <v>586</v>
      </c>
      <c r="AL652" s="17">
        <v>8905.66</v>
      </c>
      <c r="AM652" s="8">
        <v>2885.66</v>
      </c>
      <c r="AN652" s="18">
        <v>57</v>
      </c>
      <c r="AO652" s="6">
        <v>67</v>
      </c>
      <c r="AP652" s="6" t="str">
        <f t="shared" si="142"/>
        <v>FLOW</v>
      </c>
      <c r="AQ652" s="6"/>
      <c r="AR652" s="6"/>
      <c r="AS652" s="6"/>
      <c r="AT652" s="6"/>
      <c r="AU652" s="5" t="s">
        <v>483</v>
      </c>
      <c r="AV652" s="332"/>
      <c r="AW652" s="12"/>
      <c r="AX652" s="19"/>
      <c r="AY652" s="5"/>
      <c r="AZ652" s="5" t="s">
        <v>1011</v>
      </c>
      <c r="BA652" s="15" t="s">
        <v>586</v>
      </c>
      <c r="BB652" s="15"/>
      <c r="BC652" s="15"/>
      <c r="BD652" s="5"/>
      <c r="BE652" s="5"/>
      <c r="BF652" s="5"/>
      <c r="BG652" s="3"/>
      <c r="BH652" s="5"/>
      <c r="BI652" s="5">
        <v>1</v>
      </c>
      <c r="BJ652" s="5"/>
      <c r="BK652" s="5"/>
      <c r="BL652" s="5"/>
      <c r="BM652" s="5"/>
      <c r="BN652" s="5"/>
      <c r="BO652" s="5"/>
      <c r="BP652" s="5"/>
      <c r="BQ652" s="5"/>
      <c r="BR652" s="5"/>
      <c r="BS652" s="5"/>
      <c r="BT652" s="5"/>
      <c r="BU652" s="5"/>
      <c r="BV652" s="5"/>
      <c r="BW652" s="5"/>
      <c r="BX652" s="5"/>
      <c r="BY652" s="5"/>
      <c r="BZ652" s="5"/>
      <c r="CA652" s="5"/>
      <c r="CB652" s="5"/>
      <c r="CC652" s="5"/>
      <c r="CD652" s="5"/>
      <c r="CE652" s="5"/>
      <c r="CF652" s="5"/>
      <c r="CG652" s="5"/>
      <c r="CH652" s="5"/>
      <c r="CI652" s="5"/>
      <c r="CJ652" s="5"/>
      <c r="CK652" s="5"/>
      <c r="CL652" s="5"/>
      <c r="CM652" s="5"/>
      <c r="CN652" s="5"/>
      <c r="CO652" s="5"/>
      <c r="CP652" s="5"/>
      <c r="CQ652" s="5"/>
      <c r="CR652" s="5"/>
      <c r="CS652" s="5"/>
      <c r="CT652" s="5"/>
      <c r="CU652" s="5"/>
      <c r="CV652" s="5"/>
      <c r="CW652" s="5"/>
      <c r="CX652" s="5"/>
      <c r="CY652" s="5"/>
      <c r="CZ652" s="5"/>
      <c r="DA652" s="5"/>
      <c r="DB652" s="5"/>
      <c r="DC652" s="5"/>
      <c r="DD652" s="5"/>
      <c r="DE652" s="5"/>
      <c r="DF652" s="5"/>
      <c r="DG652" s="5"/>
      <c r="DH652" s="5"/>
      <c r="DI652" s="5"/>
      <c r="DJ652" s="5"/>
      <c r="DK652" s="5"/>
      <c r="DL652" s="5"/>
      <c r="DM652" s="5"/>
      <c r="DN652" s="5"/>
      <c r="DO652" s="5"/>
      <c r="DP652" s="5"/>
      <c r="DQ652" s="5"/>
      <c r="DR652" s="5"/>
      <c r="DS652" s="5"/>
      <c r="DT652" s="5"/>
      <c r="DU652" s="5"/>
      <c r="DV652" s="5"/>
      <c r="DW652" s="5"/>
      <c r="DX652" s="5"/>
      <c r="DY652" s="5"/>
      <c r="DZ652" s="5"/>
      <c r="EA652" s="5"/>
      <c r="EB652" s="5"/>
      <c r="EC652" s="5"/>
      <c r="ED652" s="5"/>
      <c r="EE652" s="5"/>
      <c r="EF652" s="5"/>
      <c r="EG652" s="5"/>
      <c r="EH652" s="5"/>
      <c r="EI652" s="5"/>
      <c r="EJ652" s="5"/>
      <c r="EK652" s="5"/>
      <c r="EL652" s="5"/>
      <c r="EM652" s="5"/>
      <c r="EN652" s="5"/>
      <c r="EO652" s="5"/>
      <c r="EP652" s="5"/>
      <c r="EQ652" s="5"/>
      <c r="ER652" s="20">
        <f t="shared" si="146"/>
        <v>1</v>
      </c>
      <c r="ES652" s="5">
        <f t="shared" si="147"/>
        <v>1</v>
      </c>
      <c r="ET652" s="5" t="s">
        <v>568</v>
      </c>
      <c r="EU652" s="15" t="s">
        <v>2099</v>
      </c>
      <c r="EV652" s="15" t="s">
        <v>567</v>
      </c>
      <c r="EW652" s="15" t="s">
        <v>1073</v>
      </c>
      <c r="EX652" s="3" t="s">
        <v>1085</v>
      </c>
      <c r="EY652" s="22">
        <v>46183</v>
      </c>
      <c r="EZ652" s="21"/>
      <c r="FA652" s="3"/>
      <c r="FB652" s="22"/>
      <c r="FC652" s="15">
        <v>0</v>
      </c>
      <c r="FD652" s="15"/>
      <c r="FE652" s="15">
        <f t="shared" si="148"/>
        <v>3055.66</v>
      </c>
      <c r="FF652" s="4">
        <f t="shared" si="149"/>
        <v>6114.66</v>
      </c>
      <c r="FG652" t="s">
        <v>586</v>
      </c>
      <c r="FH652" s="4">
        <v>170</v>
      </c>
      <c r="FI652" t="s">
        <v>688</v>
      </c>
    </row>
    <row r="653" spans="1:165" ht="17.25" x14ac:dyDescent="0.25">
      <c r="A653" s="5">
        <v>140272079</v>
      </c>
      <c r="B653" s="12" t="s">
        <v>291</v>
      </c>
      <c r="C653" s="5"/>
      <c r="D653" s="5"/>
      <c r="E653" s="5"/>
      <c r="F653" s="5"/>
      <c r="G653" s="6"/>
      <c r="H653" s="6"/>
      <c r="I653" s="5">
        <v>2901</v>
      </c>
      <c r="J653" s="5">
        <v>2847</v>
      </c>
      <c r="K653" s="295">
        <f t="shared" si="150"/>
        <v>3045</v>
      </c>
      <c r="L653" s="295">
        <f t="shared" si="139"/>
        <v>5748</v>
      </c>
      <c r="M653" s="7">
        <v>2</v>
      </c>
      <c r="N653" s="5" t="s">
        <v>688</v>
      </c>
      <c r="O653" s="5" t="s">
        <v>689</v>
      </c>
      <c r="P653" s="5" t="s">
        <v>20</v>
      </c>
      <c r="Q653" s="8">
        <v>2847</v>
      </c>
      <c r="R653" s="9">
        <v>198</v>
      </c>
      <c r="S653" s="9">
        <f t="shared" si="137"/>
        <v>0</v>
      </c>
      <c r="T653" s="9">
        <v>6300</v>
      </c>
      <c r="U653" s="10" t="s">
        <v>887</v>
      </c>
      <c r="V653" s="319">
        <f t="shared" si="144"/>
        <v>9.5210541877070974E-3</v>
      </c>
      <c r="W653" s="319">
        <f t="shared" si="145"/>
        <v>6.3035820666371514E-4</v>
      </c>
      <c r="X653" s="11" t="str">
        <f t="shared" si="140"/>
        <v>FLOW</v>
      </c>
      <c r="Y653" s="5" t="str">
        <f t="shared" si="141"/>
        <v>-</v>
      </c>
      <c r="Z653" s="5" t="s">
        <v>787</v>
      </c>
      <c r="AA653" s="5" t="s">
        <v>586</v>
      </c>
      <c r="AB653" s="12"/>
      <c r="AC653" s="5"/>
      <c r="AD653" s="5"/>
      <c r="AE653" s="13"/>
      <c r="AF653" s="14" t="s">
        <v>586</v>
      </c>
      <c r="AG653" s="15" t="s">
        <v>586</v>
      </c>
      <c r="AH653" s="5" t="s">
        <v>292</v>
      </c>
      <c r="AI653" s="15" t="s">
        <v>586</v>
      </c>
      <c r="AJ653" s="16" t="s">
        <v>586</v>
      </c>
      <c r="AK653" s="15" t="s">
        <v>586</v>
      </c>
      <c r="AL653" s="17">
        <v>9345</v>
      </c>
      <c r="AM653" s="8">
        <v>2847</v>
      </c>
      <c r="AN653" s="18">
        <v>56</v>
      </c>
      <c r="AO653" s="6">
        <v>66</v>
      </c>
      <c r="AP653" s="6" t="str">
        <f t="shared" si="142"/>
        <v>FLOW</v>
      </c>
      <c r="AQ653" s="6"/>
      <c r="AR653" s="6"/>
      <c r="AS653" s="6"/>
      <c r="AT653" s="6"/>
      <c r="AU653" s="5" t="s">
        <v>1060</v>
      </c>
      <c r="AV653" s="332"/>
      <c r="AW653" s="12"/>
      <c r="AX653" s="19"/>
      <c r="AY653" s="5"/>
      <c r="AZ653" s="5" t="s">
        <v>1011</v>
      </c>
      <c r="BA653" s="15" t="s">
        <v>586</v>
      </c>
      <c r="BB653" s="15"/>
      <c r="BC653" s="15"/>
      <c r="BD653" s="5"/>
      <c r="BE653" s="5"/>
      <c r="BF653" s="5"/>
      <c r="BG653" s="3"/>
      <c r="BH653" s="5"/>
      <c r="BI653" s="5"/>
      <c r="BJ653" s="5"/>
      <c r="BK653" s="5"/>
      <c r="BL653" s="5"/>
      <c r="BM653" s="5"/>
      <c r="BN653" s="5"/>
      <c r="BO653" s="5">
        <v>1</v>
      </c>
      <c r="BP653" s="5"/>
      <c r="BQ653" s="5"/>
      <c r="BR653" s="5"/>
      <c r="BS653" s="5"/>
      <c r="BT653" s="5"/>
      <c r="BU653" s="5"/>
      <c r="BV653" s="5"/>
      <c r="BW653" s="5"/>
      <c r="BX653" s="5"/>
      <c r="BY653" s="5"/>
      <c r="BZ653" s="5"/>
      <c r="CA653" s="5"/>
      <c r="CB653" s="5"/>
      <c r="CC653" s="5"/>
      <c r="CD653" s="5"/>
      <c r="CE653" s="5"/>
      <c r="CF653" s="5"/>
      <c r="CG653" s="5"/>
      <c r="CH653" s="5"/>
      <c r="CI653" s="5"/>
      <c r="CJ653" s="5"/>
      <c r="CK653" s="5"/>
      <c r="CL653" s="5"/>
      <c r="CM653" s="5"/>
      <c r="CN653" s="5"/>
      <c r="CO653" s="5"/>
      <c r="CP653" s="5"/>
      <c r="CQ653" s="5"/>
      <c r="CR653" s="5"/>
      <c r="CS653" s="5"/>
      <c r="CT653" s="5"/>
      <c r="CU653" s="5"/>
      <c r="CV653" s="5"/>
      <c r="CW653" s="5"/>
      <c r="CX653" s="5"/>
      <c r="CY653" s="5"/>
      <c r="CZ653" s="5"/>
      <c r="DA653" s="5"/>
      <c r="DB653" s="5"/>
      <c r="DC653" s="5"/>
      <c r="DD653" s="5"/>
      <c r="DE653" s="5"/>
      <c r="DF653" s="5"/>
      <c r="DG653" s="5"/>
      <c r="DH653" s="5"/>
      <c r="DI653" s="5"/>
      <c r="DJ653" s="5"/>
      <c r="DK653" s="5"/>
      <c r="DL653" s="5"/>
      <c r="DM653" s="5"/>
      <c r="DN653" s="5"/>
      <c r="DO653" s="5"/>
      <c r="DP653" s="5"/>
      <c r="DQ653" s="5"/>
      <c r="DR653" s="5"/>
      <c r="DS653" s="5"/>
      <c r="DT653" s="5"/>
      <c r="DU653" s="5"/>
      <c r="DV653" s="5"/>
      <c r="DW653" s="5"/>
      <c r="DX653" s="5"/>
      <c r="DY653" s="5"/>
      <c r="DZ653" s="5"/>
      <c r="EA653" s="5"/>
      <c r="EB653" s="5"/>
      <c r="EC653" s="5"/>
      <c r="ED653" s="5"/>
      <c r="EE653" s="5"/>
      <c r="EF653" s="5"/>
      <c r="EG653" s="5"/>
      <c r="EH653" s="5"/>
      <c r="EI653" s="5"/>
      <c r="EJ653" s="5"/>
      <c r="EK653" s="5"/>
      <c r="EL653" s="5"/>
      <c r="EM653" s="5"/>
      <c r="EN653" s="5"/>
      <c r="EO653" s="5"/>
      <c r="EP653" s="5"/>
      <c r="EQ653" s="5"/>
      <c r="ER653" s="20">
        <f t="shared" si="146"/>
        <v>1</v>
      </c>
      <c r="ES653" s="5">
        <f t="shared" si="147"/>
        <v>1</v>
      </c>
      <c r="ET653" s="5" t="s">
        <v>571</v>
      </c>
      <c r="EU653" s="15" t="s">
        <v>2100</v>
      </c>
      <c r="EV653" s="15" t="s">
        <v>567</v>
      </c>
      <c r="EW653" s="15" t="s">
        <v>1073</v>
      </c>
      <c r="EX653" s="3" t="s">
        <v>1304</v>
      </c>
      <c r="EY653" s="22">
        <v>46185</v>
      </c>
      <c r="EZ653" s="21"/>
      <c r="FA653" s="3"/>
      <c r="FB653" s="22"/>
      <c r="FC653" s="15"/>
      <c r="FD653" s="15"/>
      <c r="FE653" s="15">
        <f t="shared" si="148"/>
        <v>3045</v>
      </c>
      <c r="FF653" s="4">
        <f t="shared" si="149"/>
        <v>5748</v>
      </c>
      <c r="FG653" t="s">
        <v>586</v>
      </c>
      <c r="FH653" s="4">
        <v>198</v>
      </c>
      <c r="FI653" t="s">
        <v>688</v>
      </c>
    </row>
    <row r="654" spans="1:165" ht="17.25" x14ac:dyDescent="0.25">
      <c r="A654" s="5">
        <v>458109013</v>
      </c>
      <c r="B654" s="12" t="s">
        <v>496</v>
      </c>
      <c r="C654" s="5"/>
      <c r="D654" s="5"/>
      <c r="E654" s="5"/>
      <c r="F654" s="5"/>
      <c r="G654" s="6"/>
      <c r="H654" s="6"/>
      <c r="I654" s="5">
        <v>2917</v>
      </c>
      <c r="J654" s="5">
        <v>2815</v>
      </c>
      <c r="K654" s="295">
        <f t="shared" si="150"/>
        <v>2893</v>
      </c>
      <c r="L654" s="295">
        <f t="shared" si="139"/>
        <v>5732</v>
      </c>
      <c r="M654" s="334">
        <v>1</v>
      </c>
      <c r="N654" s="5" t="s">
        <v>688</v>
      </c>
      <c r="O654" s="5" t="s">
        <v>689</v>
      </c>
      <c r="P654" s="5" t="s">
        <v>30</v>
      </c>
      <c r="Q654" s="8">
        <v>2815</v>
      </c>
      <c r="R654" s="9">
        <v>78</v>
      </c>
      <c r="S654" s="9">
        <f t="shared" si="137"/>
        <v>0</v>
      </c>
      <c r="T654" s="9">
        <v>0</v>
      </c>
      <c r="U654" s="10" t="s">
        <v>890</v>
      </c>
      <c r="V654" s="319">
        <f t="shared" si="144"/>
        <v>1.7526220923088931E-3</v>
      </c>
      <c r="W654" s="319">
        <f t="shared" si="145"/>
        <v>1.5786837578974484E-4</v>
      </c>
      <c r="X654" s="11" t="str">
        <f t="shared" si="140"/>
        <v>FLOW</v>
      </c>
      <c r="Y654" s="5" t="str">
        <f t="shared" si="141"/>
        <v>-</v>
      </c>
      <c r="Z654" s="5" t="s">
        <v>787</v>
      </c>
      <c r="AA654" s="5" t="s">
        <v>586</v>
      </c>
      <c r="AB654" s="12"/>
      <c r="AC654" s="5"/>
      <c r="AD654" s="5"/>
      <c r="AE654" s="13"/>
      <c r="AF654" s="14" t="s">
        <v>586</v>
      </c>
      <c r="AG654" s="15" t="s">
        <v>586</v>
      </c>
      <c r="AH654" s="5" t="s">
        <v>391</v>
      </c>
      <c r="AI654" s="15" t="s">
        <v>586</v>
      </c>
      <c r="AJ654" s="16" t="s">
        <v>586</v>
      </c>
      <c r="AK654" s="15" t="s">
        <v>586</v>
      </c>
      <c r="AL654" s="17">
        <v>2893</v>
      </c>
      <c r="AM654" s="8">
        <v>2815</v>
      </c>
      <c r="AN654" s="18">
        <v>27</v>
      </c>
      <c r="AO654" s="6">
        <v>37</v>
      </c>
      <c r="AP654" s="6" t="str">
        <f t="shared" si="142"/>
        <v>FLOW</v>
      </c>
      <c r="AQ654" s="6"/>
      <c r="AR654" s="6"/>
      <c r="AS654" s="6"/>
      <c r="AT654" s="6"/>
      <c r="AU654" s="5" t="s">
        <v>1060</v>
      </c>
      <c r="AV654" s="332"/>
      <c r="AW654" s="12"/>
      <c r="AX654" s="19"/>
      <c r="AY654" s="5"/>
      <c r="AZ654" s="5" t="s">
        <v>1011</v>
      </c>
      <c r="BA654" s="15" t="s">
        <v>586</v>
      </c>
      <c r="BB654" s="15"/>
      <c r="BC654" s="15"/>
      <c r="BD654" s="5"/>
      <c r="BE654" s="5"/>
      <c r="BF654" s="5"/>
      <c r="BG654" s="3"/>
      <c r="BH654" s="5"/>
      <c r="BI654" s="5"/>
      <c r="BJ654" s="5"/>
      <c r="BK654" s="5"/>
      <c r="BL654" s="5"/>
      <c r="BM654" s="5"/>
      <c r="BN654" s="5"/>
      <c r="BO654" s="5"/>
      <c r="BP654" s="5"/>
      <c r="BQ654" s="5"/>
      <c r="BR654" s="5"/>
      <c r="BS654" s="5"/>
      <c r="BT654" s="5"/>
      <c r="BU654" s="5"/>
      <c r="BV654" s="5"/>
      <c r="BW654" s="5"/>
      <c r="BX654" s="5"/>
      <c r="BY654" s="5"/>
      <c r="BZ654" s="5"/>
      <c r="CA654" s="5"/>
      <c r="CB654" s="5"/>
      <c r="CC654" s="5"/>
      <c r="CD654" s="5"/>
      <c r="CE654" s="5"/>
      <c r="CF654" s="5"/>
      <c r="CG654" s="5"/>
      <c r="CH654" s="5"/>
      <c r="CI654" s="5"/>
      <c r="CJ654" s="5">
        <v>1</v>
      </c>
      <c r="CK654" s="5"/>
      <c r="CL654" s="5"/>
      <c r="CM654" s="5"/>
      <c r="CN654" s="5"/>
      <c r="CO654" s="5"/>
      <c r="CP654" s="5"/>
      <c r="CQ654" s="5"/>
      <c r="CR654" s="5"/>
      <c r="CS654" s="5"/>
      <c r="CT654" s="5"/>
      <c r="CU654" s="5"/>
      <c r="CV654" s="5"/>
      <c r="CW654" s="5"/>
      <c r="CX654" s="5"/>
      <c r="CY654" s="5"/>
      <c r="CZ654" s="5"/>
      <c r="DA654" s="5"/>
      <c r="DB654" s="5"/>
      <c r="DC654" s="5"/>
      <c r="DD654" s="5"/>
      <c r="DE654" s="5"/>
      <c r="DF654" s="5"/>
      <c r="DG654" s="5"/>
      <c r="DH654" s="5"/>
      <c r="DI654" s="5"/>
      <c r="DJ654" s="5"/>
      <c r="DK654" s="5"/>
      <c r="DL654" s="5"/>
      <c r="DM654" s="5"/>
      <c r="DN654" s="5"/>
      <c r="DO654" s="5"/>
      <c r="DP654" s="5"/>
      <c r="DQ654" s="5"/>
      <c r="DR654" s="5"/>
      <c r="DS654" s="5"/>
      <c r="DT654" s="5"/>
      <c r="DU654" s="5"/>
      <c r="DV654" s="5"/>
      <c r="DW654" s="5"/>
      <c r="DX654" s="5"/>
      <c r="DY654" s="5"/>
      <c r="DZ654" s="5"/>
      <c r="EA654" s="5"/>
      <c r="EB654" s="5"/>
      <c r="EC654" s="5"/>
      <c r="ED654" s="5"/>
      <c r="EE654" s="5"/>
      <c r="EF654" s="5"/>
      <c r="EG654" s="5"/>
      <c r="EH654" s="5"/>
      <c r="EI654" s="5"/>
      <c r="EJ654" s="5"/>
      <c r="EK654" s="5"/>
      <c r="EL654" s="5"/>
      <c r="EM654" s="5"/>
      <c r="EN654" s="5"/>
      <c r="EO654" s="5"/>
      <c r="EP654" s="5"/>
      <c r="EQ654" s="5"/>
      <c r="ER654" s="20">
        <f t="shared" si="146"/>
        <v>1</v>
      </c>
      <c r="ES654" s="5">
        <f t="shared" si="147"/>
        <v>1</v>
      </c>
      <c r="ET654" s="5" t="s">
        <v>573</v>
      </c>
      <c r="EU654" s="15" t="s">
        <v>2101</v>
      </c>
      <c r="EV654" s="15" t="s">
        <v>567</v>
      </c>
      <c r="EW654" s="15" t="e">
        <v>#N/A</v>
      </c>
      <c r="EX654" s="3" t="e">
        <v>#N/A</v>
      </c>
      <c r="EY654" s="22" t="e">
        <v>#N/A</v>
      </c>
      <c r="EZ654" s="21"/>
      <c r="FA654" s="3"/>
      <c r="FB654" s="22"/>
      <c r="FC654" s="15"/>
      <c r="FD654" s="15"/>
      <c r="FE654" s="15">
        <f t="shared" si="148"/>
        <v>2893</v>
      </c>
      <c r="FF654" s="4">
        <f t="shared" si="149"/>
        <v>5732</v>
      </c>
      <c r="FG654" t="s">
        <v>586</v>
      </c>
      <c r="FH654" s="4">
        <v>78</v>
      </c>
      <c r="FI654" t="s">
        <v>688</v>
      </c>
    </row>
    <row r="655" spans="1:165" ht="17.25" x14ac:dyDescent="0.25">
      <c r="A655" s="5">
        <v>465618986</v>
      </c>
      <c r="B655" s="12" t="s">
        <v>543</v>
      </c>
      <c r="C655" s="5"/>
      <c r="D655" s="5"/>
      <c r="E655" s="5"/>
      <c r="F655" s="5"/>
      <c r="G655" s="6"/>
      <c r="H655" s="6" t="s">
        <v>1057</v>
      </c>
      <c r="I655" s="5">
        <v>2369</v>
      </c>
      <c r="J655" s="5">
        <v>2369</v>
      </c>
      <c r="K655" s="295">
        <f t="shared" si="150"/>
        <v>2479</v>
      </c>
      <c r="L655" s="295">
        <f t="shared" si="139"/>
        <v>4738</v>
      </c>
      <c r="M655" s="7">
        <v>3</v>
      </c>
      <c r="N655" s="5" t="s">
        <v>739</v>
      </c>
      <c r="O655" s="5" t="s">
        <v>689</v>
      </c>
      <c r="P655" s="5" t="s">
        <v>106</v>
      </c>
      <c r="Q655" s="8">
        <v>2323</v>
      </c>
      <c r="R655" s="9">
        <v>110</v>
      </c>
      <c r="S655" s="9">
        <f t="shared" si="137"/>
        <v>0</v>
      </c>
      <c r="T655" s="9">
        <v>900</v>
      </c>
      <c r="U655" s="10" t="s">
        <v>688</v>
      </c>
      <c r="V655" s="319">
        <f t="shared" si="144"/>
        <v>6.638703900945851E-3</v>
      </c>
      <c r="W655" s="319">
        <f t="shared" si="145"/>
        <v>6.1501719276193948E-4</v>
      </c>
      <c r="X655" s="11" t="str">
        <f t="shared" si="140"/>
        <v>RB</v>
      </c>
      <c r="Y655" s="5" t="str">
        <f t="shared" si="141"/>
        <v>PAID</v>
      </c>
      <c r="Z655" s="5" t="s">
        <v>788</v>
      </c>
      <c r="AA655" s="5" t="s">
        <v>586</v>
      </c>
      <c r="AB655" s="12"/>
      <c r="AC655" s="5"/>
      <c r="AD655" s="5"/>
      <c r="AE655" s="13"/>
      <c r="AF655" s="14" t="s">
        <v>586</v>
      </c>
      <c r="AG655" s="15" t="s">
        <v>586</v>
      </c>
      <c r="AH655" s="5" t="s">
        <v>284</v>
      </c>
      <c r="AI655" s="15" t="s">
        <v>586</v>
      </c>
      <c r="AJ655" s="16" t="s">
        <v>586</v>
      </c>
      <c r="AK655" s="15" t="s">
        <v>586</v>
      </c>
      <c r="AL655" s="17">
        <v>3379</v>
      </c>
      <c r="AM655" s="8">
        <v>2323</v>
      </c>
      <c r="AN655" s="18">
        <v>87</v>
      </c>
      <c r="AO655" s="6">
        <v>5</v>
      </c>
      <c r="AP655" s="6" t="str">
        <f t="shared" si="142"/>
        <v>STABLE</v>
      </c>
      <c r="AQ655" s="6"/>
      <c r="AR655" s="6"/>
      <c r="AS655" s="6"/>
      <c r="AT655" s="6"/>
      <c r="AU655" s="5" t="s">
        <v>1060</v>
      </c>
      <c r="AV655" s="332"/>
      <c r="AW655" s="12"/>
      <c r="AX655" s="19"/>
      <c r="AY655" s="5"/>
      <c r="AZ655" s="5" t="s">
        <v>1011</v>
      </c>
      <c r="BA655" s="15" t="s">
        <v>586</v>
      </c>
      <c r="BB655" s="15"/>
      <c r="BC655" s="15"/>
      <c r="BD655" s="5"/>
      <c r="BE655" s="5"/>
      <c r="BF655" s="5"/>
      <c r="BG655" s="3"/>
      <c r="BH655" s="5"/>
      <c r="BI655" s="5"/>
      <c r="BJ655" s="5"/>
      <c r="BK655" s="5"/>
      <c r="BL655" s="5"/>
      <c r="BM655" s="5"/>
      <c r="BN655" s="5"/>
      <c r="BO655" s="5"/>
      <c r="BP655" s="5"/>
      <c r="BQ655" s="5"/>
      <c r="BR655" s="5"/>
      <c r="BS655" s="5"/>
      <c r="BT655" s="5"/>
      <c r="BU655" s="5"/>
      <c r="BV655" s="5"/>
      <c r="BW655" s="5"/>
      <c r="BX655" s="5"/>
      <c r="BY655" s="5"/>
      <c r="BZ655" s="5"/>
      <c r="CA655" s="5"/>
      <c r="CB655" s="5"/>
      <c r="CC655" s="5"/>
      <c r="CD655" s="5"/>
      <c r="CE655" s="5"/>
      <c r="CF655" s="5"/>
      <c r="CG655" s="5"/>
      <c r="CH655" s="5"/>
      <c r="CI655" s="5"/>
      <c r="CJ655" s="5"/>
      <c r="CK655" s="5"/>
      <c r="CL655" s="5"/>
      <c r="CM655" s="5"/>
      <c r="CN655" s="5"/>
      <c r="CO655" s="5"/>
      <c r="CP655" s="5"/>
      <c r="CQ655" s="5"/>
      <c r="CR655" s="5"/>
      <c r="CS655" s="5"/>
      <c r="CT655" s="5"/>
      <c r="CU655" s="5"/>
      <c r="CV655" s="5"/>
      <c r="CW655" s="5"/>
      <c r="CX655" s="5"/>
      <c r="CY655" s="5"/>
      <c r="CZ655" s="5"/>
      <c r="DA655" s="5"/>
      <c r="DB655" s="5"/>
      <c r="DC655" s="5"/>
      <c r="DD655" s="5"/>
      <c r="DE655" s="5"/>
      <c r="DF655" s="5"/>
      <c r="DG655" s="5"/>
      <c r="DH655" s="5"/>
      <c r="DI655" s="5"/>
      <c r="DJ655" s="5"/>
      <c r="DK655" s="5"/>
      <c r="DL655" s="5"/>
      <c r="DM655" s="5"/>
      <c r="DN655" s="5"/>
      <c r="DO655" s="5"/>
      <c r="DP655" s="5"/>
      <c r="DQ655" s="5"/>
      <c r="DR655" s="5"/>
      <c r="DS655" s="5"/>
      <c r="DT655" s="5"/>
      <c r="DU655" s="5"/>
      <c r="DV655" s="5"/>
      <c r="DW655" s="5"/>
      <c r="DX655" s="5"/>
      <c r="DY655" s="5"/>
      <c r="DZ655" s="5"/>
      <c r="EA655" s="5"/>
      <c r="EB655" s="5"/>
      <c r="EC655" s="5"/>
      <c r="ED655" s="5"/>
      <c r="EE655" s="5"/>
      <c r="EF655" s="5"/>
      <c r="EG655" s="5"/>
      <c r="EH655" s="5"/>
      <c r="EI655" s="5"/>
      <c r="EJ655" s="5"/>
      <c r="EK655" s="5"/>
      <c r="EL655" s="5"/>
      <c r="EM655" s="5"/>
      <c r="EN655" s="5"/>
      <c r="EO655" s="5"/>
      <c r="EP655" s="5"/>
      <c r="EQ655" s="5"/>
      <c r="ER655" s="20">
        <f t="shared" si="146"/>
        <v>0</v>
      </c>
      <c r="ES655" s="5" t="str">
        <f t="shared" si="147"/>
        <v/>
      </c>
      <c r="ET655" s="5" t="s">
        <v>568</v>
      </c>
      <c r="EU655" s="15" t="e">
        <v>#N/A</v>
      </c>
      <c r="EV655" s="15" t="e">
        <v>#N/A</v>
      </c>
      <c r="EW655" s="15" t="e">
        <v>#N/A</v>
      </c>
      <c r="EX655" s="3" t="e">
        <v>#N/A</v>
      </c>
      <c r="EY655" s="22" t="e">
        <v>#N/A</v>
      </c>
      <c r="EZ655" s="21"/>
      <c r="FA655" s="3"/>
      <c r="FB655" s="22"/>
      <c r="FC655" s="15"/>
      <c r="FD655" s="15"/>
      <c r="FE655" s="15">
        <f t="shared" si="148"/>
        <v>2479</v>
      </c>
      <c r="FF655" s="4">
        <f t="shared" si="149"/>
        <v>4738</v>
      </c>
      <c r="FG655" t="s">
        <v>897</v>
      </c>
      <c r="FH655" s="4">
        <v>110</v>
      </c>
      <c r="FI655" t="s">
        <v>1478</v>
      </c>
    </row>
    <row r="656" spans="1:165" ht="17.25" x14ac:dyDescent="0.25">
      <c r="A656" s="5">
        <v>465129468</v>
      </c>
      <c r="B656" s="12" t="s">
        <v>242</v>
      </c>
      <c r="C656" s="5"/>
      <c r="D656" s="5"/>
      <c r="E656" s="5"/>
      <c r="F656" s="5"/>
      <c r="G656" s="6"/>
      <c r="H656" s="6"/>
      <c r="I656" s="5">
        <v>5390</v>
      </c>
      <c r="J656" s="5">
        <v>2299</v>
      </c>
      <c r="K656" s="295">
        <f t="shared" si="150"/>
        <v>2866</v>
      </c>
      <c r="L656" s="295">
        <f t="shared" si="139"/>
        <v>7689</v>
      </c>
      <c r="M656" s="7">
        <v>5</v>
      </c>
      <c r="N656" s="5" t="s">
        <v>688</v>
      </c>
      <c r="O656" s="5" t="s">
        <v>689</v>
      </c>
      <c r="P656" s="5" t="s">
        <v>96</v>
      </c>
      <c r="Q656" s="8">
        <v>2299</v>
      </c>
      <c r="R656" s="9">
        <v>567</v>
      </c>
      <c r="S656" s="9">
        <f t="shared" si="137"/>
        <v>0</v>
      </c>
      <c r="T656" s="9">
        <v>900</v>
      </c>
      <c r="U656" s="10" t="s">
        <v>880</v>
      </c>
      <c r="V656" s="319">
        <f t="shared" si="144"/>
        <v>3.6597207851127841E-2</v>
      </c>
      <c r="W656" s="319">
        <f t="shared" si="145"/>
        <v>1.1190738262689824E-3</v>
      </c>
      <c r="X656" s="11" t="str">
        <f t="shared" si="140"/>
        <v>FLOW</v>
      </c>
      <c r="Y656" s="5" t="str">
        <f t="shared" si="141"/>
        <v>-</v>
      </c>
      <c r="Z656" s="5" t="s">
        <v>1323</v>
      </c>
      <c r="AA656" s="5" t="s">
        <v>586</v>
      </c>
      <c r="AB656" s="12"/>
      <c r="AC656" s="5"/>
      <c r="AD656" s="5"/>
      <c r="AE656" s="13"/>
      <c r="AF656" s="14" t="s">
        <v>586</v>
      </c>
      <c r="AG656" s="15" t="s">
        <v>586</v>
      </c>
      <c r="AH656" s="5" t="s">
        <v>243</v>
      </c>
      <c r="AI656" s="15" t="s">
        <v>586</v>
      </c>
      <c r="AJ656" s="16" t="s">
        <v>586</v>
      </c>
      <c r="AK656" s="15" t="s">
        <v>586</v>
      </c>
      <c r="AL656" s="17">
        <v>3766</v>
      </c>
      <c r="AM656" s="8">
        <v>2299</v>
      </c>
      <c r="AN656" s="18">
        <v>147</v>
      </c>
      <c r="AO656" s="6">
        <v>157</v>
      </c>
      <c r="AP656" s="6" t="str">
        <f t="shared" si="142"/>
        <v>FLOW</v>
      </c>
      <c r="AQ656" s="6"/>
      <c r="AR656" s="6"/>
      <c r="AS656" s="6"/>
      <c r="AT656" s="6"/>
      <c r="AU656" s="5" t="s">
        <v>483</v>
      </c>
      <c r="AV656" s="332"/>
      <c r="AW656" s="12"/>
      <c r="AX656" s="19"/>
      <c r="AY656" s="5"/>
      <c r="AZ656" s="5" t="s">
        <v>1011</v>
      </c>
      <c r="BA656" s="15" t="s">
        <v>586</v>
      </c>
      <c r="BB656" s="15"/>
      <c r="BC656" s="15"/>
      <c r="BD656" s="5"/>
      <c r="BE656" s="5"/>
      <c r="BF656" s="5"/>
      <c r="BG656" s="3"/>
      <c r="BH656" s="5"/>
      <c r="BI656" s="5"/>
      <c r="BJ656" s="5"/>
      <c r="BK656" s="5"/>
      <c r="BL656" s="5">
        <v>1</v>
      </c>
      <c r="BM656" s="5"/>
      <c r="BN656" s="5"/>
      <c r="BO656" s="5"/>
      <c r="BP656" s="5"/>
      <c r="BQ656" s="5"/>
      <c r="BR656" s="5"/>
      <c r="BS656" s="5"/>
      <c r="BT656" s="5"/>
      <c r="BU656" s="5"/>
      <c r="BV656" s="5"/>
      <c r="BW656" s="5"/>
      <c r="BX656" s="5"/>
      <c r="BY656" s="5"/>
      <c r="BZ656" s="5"/>
      <c r="CA656" s="5"/>
      <c r="CB656" s="5"/>
      <c r="CC656" s="5"/>
      <c r="CD656" s="5"/>
      <c r="CE656" s="5"/>
      <c r="CF656" s="5"/>
      <c r="CG656" s="5"/>
      <c r="CH656" s="5"/>
      <c r="CI656" s="5"/>
      <c r="CJ656" s="5"/>
      <c r="CK656" s="5"/>
      <c r="CL656" s="5"/>
      <c r="CM656" s="5"/>
      <c r="CN656" s="5"/>
      <c r="CO656" s="5"/>
      <c r="CP656" s="5"/>
      <c r="CQ656" s="5"/>
      <c r="CR656" s="5"/>
      <c r="CS656" s="5"/>
      <c r="CT656" s="5"/>
      <c r="CU656" s="5"/>
      <c r="CV656" s="5"/>
      <c r="CW656" s="5"/>
      <c r="CX656" s="5"/>
      <c r="CY656" s="5"/>
      <c r="CZ656" s="5"/>
      <c r="DA656" s="5"/>
      <c r="DB656" s="5"/>
      <c r="DC656" s="5"/>
      <c r="DD656" s="5"/>
      <c r="DE656" s="5"/>
      <c r="DF656" s="5"/>
      <c r="DG656" s="5"/>
      <c r="DH656" s="5"/>
      <c r="DI656" s="5"/>
      <c r="DJ656" s="5"/>
      <c r="DK656" s="5"/>
      <c r="DL656" s="5"/>
      <c r="DM656" s="5"/>
      <c r="DN656" s="5"/>
      <c r="DO656" s="5"/>
      <c r="DP656" s="5"/>
      <c r="DQ656" s="5"/>
      <c r="DR656" s="5"/>
      <c r="DS656" s="5"/>
      <c r="DT656" s="5"/>
      <c r="DU656" s="5"/>
      <c r="DV656" s="5"/>
      <c r="DW656" s="5"/>
      <c r="DX656" s="5"/>
      <c r="DY656" s="5"/>
      <c r="DZ656" s="5"/>
      <c r="EA656" s="5"/>
      <c r="EB656" s="5"/>
      <c r="EC656" s="5"/>
      <c r="ED656" s="5"/>
      <c r="EE656" s="5"/>
      <c r="EF656" s="5"/>
      <c r="EG656" s="5"/>
      <c r="EH656" s="5"/>
      <c r="EI656" s="5"/>
      <c r="EJ656" s="5"/>
      <c r="EK656" s="5"/>
      <c r="EL656" s="5"/>
      <c r="EM656" s="5"/>
      <c r="EN656" s="5"/>
      <c r="EO656" s="5"/>
      <c r="EP656" s="5"/>
      <c r="EQ656" s="5"/>
      <c r="ER656" s="20">
        <f t="shared" si="146"/>
        <v>1</v>
      </c>
      <c r="ES656" s="5">
        <f t="shared" si="147"/>
        <v>1</v>
      </c>
      <c r="ET656" s="5" t="s">
        <v>580</v>
      </c>
      <c r="EU656" s="15" t="s">
        <v>2102</v>
      </c>
      <c r="EV656" s="15" t="s">
        <v>567</v>
      </c>
      <c r="EW656" s="15" t="s">
        <v>1068</v>
      </c>
      <c r="EX656" s="3" t="s">
        <v>1305</v>
      </c>
      <c r="EY656" s="22">
        <v>46177</v>
      </c>
      <c r="EZ656" s="21"/>
      <c r="FA656" s="3"/>
      <c r="FB656" s="22"/>
      <c r="FC656" s="15"/>
      <c r="FD656" s="15"/>
      <c r="FE656" s="15">
        <f t="shared" si="148"/>
        <v>2866</v>
      </c>
      <c r="FF656" s="4">
        <f t="shared" si="149"/>
        <v>7689</v>
      </c>
      <c r="FG656" t="s">
        <v>586</v>
      </c>
      <c r="FH656" s="4">
        <v>567</v>
      </c>
      <c r="FI656" t="s">
        <v>688</v>
      </c>
    </row>
    <row r="657" spans="1:165" ht="17.25" x14ac:dyDescent="0.25">
      <c r="A657" s="5">
        <v>137873997</v>
      </c>
      <c r="B657" s="12" t="s">
        <v>993</v>
      </c>
      <c r="C657" s="5"/>
      <c r="D657" s="5"/>
      <c r="E657" s="5"/>
      <c r="F657" s="5"/>
      <c r="G657" s="6"/>
      <c r="H657" s="6"/>
      <c r="I657" s="5">
        <v>3202</v>
      </c>
      <c r="J657" s="5">
        <v>2184</v>
      </c>
      <c r="K657" s="295">
        <f t="shared" si="150"/>
        <v>2659</v>
      </c>
      <c r="L657" s="295">
        <f t="shared" si="139"/>
        <v>5386</v>
      </c>
      <c r="M657" s="7">
        <v>5</v>
      </c>
      <c r="N657" s="5" t="s">
        <v>688</v>
      </c>
      <c r="O657" s="5" t="s">
        <v>689</v>
      </c>
      <c r="P657" s="5" t="s">
        <v>44</v>
      </c>
      <c r="Q657" s="8">
        <v>2184</v>
      </c>
      <c r="R657" s="9">
        <v>475</v>
      </c>
      <c r="S657" s="9">
        <f t="shared" si="137"/>
        <v>0</v>
      </c>
      <c r="T657" s="9">
        <v>1800</v>
      </c>
      <c r="U657" s="10" t="s">
        <v>586</v>
      </c>
      <c r="V657" s="319">
        <f t="shared" si="144"/>
        <v>1.6444900209800481E-2</v>
      </c>
      <c r="W657" s="319">
        <f t="shared" si="145"/>
        <v>1.0630957966817998E-3</v>
      </c>
      <c r="X657" s="11" t="str">
        <f t="shared" si="140"/>
        <v>FLOW</v>
      </c>
      <c r="Y657" s="5" t="str">
        <f t="shared" si="141"/>
        <v>-</v>
      </c>
      <c r="Z657" s="5" t="s">
        <v>586</v>
      </c>
      <c r="AA657" s="5" t="s">
        <v>586</v>
      </c>
      <c r="AB657" s="12"/>
      <c r="AC657" s="5"/>
      <c r="AD657" s="5"/>
      <c r="AE657" s="13"/>
      <c r="AF657" s="14" t="s">
        <v>586</v>
      </c>
      <c r="AG657" s="15" t="s">
        <v>586</v>
      </c>
      <c r="AH657" s="5" t="s">
        <v>48</v>
      </c>
      <c r="AI657" s="15" t="s">
        <v>586</v>
      </c>
      <c r="AJ657" s="16" t="s">
        <v>586</v>
      </c>
      <c r="AK657" s="15" t="s">
        <v>586</v>
      </c>
      <c r="AL657" s="17">
        <v>4459</v>
      </c>
      <c r="AM657" s="8">
        <v>2184</v>
      </c>
      <c r="AN657" s="18">
        <v>146</v>
      </c>
      <c r="AO657" s="6">
        <v>156</v>
      </c>
      <c r="AP657" s="6" t="str">
        <f t="shared" si="142"/>
        <v>FLOW</v>
      </c>
      <c r="AQ657" s="6"/>
      <c r="AR657" s="6"/>
      <c r="AS657" s="6"/>
      <c r="AT657" s="6"/>
      <c r="AU657" s="5" t="s">
        <v>483</v>
      </c>
      <c r="AV657" s="332"/>
      <c r="AW657" s="12"/>
      <c r="AX657" s="19"/>
      <c r="AY657" s="5"/>
      <c r="AZ657" s="5" t="s">
        <v>1011</v>
      </c>
      <c r="BA657" s="15" t="s">
        <v>586</v>
      </c>
      <c r="BB657" s="15"/>
      <c r="BC657" s="15"/>
      <c r="BD657" s="5"/>
      <c r="BE657" s="5"/>
      <c r="BF657" s="5"/>
      <c r="BG657" s="3"/>
      <c r="BH657" s="5"/>
      <c r="BI657" s="5"/>
      <c r="BJ657" s="5"/>
      <c r="BK657" s="5"/>
      <c r="BL657" s="5">
        <v>1</v>
      </c>
      <c r="BM657" s="5"/>
      <c r="BN657" s="5"/>
      <c r="BO657" s="5"/>
      <c r="BP657" s="5"/>
      <c r="BQ657" s="5"/>
      <c r="BR657" s="5">
        <v>1</v>
      </c>
      <c r="BS657" s="5"/>
      <c r="BT657" s="5"/>
      <c r="BU657" s="5"/>
      <c r="BV657" s="5"/>
      <c r="BW657" s="5"/>
      <c r="BX657" s="5">
        <v>1</v>
      </c>
      <c r="BY657" s="5"/>
      <c r="BZ657" s="5"/>
      <c r="CA657" s="5"/>
      <c r="CB657" s="5"/>
      <c r="CC657" s="5"/>
      <c r="CD657" s="5"/>
      <c r="CE657" s="5"/>
      <c r="CF657" s="5"/>
      <c r="CG657" s="5"/>
      <c r="CH657" s="5"/>
      <c r="CI657" s="5"/>
      <c r="CJ657" s="5"/>
      <c r="CK657" s="5"/>
      <c r="CL657" s="5"/>
      <c r="CM657" s="5"/>
      <c r="CN657" s="5"/>
      <c r="CO657" s="5"/>
      <c r="CP657" s="5"/>
      <c r="CQ657" s="5"/>
      <c r="CR657" s="5"/>
      <c r="CS657" s="5"/>
      <c r="CT657" s="5"/>
      <c r="CU657" s="5"/>
      <c r="CV657" s="5"/>
      <c r="CW657" s="5"/>
      <c r="CX657" s="5"/>
      <c r="CY657" s="5"/>
      <c r="CZ657" s="5"/>
      <c r="DA657" s="5"/>
      <c r="DB657" s="5"/>
      <c r="DC657" s="5"/>
      <c r="DD657" s="5"/>
      <c r="DE657" s="5"/>
      <c r="DF657" s="5"/>
      <c r="DG657" s="5"/>
      <c r="DH657" s="5"/>
      <c r="DI657" s="5"/>
      <c r="DJ657" s="5"/>
      <c r="DK657" s="5"/>
      <c r="DL657" s="5"/>
      <c r="DM657" s="5"/>
      <c r="DN657" s="5"/>
      <c r="DO657" s="5"/>
      <c r="DP657" s="5"/>
      <c r="DQ657" s="5"/>
      <c r="DR657" s="5"/>
      <c r="DS657" s="5"/>
      <c r="DT657" s="5"/>
      <c r="DU657" s="5"/>
      <c r="DV657" s="5"/>
      <c r="DW657" s="5"/>
      <c r="DX657" s="5"/>
      <c r="DY657" s="5"/>
      <c r="DZ657" s="5"/>
      <c r="EA657" s="5"/>
      <c r="EB657" s="5"/>
      <c r="EC657" s="5"/>
      <c r="ED657" s="5"/>
      <c r="EE657" s="5"/>
      <c r="EF657" s="5"/>
      <c r="EG657" s="5"/>
      <c r="EH657" s="5"/>
      <c r="EI657" s="5"/>
      <c r="EJ657" s="5"/>
      <c r="EK657" s="5"/>
      <c r="EL657" s="5"/>
      <c r="EM657" s="5"/>
      <c r="EN657" s="5"/>
      <c r="EO657" s="5"/>
      <c r="EP657" s="5"/>
      <c r="EQ657" s="5"/>
      <c r="ER657" s="20">
        <f t="shared" si="146"/>
        <v>3</v>
      </c>
      <c r="ES657" s="5">
        <f t="shared" si="147"/>
        <v>1</v>
      </c>
      <c r="ET657" s="5" t="s">
        <v>576</v>
      </c>
      <c r="EU657" s="15" t="s">
        <v>2103</v>
      </c>
      <c r="EV657" s="15" t="s">
        <v>567</v>
      </c>
      <c r="EW657" s="15" t="s">
        <v>1070</v>
      </c>
      <c r="EX657" s="3" t="s">
        <v>1306</v>
      </c>
      <c r="EY657" s="22">
        <v>46181</v>
      </c>
      <c r="EZ657" s="21"/>
      <c r="FA657" s="3"/>
      <c r="FB657" s="22"/>
      <c r="FC657" s="15"/>
      <c r="FD657" s="15"/>
      <c r="FE657" s="15">
        <f t="shared" si="148"/>
        <v>2659</v>
      </c>
      <c r="FF657" s="4">
        <f t="shared" si="149"/>
        <v>5386</v>
      </c>
      <c r="FG657" t="s">
        <v>586</v>
      </c>
      <c r="FH657" s="4">
        <v>475</v>
      </c>
      <c r="FI657" t="s">
        <v>688</v>
      </c>
    </row>
    <row r="658" spans="1:165" ht="17.25" x14ac:dyDescent="0.25">
      <c r="A658" s="5">
        <v>458035947</v>
      </c>
      <c r="B658" s="12" t="s">
        <v>394</v>
      </c>
      <c r="C658" s="5"/>
      <c r="D658" s="5"/>
      <c r="E658" s="5"/>
      <c r="F658" s="5"/>
      <c r="G658" s="6"/>
      <c r="H658" s="6"/>
      <c r="I658" s="5">
        <v>3169</v>
      </c>
      <c r="J658" s="5">
        <v>1847</v>
      </c>
      <c r="K658" s="295">
        <f t="shared" si="150"/>
        <v>1912</v>
      </c>
      <c r="L658" s="295">
        <f t="shared" si="139"/>
        <v>5016</v>
      </c>
      <c r="M658" s="334">
        <v>1</v>
      </c>
      <c r="N658" s="5" t="s">
        <v>688</v>
      </c>
      <c r="O658" s="5" t="s">
        <v>689</v>
      </c>
      <c r="P658" s="5" t="s">
        <v>30</v>
      </c>
      <c r="Q658" s="8">
        <v>1847</v>
      </c>
      <c r="R658" s="9">
        <v>65</v>
      </c>
      <c r="S658" s="9">
        <f t="shared" si="137"/>
        <v>0</v>
      </c>
      <c r="T658" s="9">
        <v>6300</v>
      </c>
      <c r="U658" s="10" t="s">
        <v>884</v>
      </c>
      <c r="V658" s="319">
        <f t="shared" si="144"/>
        <v>1.1499442289500978E-3</v>
      </c>
      <c r="W658" s="319">
        <f t="shared" si="145"/>
        <v>1.0358184372421268E-4</v>
      </c>
      <c r="X658" s="11" t="str">
        <f t="shared" si="140"/>
        <v>FLOW</v>
      </c>
      <c r="Y658" s="5" t="str">
        <f t="shared" si="141"/>
        <v>-</v>
      </c>
      <c r="Z658" s="5" t="s">
        <v>787</v>
      </c>
      <c r="AA658" s="5" t="s">
        <v>586</v>
      </c>
      <c r="AB658" s="12"/>
      <c r="AC658" s="5"/>
      <c r="AD658" s="5"/>
      <c r="AE658" s="13"/>
      <c r="AF658" s="14" t="s">
        <v>586</v>
      </c>
      <c r="AG658" s="15" t="s">
        <v>586</v>
      </c>
      <c r="AH658" s="5" t="s">
        <v>391</v>
      </c>
      <c r="AI658" s="15" t="s">
        <v>586</v>
      </c>
      <c r="AJ658" s="16" t="s">
        <v>586</v>
      </c>
      <c r="AK658" s="15" t="s">
        <v>586</v>
      </c>
      <c r="AL658" s="17">
        <v>8212</v>
      </c>
      <c r="AM658" s="8">
        <v>1847</v>
      </c>
      <c r="AN658" s="18">
        <v>27</v>
      </c>
      <c r="AO658" s="6">
        <v>37</v>
      </c>
      <c r="AP658" s="6" t="str">
        <f t="shared" si="142"/>
        <v>FLOW</v>
      </c>
      <c r="AQ658" s="6"/>
      <c r="AR658" s="6"/>
      <c r="AS658" s="6"/>
      <c r="AT658" s="6"/>
      <c r="AU658" s="5" t="s">
        <v>483</v>
      </c>
      <c r="AV658" s="332"/>
      <c r="AW658" s="12"/>
      <c r="AX658" s="19"/>
      <c r="AY658" s="5"/>
      <c r="AZ658" s="5" t="s">
        <v>1011</v>
      </c>
      <c r="BA658" s="15" t="s">
        <v>586</v>
      </c>
      <c r="BB658" s="15"/>
      <c r="BC658" s="15"/>
      <c r="BD658" s="5"/>
      <c r="BE658" s="5"/>
      <c r="BF658" s="5"/>
      <c r="BG658" s="3"/>
      <c r="BH658" s="5"/>
      <c r="BI658" s="5"/>
      <c r="BJ658" s="5"/>
      <c r="BK658" s="5"/>
      <c r="BL658" s="5"/>
      <c r="BM658" s="5"/>
      <c r="BN658" s="5"/>
      <c r="BO658" s="5">
        <v>1</v>
      </c>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c r="EM658" s="5"/>
      <c r="EN658" s="5"/>
      <c r="EO658" s="5"/>
      <c r="EP658" s="5"/>
      <c r="EQ658" s="5"/>
      <c r="ER658" s="20">
        <f t="shared" si="146"/>
        <v>1</v>
      </c>
      <c r="ES658" s="5">
        <f t="shared" si="147"/>
        <v>1</v>
      </c>
      <c r="ET658" s="5" t="s">
        <v>573</v>
      </c>
      <c r="EU658" s="15" t="s">
        <v>2104</v>
      </c>
      <c r="EV658" s="15" t="s">
        <v>567</v>
      </c>
      <c r="EW658" s="15" t="s">
        <v>1070</v>
      </c>
      <c r="EX658" s="3" t="s">
        <v>1078</v>
      </c>
      <c r="EY658" s="22">
        <v>46178</v>
      </c>
      <c r="EZ658" s="21"/>
      <c r="FA658" s="3"/>
      <c r="FB658" s="22"/>
      <c r="FC658" s="15"/>
      <c r="FD658" s="15"/>
      <c r="FE658" s="15">
        <f t="shared" si="148"/>
        <v>1912</v>
      </c>
      <c r="FF658" s="4">
        <f t="shared" si="149"/>
        <v>5016</v>
      </c>
      <c r="FG658" t="s">
        <v>586</v>
      </c>
      <c r="FH658" s="4">
        <v>65</v>
      </c>
      <c r="FI658" t="s">
        <v>688</v>
      </c>
    </row>
    <row r="659" spans="1:165" ht="17.25" x14ac:dyDescent="0.25">
      <c r="A659" s="5">
        <v>461971285</v>
      </c>
      <c r="B659" s="12" t="s">
        <v>994</v>
      </c>
      <c r="C659" s="5"/>
      <c r="D659" s="5"/>
      <c r="E659" s="5"/>
      <c r="F659" s="5"/>
      <c r="G659" s="6"/>
      <c r="H659" s="6"/>
      <c r="I659" s="5">
        <v>5424</v>
      </c>
      <c r="J659" s="5">
        <v>1808</v>
      </c>
      <c r="K659" s="295">
        <f t="shared" si="150"/>
        <v>1923</v>
      </c>
      <c r="L659" s="295">
        <f t="shared" si="139"/>
        <v>7232</v>
      </c>
      <c r="M659" s="7">
        <v>4</v>
      </c>
      <c r="N659" s="5" t="s">
        <v>688</v>
      </c>
      <c r="O659" s="5" t="s">
        <v>689</v>
      </c>
      <c r="P659" s="5" t="s">
        <v>227</v>
      </c>
      <c r="Q659" s="8">
        <v>1808</v>
      </c>
      <c r="R659" s="9">
        <v>115</v>
      </c>
      <c r="S659" s="9">
        <f t="shared" si="137"/>
        <v>0</v>
      </c>
      <c r="T659" s="9">
        <v>2700</v>
      </c>
      <c r="U659" s="10" t="s">
        <v>586</v>
      </c>
      <c r="V659" s="319">
        <f t="shared" si="144"/>
        <v>6.1799289034727922E-2</v>
      </c>
      <c r="W659" s="319">
        <f t="shared" si="145"/>
        <v>5.9360059878541091E-4</v>
      </c>
      <c r="X659" s="11" t="str">
        <f t="shared" si="140"/>
        <v>FLOW</v>
      </c>
      <c r="Y659" s="5" t="str">
        <f t="shared" si="141"/>
        <v>-</v>
      </c>
      <c r="Z659" s="5" t="s">
        <v>586</v>
      </c>
      <c r="AA659" s="5" t="s">
        <v>586</v>
      </c>
      <c r="AB659" s="12"/>
      <c r="AC659" s="5"/>
      <c r="AD659" s="5"/>
      <c r="AE659" s="13"/>
      <c r="AF659" s="14" t="s">
        <v>586</v>
      </c>
      <c r="AG659" s="15" t="s">
        <v>586</v>
      </c>
      <c r="AH659" s="5" t="s">
        <v>1018</v>
      </c>
      <c r="AI659" s="15" t="s">
        <v>586</v>
      </c>
      <c r="AJ659" s="16" t="s">
        <v>586</v>
      </c>
      <c r="AK659" s="15" t="s">
        <v>586</v>
      </c>
      <c r="AL659" s="17">
        <v>4623</v>
      </c>
      <c r="AM659" s="8">
        <v>1808</v>
      </c>
      <c r="AN659" s="18">
        <v>116</v>
      </c>
      <c r="AO659" s="6">
        <v>126</v>
      </c>
      <c r="AP659" s="6" t="str">
        <f t="shared" si="142"/>
        <v>FLOW</v>
      </c>
      <c r="AQ659" s="6"/>
      <c r="AR659" s="6"/>
      <c r="AS659" s="6"/>
      <c r="AT659" s="6"/>
      <c r="AU659" s="5" t="s">
        <v>483</v>
      </c>
      <c r="AV659" s="332"/>
      <c r="AW659" s="12"/>
      <c r="AX659" s="19"/>
      <c r="AY659" s="5"/>
      <c r="AZ659" s="5" t="s">
        <v>1011</v>
      </c>
      <c r="BA659" s="15" t="s">
        <v>586</v>
      </c>
      <c r="BB659" s="15"/>
      <c r="BC659" s="15"/>
      <c r="BD659" s="5"/>
      <c r="BE659" s="5"/>
      <c r="BF659" s="5"/>
      <c r="BG659" s="3"/>
      <c r="BH659" s="5"/>
      <c r="BI659" s="5"/>
      <c r="BJ659" s="5"/>
      <c r="BK659" s="5"/>
      <c r="BL659" s="5"/>
      <c r="BM659" s="5"/>
      <c r="BN659" s="5"/>
      <c r="BO659" s="5"/>
      <c r="BP659" s="5"/>
      <c r="BQ659" s="5"/>
      <c r="BR659" s="5"/>
      <c r="BS659" s="5"/>
      <c r="BT659" s="5"/>
      <c r="BU659" s="5"/>
      <c r="BV659" s="5"/>
      <c r="BW659" s="5"/>
      <c r="BX659" s="5">
        <v>1</v>
      </c>
      <c r="BY659" s="5"/>
      <c r="BZ659" s="5"/>
      <c r="CA659" s="5"/>
      <c r="CB659" s="5"/>
      <c r="CC659" s="5"/>
      <c r="CD659" s="5"/>
      <c r="CE659" s="5"/>
      <c r="CF659" s="5"/>
      <c r="CG659" s="5">
        <v>1</v>
      </c>
      <c r="CH659" s="5"/>
      <c r="CI659" s="5"/>
      <c r="CJ659" s="5"/>
      <c r="CK659" s="5"/>
      <c r="CL659" s="5"/>
      <c r="CM659" s="5"/>
      <c r="CN659" s="5"/>
      <c r="CO659" s="5"/>
      <c r="CP659" s="5"/>
      <c r="CQ659" s="5"/>
      <c r="CR659" s="5"/>
      <c r="CS659" s="5"/>
      <c r="CT659" s="5"/>
      <c r="CU659" s="5"/>
      <c r="CV659" s="5"/>
      <c r="CW659" s="5"/>
      <c r="CX659" s="5"/>
      <c r="CY659" s="5"/>
      <c r="CZ659" s="5"/>
      <c r="DA659" s="5"/>
      <c r="DB659" s="5"/>
      <c r="DC659" s="5"/>
      <c r="DD659" s="5"/>
      <c r="DE659" s="5"/>
      <c r="DF659" s="5"/>
      <c r="DG659" s="5"/>
      <c r="DH659" s="5"/>
      <c r="DI659" s="5"/>
      <c r="DJ659" s="5"/>
      <c r="DK659" s="5"/>
      <c r="DL659" s="5"/>
      <c r="DM659" s="5"/>
      <c r="DN659" s="5"/>
      <c r="DO659" s="5"/>
      <c r="DP659" s="5"/>
      <c r="DQ659" s="5"/>
      <c r="DR659" s="5"/>
      <c r="DS659" s="5"/>
      <c r="DT659" s="5"/>
      <c r="DU659" s="5"/>
      <c r="DV659" s="5"/>
      <c r="DW659" s="5"/>
      <c r="DX659" s="5"/>
      <c r="DY659" s="5"/>
      <c r="DZ659" s="5"/>
      <c r="EA659" s="5"/>
      <c r="EB659" s="5"/>
      <c r="EC659" s="5"/>
      <c r="ED659" s="5"/>
      <c r="EE659" s="5"/>
      <c r="EF659" s="5"/>
      <c r="EG659" s="5"/>
      <c r="EH659" s="5"/>
      <c r="EI659" s="5"/>
      <c r="EJ659" s="5"/>
      <c r="EK659" s="5"/>
      <c r="EL659" s="5"/>
      <c r="EM659" s="5"/>
      <c r="EN659" s="5"/>
      <c r="EO659" s="5"/>
      <c r="EP659" s="5"/>
      <c r="EQ659" s="5"/>
      <c r="ER659" s="20">
        <f t="shared" si="146"/>
        <v>2</v>
      </c>
      <c r="ES659" s="5">
        <f t="shared" si="147"/>
        <v>1</v>
      </c>
      <c r="ET659" s="5" t="s">
        <v>585</v>
      </c>
      <c r="EU659" s="15" t="s">
        <v>2105</v>
      </c>
      <c r="EV659" s="15" t="s">
        <v>567</v>
      </c>
      <c r="EW659" s="15" t="s">
        <v>1075</v>
      </c>
      <c r="EX659" s="3" t="s">
        <v>1224</v>
      </c>
      <c r="EY659" s="22">
        <v>46181</v>
      </c>
      <c r="EZ659" s="21"/>
      <c r="FA659" s="3"/>
      <c r="FB659" s="22"/>
      <c r="FC659" s="15"/>
      <c r="FD659" s="15"/>
      <c r="FE659" s="15">
        <f t="shared" si="148"/>
        <v>1923</v>
      </c>
      <c r="FF659" s="4">
        <f t="shared" si="149"/>
        <v>7232</v>
      </c>
      <c r="FG659" t="s">
        <v>586</v>
      </c>
      <c r="FH659" s="4">
        <v>115</v>
      </c>
      <c r="FI659" t="s">
        <v>688</v>
      </c>
    </row>
    <row r="660" spans="1:165" ht="17.25" x14ac:dyDescent="0.25">
      <c r="A660" s="5">
        <v>462905638</v>
      </c>
      <c r="B660" s="12" t="s">
        <v>324</v>
      </c>
      <c r="C660" s="5"/>
      <c r="D660" s="5"/>
      <c r="E660" s="5"/>
      <c r="F660" s="5"/>
      <c r="G660" s="6"/>
      <c r="H660" s="6"/>
      <c r="I660" s="5">
        <v>1420</v>
      </c>
      <c r="J660" s="5">
        <v>1767</v>
      </c>
      <c r="K660" s="295">
        <f t="shared" si="150"/>
        <v>440</v>
      </c>
      <c r="L660" s="295">
        <f t="shared" si="139"/>
        <v>3187</v>
      </c>
      <c r="M660" s="7">
        <v>2</v>
      </c>
      <c r="N660" s="5" t="s">
        <v>688</v>
      </c>
      <c r="O660" s="5" t="s">
        <v>689</v>
      </c>
      <c r="P660" s="5" t="s">
        <v>26</v>
      </c>
      <c r="Q660" s="8">
        <v>1738</v>
      </c>
      <c r="R660" s="9">
        <v>93</v>
      </c>
      <c r="S660" s="9">
        <f t="shared" si="137"/>
        <v>0</v>
      </c>
      <c r="T660" s="9">
        <v>5234</v>
      </c>
      <c r="U660" s="10" t="s">
        <v>737</v>
      </c>
      <c r="V660" s="319">
        <f t="shared" si="144"/>
        <v>7.66915122749884E-3</v>
      </c>
      <c r="W660" s="319">
        <f t="shared" si="145"/>
        <v>3.8481298320391179E-4</v>
      </c>
      <c r="X660" s="11" t="str">
        <f t="shared" si="140"/>
        <v>FLOW</v>
      </c>
      <c r="Y660" s="5" t="str">
        <f t="shared" si="141"/>
        <v>-</v>
      </c>
      <c r="Z660" s="5" t="s">
        <v>738</v>
      </c>
      <c r="AA660" s="5" t="s">
        <v>586</v>
      </c>
      <c r="AB660" s="12"/>
      <c r="AC660" s="5"/>
      <c r="AD660" s="5"/>
      <c r="AE660" s="13"/>
      <c r="AF660" s="14" t="s">
        <v>586</v>
      </c>
      <c r="AG660" s="15" t="s">
        <v>586</v>
      </c>
      <c r="AH660" s="5" t="s">
        <v>322</v>
      </c>
      <c r="AI660" s="15" t="s">
        <v>586</v>
      </c>
      <c r="AJ660" s="16" t="s">
        <v>586</v>
      </c>
      <c r="AK660" s="15" t="s">
        <v>586</v>
      </c>
      <c r="AL660" s="17">
        <v>7094</v>
      </c>
      <c r="AM660" s="8">
        <v>1738</v>
      </c>
      <c r="AN660" s="18">
        <v>56</v>
      </c>
      <c r="AO660" s="6">
        <v>66</v>
      </c>
      <c r="AP660" s="6" t="str">
        <f t="shared" si="142"/>
        <v>FLOW</v>
      </c>
      <c r="AQ660" s="6"/>
      <c r="AR660" s="6"/>
      <c r="AS660" s="6"/>
      <c r="AT660" s="6"/>
      <c r="AU660" s="5" t="s">
        <v>1060</v>
      </c>
      <c r="AV660" s="332"/>
      <c r="AW660" s="12"/>
      <c r="AX660" s="19"/>
      <c r="AY660" s="5"/>
      <c r="AZ660" s="5" t="s">
        <v>1011</v>
      </c>
      <c r="BA660" s="15" t="s">
        <v>586</v>
      </c>
      <c r="BB660" s="15"/>
      <c r="BC660" s="15"/>
      <c r="BD660" s="5"/>
      <c r="BE660" s="5"/>
      <c r="BF660" s="5"/>
      <c r="BG660" s="3"/>
      <c r="BH660" s="5"/>
      <c r="BI660" s="5"/>
      <c r="BJ660" s="5"/>
      <c r="BK660" s="5"/>
      <c r="BL660" s="5"/>
      <c r="BM660" s="5"/>
      <c r="BN660" s="5"/>
      <c r="BO660" s="5"/>
      <c r="BP660" s="5"/>
      <c r="BQ660" s="5"/>
      <c r="BR660" s="5">
        <v>1</v>
      </c>
      <c r="BS660" s="5"/>
      <c r="BT660" s="5"/>
      <c r="BU660" s="5"/>
      <c r="BV660" s="5"/>
      <c r="BW660" s="5"/>
      <c r="BX660" s="5"/>
      <c r="BY660" s="5"/>
      <c r="BZ660" s="5"/>
      <c r="CA660" s="5"/>
      <c r="CB660" s="5"/>
      <c r="CC660" s="5"/>
      <c r="CD660" s="5"/>
      <c r="CE660" s="5"/>
      <c r="CF660" s="5"/>
      <c r="CG660" s="5"/>
      <c r="CH660" s="5"/>
      <c r="CI660" s="5"/>
      <c r="CJ660" s="5"/>
      <c r="CK660" s="5"/>
      <c r="CL660" s="5"/>
      <c r="CM660" s="5"/>
      <c r="CN660" s="5"/>
      <c r="CO660" s="5"/>
      <c r="CP660" s="5"/>
      <c r="CQ660" s="5"/>
      <c r="CR660" s="5"/>
      <c r="CS660" s="5"/>
      <c r="CT660" s="5"/>
      <c r="CU660" s="5"/>
      <c r="CV660" s="5"/>
      <c r="CW660" s="5"/>
      <c r="CX660" s="5"/>
      <c r="CY660" s="5"/>
      <c r="CZ660" s="5"/>
      <c r="DA660" s="5"/>
      <c r="DB660" s="5"/>
      <c r="DC660" s="5"/>
      <c r="DD660" s="5"/>
      <c r="DE660" s="5"/>
      <c r="DF660" s="5"/>
      <c r="DG660" s="5"/>
      <c r="DH660" s="5"/>
      <c r="DI660" s="5"/>
      <c r="DJ660" s="5"/>
      <c r="DK660" s="5"/>
      <c r="DL660" s="5"/>
      <c r="DM660" s="5"/>
      <c r="DN660" s="5"/>
      <c r="DO660" s="5"/>
      <c r="DP660" s="5"/>
      <c r="DQ660" s="5"/>
      <c r="DR660" s="5"/>
      <c r="DS660" s="5"/>
      <c r="DT660" s="5"/>
      <c r="DU660" s="5"/>
      <c r="DV660" s="5"/>
      <c r="DW660" s="5"/>
      <c r="DX660" s="5"/>
      <c r="DY660" s="5"/>
      <c r="DZ660" s="5"/>
      <c r="EA660" s="5"/>
      <c r="EB660" s="5"/>
      <c r="EC660" s="5"/>
      <c r="ED660" s="5"/>
      <c r="EE660" s="5"/>
      <c r="EF660" s="5"/>
      <c r="EG660" s="5"/>
      <c r="EH660" s="5"/>
      <c r="EI660" s="5"/>
      <c r="EJ660" s="5"/>
      <c r="EK660" s="5"/>
      <c r="EL660" s="5"/>
      <c r="EM660" s="5"/>
      <c r="EN660" s="5"/>
      <c r="EO660" s="5"/>
      <c r="EP660" s="5"/>
      <c r="EQ660" s="5"/>
      <c r="ER660" s="20">
        <f t="shared" si="146"/>
        <v>1</v>
      </c>
      <c r="ES660" s="5">
        <f t="shared" si="147"/>
        <v>1</v>
      </c>
      <c r="ET660" s="5" t="s">
        <v>572</v>
      </c>
      <c r="EU660" s="15" t="s">
        <v>2106</v>
      </c>
      <c r="EV660" s="15" t="s">
        <v>567</v>
      </c>
      <c r="EW660" s="15" t="s">
        <v>1068</v>
      </c>
      <c r="EX660" s="3" t="s">
        <v>1266</v>
      </c>
      <c r="EY660" s="22">
        <v>46179</v>
      </c>
      <c r="EZ660" s="21"/>
      <c r="FA660" s="3"/>
      <c r="FB660" s="22"/>
      <c r="FC660" s="15"/>
      <c r="FD660" s="15"/>
      <c r="FE660" s="15">
        <f t="shared" si="148"/>
        <v>440</v>
      </c>
      <c r="FF660" s="4">
        <f t="shared" si="149"/>
        <v>3187</v>
      </c>
      <c r="FG660" t="s">
        <v>586</v>
      </c>
      <c r="FH660" s="4">
        <v>93</v>
      </c>
      <c r="FI660" t="s">
        <v>688</v>
      </c>
    </row>
    <row r="661" spans="1:165" ht="17.25" x14ac:dyDescent="0.25">
      <c r="A661" s="5">
        <v>140624071</v>
      </c>
      <c r="B661" s="12" t="s">
        <v>492</v>
      </c>
      <c r="C661" s="5" t="s">
        <v>1043</v>
      </c>
      <c r="D661" s="5" t="s">
        <v>2150</v>
      </c>
      <c r="E661" s="5">
        <v>1652</v>
      </c>
      <c r="F661" s="5"/>
      <c r="G661" s="6"/>
      <c r="H661" s="6" t="s">
        <v>1481</v>
      </c>
      <c r="I661" s="5">
        <v>3235</v>
      </c>
      <c r="J661" s="5">
        <v>1409</v>
      </c>
      <c r="K661" s="295">
        <f t="shared" si="150"/>
        <v>1606</v>
      </c>
      <c r="L661" s="295">
        <f t="shared" si="139"/>
        <v>2992</v>
      </c>
      <c r="M661" s="7">
        <v>2</v>
      </c>
      <c r="N661" s="5" t="s">
        <v>739</v>
      </c>
      <c r="O661" s="5" t="s">
        <v>738</v>
      </c>
      <c r="P661" s="5" t="s">
        <v>30</v>
      </c>
      <c r="Q661" s="8">
        <v>1409</v>
      </c>
      <c r="R661" s="9">
        <v>197</v>
      </c>
      <c r="S661" s="9">
        <f t="shared" si="137"/>
        <v>0</v>
      </c>
      <c r="T661" s="9">
        <v>0</v>
      </c>
      <c r="U661" s="10" t="s">
        <v>737</v>
      </c>
      <c r="V661" s="319">
        <f t="shared" si="144"/>
        <v>1.576009066090024E-3</v>
      </c>
      <c r="W661" s="319">
        <f t="shared" si="145"/>
        <v>3.1196863828211258E-4</v>
      </c>
      <c r="X661" s="11" t="str">
        <f t="shared" si="140"/>
        <v>RB</v>
      </c>
      <c r="Y661" s="5" t="str">
        <f t="shared" si="141"/>
        <v>PAID</v>
      </c>
      <c r="Z661" s="5" t="s">
        <v>1323</v>
      </c>
      <c r="AA661" s="5" t="s">
        <v>586</v>
      </c>
      <c r="AB661" s="12"/>
      <c r="AC661" s="5"/>
      <c r="AD661" s="5"/>
      <c r="AE661" s="13"/>
      <c r="AF661" s="14" t="s">
        <v>586</v>
      </c>
      <c r="AG661" s="15" t="s">
        <v>586</v>
      </c>
      <c r="AH661" s="5" t="s">
        <v>391</v>
      </c>
      <c r="AI661" s="15" t="s">
        <v>586</v>
      </c>
      <c r="AJ661" s="16" t="s">
        <v>586</v>
      </c>
      <c r="AK661" s="15" t="s">
        <v>586</v>
      </c>
      <c r="AL661" s="17">
        <v>1606</v>
      </c>
      <c r="AM661" s="8">
        <v>1409</v>
      </c>
      <c r="AN661" s="18">
        <v>56</v>
      </c>
      <c r="AO661" s="6">
        <v>0</v>
      </c>
      <c r="AP661" s="6" t="str">
        <f t="shared" si="142"/>
        <v>RB</v>
      </c>
      <c r="AQ661" s="6"/>
      <c r="AR661" s="6"/>
      <c r="AS661" s="6"/>
      <c r="AT661" s="6"/>
      <c r="AU661" s="5" t="s">
        <v>1060</v>
      </c>
      <c r="AV661" s="332"/>
      <c r="AW661" s="12"/>
      <c r="AX661" s="19"/>
      <c r="AY661" s="5"/>
      <c r="AZ661" s="5" t="s">
        <v>1011</v>
      </c>
      <c r="BA661" s="15" t="s">
        <v>586</v>
      </c>
      <c r="BB661" s="15"/>
      <c r="BC661" s="15"/>
      <c r="BD661" s="5"/>
      <c r="BE661" s="5"/>
      <c r="BF661" s="5"/>
      <c r="BG661" s="3"/>
      <c r="BH661" s="5"/>
      <c r="BI661" s="5"/>
      <c r="BJ661" s="5"/>
      <c r="BK661" s="5"/>
      <c r="BL661" s="5"/>
      <c r="BM661" s="5"/>
      <c r="BN661" s="5"/>
      <c r="BO661" s="5">
        <v>1</v>
      </c>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c r="DP661" s="5"/>
      <c r="DQ661" s="5"/>
      <c r="DR661" s="5"/>
      <c r="DS661" s="5"/>
      <c r="DT661" s="5"/>
      <c r="DU661" s="5"/>
      <c r="DV661" s="5"/>
      <c r="DW661" s="5"/>
      <c r="DX661" s="5"/>
      <c r="DY661" s="5"/>
      <c r="DZ661" s="5"/>
      <c r="EA661" s="5"/>
      <c r="EB661" s="5"/>
      <c r="EC661" s="5"/>
      <c r="ED661" s="5"/>
      <c r="EE661" s="5"/>
      <c r="EF661" s="5"/>
      <c r="EG661" s="5"/>
      <c r="EH661" s="5"/>
      <c r="EI661" s="5"/>
      <c r="EJ661" s="5"/>
      <c r="EK661" s="5"/>
      <c r="EL661" s="5"/>
      <c r="EM661" s="5"/>
      <c r="EN661" s="5"/>
      <c r="EO661" s="5"/>
      <c r="EP661" s="5"/>
      <c r="EQ661" s="5"/>
      <c r="ER661" s="20">
        <f t="shared" si="146"/>
        <v>1</v>
      </c>
      <c r="ES661" s="5">
        <f t="shared" si="147"/>
        <v>1</v>
      </c>
      <c r="ET661" s="5" t="s">
        <v>573</v>
      </c>
      <c r="EU661" s="15" t="s">
        <v>2107</v>
      </c>
      <c r="EV661" s="15" t="s">
        <v>567</v>
      </c>
      <c r="EW661" s="15" t="s">
        <v>1068</v>
      </c>
      <c r="EX661" s="3" t="s">
        <v>1091</v>
      </c>
      <c r="EY661" s="22">
        <v>46178</v>
      </c>
      <c r="EZ661" s="21"/>
      <c r="FA661" s="3"/>
      <c r="FB661" s="22"/>
      <c r="FC661" s="15"/>
      <c r="FD661" s="15"/>
      <c r="FE661" s="15">
        <f t="shared" si="148"/>
        <v>1606</v>
      </c>
      <c r="FF661" s="4">
        <f t="shared" si="149"/>
        <v>4644</v>
      </c>
      <c r="FG661" t="s">
        <v>586</v>
      </c>
      <c r="FH661" s="4">
        <v>197</v>
      </c>
      <c r="FI661" t="s">
        <v>1479</v>
      </c>
    </row>
    <row r="662" spans="1:165" ht="17.25" x14ac:dyDescent="0.25">
      <c r="A662" s="5">
        <v>465414331</v>
      </c>
      <c r="B662" s="12" t="s">
        <v>971</v>
      </c>
      <c r="C662" s="5"/>
      <c r="D662" s="5"/>
      <c r="E662" s="5"/>
      <c r="F662" s="5"/>
      <c r="G662" s="6"/>
      <c r="H662" s="6"/>
      <c r="I662" s="5">
        <v>3009</v>
      </c>
      <c r="J662" s="5">
        <v>604</v>
      </c>
      <c r="K662" s="295">
        <f t="shared" si="150"/>
        <v>676</v>
      </c>
      <c r="L662" s="295">
        <f t="shared" si="139"/>
        <v>3613</v>
      </c>
      <c r="M662" s="7">
        <v>4</v>
      </c>
      <c r="N662" s="5" t="s">
        <v>688</v>
      </c>
      <c r="O662" s="5" t="s">
        <v>689</v>
      </c>
      <c r="P662" s="5" t="s">
        <v>156</v>
      </c>
      <c r="Q662" s="8">
        <v>604</v>
      </c>
      <c r="R662" s="9">
        <v>72</v>
      </c>
      <c r="S662" s="9">
        <f t="shared" si="137"/>
        <v>0</v>
      </c>
      <c r="T662" s="9">
        <v>4050</v>
      </c>
      <c r="U662" s="10" t="s">
        <v>586</v>
      </c>
      <c r="V662" s="319">
        <f t="shared" si="144"/>
        <v>2.1818945021496537E-3</v>
      </c>
      <c r="W662" s="319">
        <f t="shared" si="145"/>
        <v>1.9830462481548017E-4</v>
      </c>
      <c r="X662" s="11" t="str">
        <f t="shared" si="140"/>
        <v>FLOW</v>
      </c>
      <c r="Y662" s="5" t="str">
        <f t="shared" si="141"/>
        <v>-</v>
      </c>
      <c r="Z662" s="5" t="s">
        <v>586</v>
      </c>
      <c r="AA662" s="5" t="s">
        <v>586</v>
      </c>
      <c r="AB662" s="12"/>
      <c r="AC662" s="5"/>
      <c r="AD662" s="5"/>
      <c r="AE662" s="13"/>
      <c r="AF662" s="14" t="s">
        <v>1064</v>
      </c>
      <c r="AG662" s="15" t="s">
        <v>586</v>
      </c>
      <c r="AH662" s="5" t="s">
        <v>465</v>
      </c>
      <c r="AI662" s="15" t="s">
        <v>586</v>
      </c>
      <c r="AJ662" s="16" t="s">
        <v>586</v>
      </c>
      <c r="AK662" s="15" t="s">
        <v>586</v>
      </c>
      <c r="AL662" s="17">
        <v>4726</v>
      </c>
      <c r="AM662" s="8">
        <v>604</v>
      </c>
      <c r="AN662" s="18">
        <v>115</v>
      </c>
      <c r="AO662" s="6">
        <v>125</v>
      </c>
      <c r="AP662" s="6" t="str">
        <f t="shared" si="142"/>
        <v>FLOW</v>
      </c>
      <c r="AQ662" s="6"/>
      <c r="AR662" s="6"/>
      <c r="AS662" s="6"/>
      <c r="AT662" s="6"/>
      <c r="AU662" s="5" t="s">
        <v>483</v>
      </c>
      <c r="AV662" s="332"/>
      <c r="AW662" s="12"/>
      <c r="AX662" s="19"/>
      <c r="AY662" s="5"/>
      <c r="AZ662" s="5" t="s">
        <v>1011</v>
      </c>
      <c r="BA662" s="15" t="s">
        <v>586</v>
      </c>
      <c r="BB662" s="15"/>
      <c r="BC662" s="15"/>
      <c r="BD662" s="5"/>
      <c r="BE662" s="5"/>
      <c r="BF662" s="5"/>
      <c r="BG662" s="3"/>
      <c r="BH662" s="5"/>
      <c r="BI662" s="5"/>
      <c r="BJ662" s="5"/>
      <c r="BK662" s="5"/>
      <c r="BL662" s="5">
        <v>1</v>
      </c>
      <c r="BM662" s="5"/>
      <c r="BN662" s="5"/>
      <c r="BO662" s="5"/>
      <c r="BP662" s="5"/>
      <c r="BQ662" s="5"/>
      <c r="BR662" s="5"/>
      <c r="BS662" s="5"/>
      <c r="BT662" s="5"/>
      <c r="BU662" s="5"/>
      <c r="BV662" s="5"/>
      <c r="BW662" s="5"/>
      <c r="BX662" s="5"/>
      <c r="BY662" s="5"/>
      <c r="BZ662" s="5"/>
      <c r="CA662" s="5"/>
      <c r="CB662" s="5"/>
      <c r="CC662" s="5"/>
      <c r="CD662" s="5"/>
      <c r="CE662" s="5"/>
      <c r="CF662" s="5"/>
      <c r="CG662" s="5"/>
      <c r="CH662" s="5"/>
      <c r="CI662" s="5"/>
      <c r="CJ662" s="5"/>
      <c r="CK662" s="5"/>
      <c r="CL662" s="5"/>
      <c r="CM662" s="5"/>
      <c r="CN662" s="5"/>
      <c r="CO662" s="5"/>
      <c r="CP662" s="5"/>
      <c r="CQ662" s="5"/>
      <c r="CR662" s="5"/>
      <c r="CS662" s="5"/>
      <c r="CT662" s="5"/>
      <c r="CU662" s="5"/>
      <c r="CV662" s="5"/>
      <c r="CW662" s="5"/>
      <c r="CX662" s="5"/>
      <c r="CY662" s="5"/>
      <c r="CZ662" s="5"/>
      <c r="DA662" s="5"/>
      <c r="DB662" s="5"/>
      <c r="DC662" s="5"/>
      <c r="DD662" s="5"/>
      <c r="DE662" s="5"/>
      <c r="DF662" s="5"/>
      <c r="DG662" s="5"/>
      <c r="DH662" s="5"/>
      <c r="DI662" s="5"/>
      <c r="DJ662" s="5"/>
      <c r="DK662" s="5"/>
      <c r="DL662" s="5"/>
      <c r="DM662" s="5"/>
      <c r="DN662" s="5"/>
      <c r="DO662" s="5"/>
      <c r="DP662" s="5"/>
      <c r="DQ662" s="5"/>
      <c r="DR662" s="5"/>
      <c r="DS662" s="5"/>
      <c r="DT662" s="5"/>
      <c r="DU662" s="5"/>
      <c r="DV662" s="5"/>
      <c r="DW662" s="5"/>
      <c r="DX662" s="5"/>
      <c r="DY662" s="5"/>
      <c r="DZ662" s="5"/>
      <c r="EA662" s="5"/>
      <c r="EB662" s="5"/>
      <c r="EC662" s="5"/>
      <c r="ED662" s="5"/>
      <c r="EE662" s="5"/>
      <c r="EF662" s="5"/>
      <c r="EG662" s="5"/>
      <c r="EH662" s="5"/>
      <c r="EI662" s="5"/>
      <c r="EJ662" s="5"/>
      <c r="EK662" s="5"/>
      <c r="EL662" s="5"/>
      <c r="EM662" s="5"/>
      <c r="EN662" s="5"/>
      <c r="EO662" s="5"/>
      <c r="EP662" s="5"/>
      <c r="EQ662" s="5"/>
      <c r="ER662" s="20">
        <f t="shared" si="146"/>
        <v>1</v>
      </c>
      <c r="ES662" s="5">
        <f t="shared" si="147"/>
        <v>1</v>
      </c>
      <c r="ET662" s="5" t="s">
        <v>582</v>
      </c>
      <c r="EU662" s="15" t="s">
        <v>2108</v>
      </c>
      <c r="EV662" s="15" t="s">
        <v>567</v>
      </c>
      <c r="EW662" s="15" t="s">
        <v>1068</v>
      </c>
      <c r="EX662" s="3" t="s">
        <v>1137</v>
      </c>
      <c r="EY662" s="22">
        <v>46177</v>
      </c>
      <c r="EZ662" s="21"/>
      <c r="FA662" s="3"/>
      <c r="FB662" s="22"/>
      <c r="FC662" s="15"/>
      <c r="FD662" s="15"/>
      <c r="FE662" s="15">
        <f t="shared" si="148"/>
        <v>676</v>
      </c>
      <c r="FF662" s="4">
        <f t="shared" si="149"/>
        <v>3613</v>
      </c>
      <c r="FG662" t="s">
        <v>586</v>
      </c>
      <c r="FH662" s="4">
        <v>72</v>
      </c>
      <c r="FI662" t="s">
        <v>688</v>
      </c>
    </row>
    <row r="663" spans="1:165" ht="17.25" x14ac:dyDescent="0.25">
      <c r="A663" s="5">
        <v>462336291</v>
      </c>
      <c r="B663" s="12" t="s">
        <v>995</v>
      </c>
      <c r="C663" s="5" t="s">
        <v>1043</v>
      </c>
      <c r="D663" s="5" t="s">
        <v>1067</v>
      </c>
      <c r="E663" s="5">
        <v>774</v>
      </c>
      <c r="F663" s="5"/>
      <c r="G663" s="6"/>
      <c r="H663" s="6"/>
      <c r="I663" s="5">
        <v>11738</v>
      </c>
      <c r="J663" s="5">
        <v>443</v>
      </c>
      <c r="K663" s="295">
        <f t="shared" si="150"/>
        <v>769</v>
      </c>
      <c r="L663" s="295">
        <f t="shared" si="139"/>
        <v>11407</v>
      </c>
      <c r="M663" s="7">
        <v>2</v>
      </c>
      <c r="N663" s="5" t="s">
        <v>739</v>
      </c>
      <c r="O663" s="5" t="s">
        <v>738</v>
      </c>
      <c r="P663" s="5" t="s">
        <v>150</v>
      </c>
      <c r="Q663" s="8">
        <v>443</v>
      </c>
      <c r="R663" s="9">
        <v>326</v>
      </c>
      <c r="S663" s="9">
        <f t="shared" si="137"/>
        <v>0</v>
      </c>
      <c r="T663" s="9">
        <v>3150</v>
      </c>
      <c r="U663" s="10" t="s">
        <v>586</v>
      </c>
      <c r="V663" s="319">
        <f t="shared" si="144"/>
        <v>3.1602570637274041E-3</v>
      </c>
      <c r="W663" s="319">
        <f t="shared" si="145"/>
        <v>9.8085242554276706E-5</v>
      </c>
      <c r="X663" s="11" t="str">
        <f t="shared" si="140"/>
        <v>RB</v>
      </c>
      <c r="Y663" s="5" t="str">
        <f t="shared" si="141"/>
        <v>PAID</v>
      </c>
      <c r="Z663" s="5" t="s">
        <v>586</v>
      </c>
      <c r="AA663" s="5" t="s">
        <v>586</v>
      </c>
      <c r="AB663" s="12"/>
      <c r="AC663" s="5"/>
      <c r="AD663" s="5"/>
      <c r="AE663" s="13"/>
      <c r="AF663" s="14" t="s">
        <v>586</v>
      </c>
      <c r="AG663" s="15" t="s">
        <v>586</v>
      </c>
      <c r="AH663" s="5" t="s">
        <v>348</v>
      </c>
      <c r="AI663" s="15" t="s">
        <v>586</v>
      </c>
      <c r="AJ663" s="16" t="s">
        <v>586</v>
      </c>
      <c r="AK663" s="15" t="s">
        <v>586</v>
      </c>
      <c r="AL663" s="17">
        <v>3919</v>
      </c>
      <c r="AM663" s="8">
        <v>443</v>
      </c>
      <c r="AN663" s="18">
        <v>57</v>
      </c>
      <c r="AO663" s="6">
        <v>0</v>
      </c>
      <c r="AP663" s="6" t="str">
        <f t="shared" si="142"/>
        <v>RB</v>
      </c>
      <c r="AQ663" s="6"/>
      <c r="AR663" s="6"/>
      <c r="AS663" s="6"/>
      <c r="AT663" s="6"/>
      <c r="AU663" s="5" t="s">
        <v>1060</v>
      </c>
      <c r="AV663" s="332"/>
      <c r="AW663" s="12"/>
      <c r="AX663" s="19"/>
      <c r="AY663" s="5"/>
      <c r="AZ663" s="5" t="s">
        <v>1011</v>
      </c>
      <c r="BA663" s="15" t="s">
        <v>586</v>
      </c>
      <c r="BB663" s="15"/>
      <c r="BC663" s="15"/>
      <c r="BD663" s="5"/>
      <c r="BE663" s="5"/>
      <c r="BF663" s="5"/>
      <c r="BG663" s="3"/>
      <c r="BH663" s="5"/>
      <c r="BI663" s="5"/>
      <c r="BJ663" s="5"/>
      <c r="BK663" s="5"/>
      <c r="BL663" s="5"/>
      <c r="BM663" s="5"/>
      <c r="BN663" s="5"/>
      <c r="BO663" s="5">
        <v>1</v>
      </c>
      <c r="BP663" s="5"/>
      <c r="BQ663" s="5"/>
      <c r="BR663" s="5"/>
      <c r="BS663" s="5"/>
      <c r="BT663" s="5"/>
      <c r="BU663" s="5"/>
      <c r="BV663" s="5"/>
      <c r="BW663" s="5"/>
      <c r="BX663" s="5"/>
      <c r="BY663" s="5"/>
      <c r="BZ663" s="5"/>
      <c r="CA663" s="5"/>
      <c r="CB663" s="5"/>
      <c r="CC663" s="5"/>
      <c r="CD663" s="5"/>
      <c r="CE663" s="5"/>
      <c r="CF663" s="5"/>
      <c r="CG663" s="5"/>
      <c r="CH663" s="5"/>
      <c r="CI663" s="5"/>
      <c r="CJ663" s="5"/>
      <c r="CK663" s="5"/>
      <c r="CL663" s="5"/>
      <c r="CM663" s="5"/>
      <c r="CN663" s="5"/>
      <c r="CO663" s="5"/>
      <c r="CP663" s="5"/>
      <c r="CQ663" s="5"/>
      <c r="CR663" s="5"/>
      <c r="CS663" s="5"/>
      <c r="CT663" s="5"/>
      <c r="CU663" s="5"/>
      <c r="CV663" s="5"/>
      <c r="CW663" s="5"/>
      <c r="CX663" s="5"/>
      <c r="CY663" s="5"/>
      <c r="CZ663" s="5"/>
      <c r="DA663" s="5"/>
      <c r="DB663" s="5"/>
      <c r="DC663" s="5"/>
      <c r="DD663" s="5"/>
      <c r="DE663" s="5"/>
      <c r="DF663" s="5"/>
      <c r="DG663" s="5"/>
      <c r="DH663" s="5"/>
      <c r="DI663" s="5"/>
      <c r="DJ663" s="5"/>
      <c r="DK663" s="5"/>
      <c r="DL663" s="5"/>
      <c r="DM663" s="5"/>
      <c r="DN663" s="5"/>
      <c r="DO663" s="5"/>
      <c r="DP663" s="5"/>
      <c r="DQ663" s="5"/>
      <c r="DR663" s="5"/>
      <c r="DS663" s="5"/>
      <c r="DT663" s="5"/>
      <c r="DU663" s="5"/>
      <c r="DV663" s="5"/>
      <c r="DW663" s="5"/>
      <c r="DX663" s="5"/>
      <c r="DY663" s="5"/>
      <c r="DZ663" s="5"/>
      <c r="EA663" s="5"/>
      <c r="EB663" s="5"/>
      <c r="EC663" s="5"/>
      <c r="ED663" s="5"/>
      <c r="EE663" s="5"/>
      <c r="EF663" s="5"/>
      <c r="EG663" s="5"/>
      <c r="EH663" s="5"/>
      <c r="EI663" s="5"/>
      <c r="EJ663" s="5"/>
      <c r="EK663" s="5"/>
      <c r="EL663" s="5"/>
      <c r="EM663" s="5"/>
      <c r="EN663" s="5"/>
      <c r="EO663" s="5"/>
      <c r="EP663" s="5"/>
      <c r="EQ663" s="5"/>
      <c r="ER663" s="20">
        <f t="shared" si="146"/>
        <v>1</v>
      </c>
      <c r="ES663" s="5">
        <f t="shared" si="147"/>
        <v>1</v>
      </c>
      <c r="ET663" s="5" t="s">
        <v>584</v>
      </c>
      <c r="EU663" s="15" t="s">
        <v>2109</v>
      </c>
      <c r="EV663" s="15" t="s">
        <v>567</v>
      </c>
      <c r="EW663" s="15" t="s">
        <v>1075</v>
      </c>
      <c r="EX663" s="3" t="s">
        <v>1307</v>
      </c>
      <c r="EY663" s="22">
        <v>46178</v>
      </c>
      <c r="EZ663" s="21"/>
      <c r="FA663" s="3"/>
      <c r="FB663" s="22"/>
      <c r="FC663" s="15"/>
      <c r="FD663" s="15"/>
      <c r="FE663" s="15">
        <f t="shared" si="148"/>
        <v>769</v>
      </c>
      <c r="FF663" s="4">
        <f t="shared" si="149"/>
        <v>12181</v>
      </c>
      <c r="FG663" t="s">
        <v>586</v>
      </c>
      <c r="FH663" s="4">
        <v>326</v>
      </c>
      <c r="FI663" t="s">
        <v>1479</v>
      </c>
    </row>
    <row r="664" spans="1:165" ht="17.25" x14ac:dyDescent="0.25">
      <c r="A664" s="5">
        <v>462177974</v>
      </c>
      <c r="B664" s="12" t="s">
        <v>233</v>
      </c>
      <c r="C664" s="5" t="s">
        <v>1043</v>
      </c>
      <c r="D664" s="5" t="s">
        <v>1052</v>
      </c>
      <c r="E664" s="5">
        <f>5104+19</f>
        <v>5123</v>
      </c>
      <c r="F664" s="5"/>
      <c r="G664" s="6"/>
      <c r="H664" s="6" t="s">
        <v>598</v>
      </c>
      <c r="I664" s="5">
        <v>5459</v>
      </c>
      <c r="J664" s="5">
        <v>192</v>
      </c>
      <c r="K664" s="295">
        <f t="shared" si="150"/>
        <v>604</v>
      </c>
      <c r="L664" s="295">
        <f t="shared" si="139"/>
        <v>528</v>
      </c>
      <c r="M664" s="7">
        <v>3</v>
      </c>
      <c r="N664" s="5" t="s">
        <v>739</v>
      </c>
      <c r="O664" s="5" t="s">
        <v>738</v>
      </c>
      <c r="P664" s="5" t="s">
        <v>44</v>
      </c>
      <c r="Q664" s="8">
        <v>192</v>
      </c>
      <c r="R664" s="9">
        <v>412</v>
      </c>
      <c r="S664" s="9">
        <f t="shared" si="137"/>
        <v>4500</v>
      </c>
      <c r="T664" s="9">
        <v>4500</v>
      </c>
      <c r="U664" s="10" t="s">
        <v>688</v>
      </c>
      <c r="V664" s="319">
        <f t="shared" si="144"/>
        <v>1.8004889452792024E-3</v>
      </c>
      <c r="W664" s="319">
        <f t="shared" si="145"/>
        <v>5.0832243224404813E-5</v>
      </c>
      <c r="X664" s="11" t="str">
        <f t="shared" si="140"/>
        <v>RB</v>
      </c>
      <c r="Y664" s="5" t="str">
        <f t="shared" si="141"/>
        <v>PAID</v>
      </c>
      <c r="Z664" s="5" t="s">
        <v>787</v>
      </c>
      <c r="AA664" s="5" t="s">
        <v>586</v>
      </c>
      <c r="AB664" s="12"/>
      <c r="AC664" s="5"/>
      <c r="AD664" s="5"/>
      <c r="AE664" s="13"/>
      <c r="AF664" s="14" t="s">
        <v>586</v>
      </c>
      <c r="AG664" s="15" t="s">
        <v>586</v>
      </c>
      <c r="AH664" s="5" t="s">
        <v>232</v>
      </c>
      <c r="AI664" s="15" t="s">
        <v>586</v>
      </c>
      <c r="AJ664" s="16" t="s">
        <v>586</v>
      </c>
      <c r="AK664" s="15" t="s">
        <v>586</v>
      </c>
      <c r="AL664" s="17">
        <v>5104</v>
      </c>
      <c r="AM664" s="8">
        <v>192</v>
      </c>
      <c r="AN664" s="18">
        <v>88</v>
      </c>
      <c r="AO664" s="6">
        <v>0</v>
      </c>
      <c r="AP664" s="6" t="str">
        <f t="shared" si="142"/>
        <v>RB</v>
      </c>
      <c r="AQ664" s="6"/>
      <c r="AR664" s="6"/>
      <c r="AS664" s="6"/>
      <c r="AT664" s="6"/>
      <c r="AU664" s="5" t="s">
        <v>1060</v>
      </c>
      <c r="AV664" s="332"/>
      <c r="AW664" s="12"/>
      <c r="AX664" s="19"/>
      <c r="AY664" s="5"/>
      <c r="AZ664" s="5" t="s">
        <v>1011</v>
      </c>
      <c r="BA664" s="15" t="s">
        <v>586</v>
      </c>
      <c r="BB664" s="15"/>
      <c r="BC664" s="15">
        <v>1</v>
      </c>
      <c r="BD664" s="5"/>
      <c r="BE664" s="5"/>
      <c r="BF664" s="5"/>
      <c r="BG664" s="3"/>
      <c r="BH664" s="5"/>
      <c r="BI664" s="5"/>
      <c r="BJ664" s="5"/>
      <c r="BK664" s="5"/>
      <c r="BL664" s="5"/>
      <c r="BM664" s="5"/>
      <c r="BN664" s="5"/>
      <c r="BO664" s="5">
        <v>1</v>
      </c>
      <c r="BP664" s="5"/>
      <c r="BQ664" s="5"/>
      <c r="BR664" s="5"/>
      <c r="BS664" s="5"/>
      <c r="BT664" s="5"/>
      <c r="BU664" s="5"/>
      <c r="BV664" s="5"/>
      <c r="BW664" s="5"/>
      <c r="BX664" s="5"/>
      <c r="BY664" s="5"/>
      <c r="BZ664" s="5"/>
      <c r="CA664" s="5"/>
      <c r="CB664" s="5"/>
      <c r="CC664" s="5"/>
      <c r="CD664" s="5"/>
      <c r="CE664" s="5"/>
      <c r="CF664" s="5"/>
      <c r="CG664" s="5"/>
      <c r="CH664" s="5"/>
      <c r="CI664" s="5"/>
      <c r="CJ664" s="5"/>
      <c r="CK664" s="5"/>
      <c r="CL664" s="5"/>
      <c r="CM664" s="5"/>
      <c r="CN664" s="5"/>
      <c r="CO664" s="5"/>
      <c r="CP664" s="5"/>
      <c r="CQ664" s="5"/>
      <c r="CR664" s="5"/>
      <c r="CS664" s="5"/>
      <c r="CT664" s="5"/>
      <c r="CU664" s="5"/>
      <c r="CV664" s="5"/>
      <c r="CW664" s="5"/>
      <c r="CX664" s="5"/>
      <c r="CY664" s="5"/>
      <c r="CZ664" s="5"/>
      <c r="DA664" s="5"/>
      <c r="DB664" s="5"/>
      <c r="DC664" s="5"/>
      <c r="DD664" s="5"/>
      <c r="DE664" s="5"/>
      <c r="DF664" s="5"/>
      <c r="DG664" s="5"/>
      <c r="DH664" s="5"/>
      <c r="DI664" s="5"/>
      <c r="DJ664" s="5"/>
      <c r="DK664" s="5"/>
      <c r="DL664" s="5"/>
      <c r="DM664" s="5"/>
      <c r="DN664" s="5"/>
      <c r="DO664" s="5"/>
      <c r="DP664" s="5"/>
      <c r="DQ664" s="5"/>
      <c r="DR664" s="5"/>
      <c r="DS664" s="5"/>
      <c r="DT664" s="5"/>
      <c r="DU664" s="5"/>
      <c r="DV664" s="5"/>
      <c r="DW664" s="5"/>
      <c r="DX664" s="5"/>
      <c r="DY664" s="5"/>
      <c r="DZ664" s="5"/>
      <c r="EA664" s="5"/>
      <c r="EB664" s="5"/>
      <c r="EC664" s="5"/>
      <c r="ED664" s="5"/>
      <c r="EE664" s="5"/>
      <c r="EF664" s="5"/>
      <c r="EG664" s="5"/>
      <c r="EH664" s="5"/>
      <c r="EI664" s="5"/>
      <c r="EJ664" s="5"/>
      <c r="EK664" s="5"/>
      <c r="EL664" s="5"/>
      <c r="EM664" s="5"/>
      <c r="EN664" s="5"/>
      <c r="EO664" s="5"/>
      <c r="EP664" s="5"/>
      <c r="EQ664" s="5"/>
      <c r="ER664" s="20">
        <f t="shared" si="146"/>
        <v>2</v>
      </c>
      <c r="ES664" s="5">
        <f t="shared" si="147"/>
        <v>1</v>
      </c>
      <c r="ET664" s="5" t="s">
        <v>576</v>
      </c>
      <c r="EU664" s="15" t="s">
        <v>2110</v>
      </c>
      <c r="EV664" s="15" t="s">
        <v>567</v>
      </c>
      <c r="EW664" s="15" t="s">
        <v>1068</v>
      </c>
      <c r="EX664" s="3" t="s">
        <v>1308</v>
      </c>
      <c r="EY664" s="22">
        <v>46178</v>
      </c>
      <c r="EZ664" s="21"/>
      <c r="FA664" s="3"/>
      <c r="FB664" s="22"/>
      <c r="FC664" s="15"/>
      <c r="FD664" s="15"/>
      <c r="FE664" s="15">
        <f t="shared" si="148"/>
        <v>604</v>
      </c>
      <c r="FF664" s="4">
        <f t="shared" si="149"/>
        <v>5651</v>
      </c>
      <c r="FG664" t="s">
        <v>897</v>
      </c>
      <c r="FH664" s="4">
        <v>412</v>
      </c>
      <c r="FI664" t="s">
        <v>1479</v>
      </c>
    </row>
    <row r="665" spans="1:165" ht="17.25" x14ac:dyDescent="0.25">
      <c r="A665" s="5">
        <v>458535525</v>
      </c>
      <c r="B665" s="12" t="s">
        <v>499</v>
      </c>
      <c r="C665" s="5" t="s">
        <v>1045</v>
      </c>
      <c r="D665" s="5" t="s">
        <v>1067</v>
      </c>
      <c r="E665" s="5">
        <v>3540</v>
      </c>
      <c r="F665" s="5"/>
      <c r="G665" s="6"/>
      <c r="H665" s="6"/>
      <c r="I665" s="5">
        <v>4099</v>
      </c>
      <c r="J665" s="5">
        <v>128</v>
      </c>
      <c r="K665" s="295">
        <f t="shared" si="150"/>
        <v>383</v>
      </c>
      <c r="L665" s="295">
        <f t="shared" si="139"/>
        <v>687</v>
      </c>
      <c r="M665" s="7">
        <v>6</v>
      </c>
      <c r="N665" s="5" t="s">
        <v>739</v>
      </c>
      <c r="O665" s="5" t="s">
        <v>738</v>
      </c>
      <c r="P665" s="5" t="s">
        <v>41</v>
      </c>
      <c r="Q665" s="8">
        <v>128</v>
      </c>
      <c r="R665" s="9">
        <v>255</v>
      </c>
      <c r="S665" s="9">
        <f t="shared" si="137"/>
        <v>0</v>
      </c>
      <c r="T665" s="9">
        <v>3146</v>
      </c>
      <c r="U665" s="10" t="s">
        <v>688</v>
      </c>
      <c r="V665" s="319">
        <f t="shared" si="144"/>
        <v>4.0831928858530342E-4</v>
      </c>
      <c r="W665" s="319">
        <f t="shared" si="145"/>
        <v>5.3769173031673042E-5</v>
      </c>
      <c r="X665" s="11" t="str">
        <f t="shared" si="140"/>
        <v>RB</v>
      </c>
      <c r="Y665" s="5" t="str">
        <f t="shared" si="141"/>
        <v>PAID</v>
      </c>
      <c r="Z665" s="5" t="s">
        <v>787</v>
      </c>
      <c r="AA665" s="5" t="s">
        <v>586</v>
      </c>
      <c r="AB665" s="12"/>
      <c r="AC665" s="5"/>
      <c r="AD665" s="5"/>
      <c r="AE665" s="13"/>
      <c r="AF665" s="14" t="s">
        <v>586</v>
      </c>
      <c r="AG665" s="15" t="s">
        <v>586</v>
      </c>
      <c r="AH665" s="5" t="s">
        <v>358</v>
      </c>
      <c r="AI665" s="15" t="s">
        <v>586</v>
      </c>
      <c r="AJ665" s="16" t="s">
        <v>586</v>
      </c>
      <c r="AK665" s="15" t="s">
        <v>586</v>
      </c>
      <c r="AL665" s="17">
        <v>3529</v>
      </c>
      <c r="AM665" s="8">
        <v>128</v>
      </c>
      <c r="AN665" s="18">
        <v>178</v>
      </c>
      <c r="AO665" s="6">
        <v>0</v>
      </c>
      <c r="AP665" s="6" t="str">
        <f t="shared" si="142"/>
        <v>RB</v>
      </c>
      <c r="AQ665" s="6"/>
      <c r="AR665" s="6"/>
      <c r="AS665" s="6"/>
      <c r="AT665" s="6"/>
      <c r="AU665" s="5" t="s">
        <v>483</v>
      </c>
      <c r="AV665" s="332"/>
      <c r="AW665" s="12"/>
      <c r="AX665" s="19"/>
      <c r="AY665" s="5"/>
      <c r="AZ665" s="5" t="s">
        <v>1011</v>
      </c>
      <c r="BA665" s="15" t="s">
        <v>586</v>
      </c>
      <c r="BB665" s="15"/>
      <c r="BC665" s="15"/>
      <c r="BD665" s="5"/>
      <c r="BE665" s="5"/>
      <c r="BF665" s="5"/>
      <c r="BG665" s="3"/>
      <c r="BH665" s="5"/>
      <c r="BI665" s="5"/>
      <c r="BJ665" s="5"/>
      <c r="BK665" s="5"/>
      <c r="BL665" s="5"/>
      <c r="BM665" s="5"/>
      <c r="BN665" s="5"/>
      <c r="BO665" s="5"/>
      <c r="BP665" s="5"/>
      <c r="BQ665" s="5"/>
      <c r="BR665" s="5"/>
      <c r="BS665" s="5"/>
      <c r="BT665" s="5"/>
      <c r="BU665" s="5"/>
      <c r="BV665" s="5"/>
      <c r="BW665" s="5"/>
      <c r="BX665" s="5"/>
      <c r="BY665" s="5"/>
      <c r="BZ665" s="5"/>
      <c r="CA665" s="5">
        <v>2</v>
      </c>
      <c r="CB665" s="5"/>
      <c r="CC665" s="5"/>
      <c r="CD665" s="5"/>
      <c r="CE665" s="5"/>
      <c r="CF665" s="5"/>
      <c r="CG665" s="5"/>
      <c r="CH665" s="5"/>
      <c r="CI665" s="5"/>
      <c r="CJ665" s="5"/>
      <c r="CK665" s="5"/>
      <c r="CL665" s="5"/>
      <c r="CM665" s="5"/>
      <c r="CN665" s="5"/>
      <c r="CO665" s="5"/>
      <c r="CP665" s="5"/>
      <c r="CQ665" s="5"/>
      <c r="CR665" s="5"/>
      <c r="CS665" s="5"/>
      <c r="CT665" s="5"/>
      <c r="CU665" s="5"/>
      <c r="CV665" s="5"/>
      <c r="CW665" s="5"/>
      <c r="CX665" s="5"/>
      <c r="CY665" s="5"/>
      <c r="CZ665" s="5"/>
      <c r="DA665" s="5"/>
      <c r="DB665" s="5"/>
      <c r="DC665" s="5"/>
      <c r="DD665" s="5"/>
      <c r="DE665" s="5"/>
      <c r="DF665" s="5"/>
      <c r="DG665" s="5"/>
      <c r="DH665" s="5"/>
      <c r="DI665" s="5"/>
      <c r="DJ665" s="5"/>
      <c r="DK665" s="5"/>
      <c r="DL665" s="5"/>
      <c r="DM665" s="5"/>
      <c r="DN665" s="5"/>
      <c r="DO665" s="5"/>
      <c r="DP665" s="5"/>
      <c r="DQ665" s="5"/>
      <c r="DR665" s="5"/>
      <c r="DS665" s="5"/>
      <c r="DT665" s="5"/>
      <c r="DU665" s="5"/>
      <c r="DV665" s="5"/>
      <c r="DW665" s="5"/>
      <c r="DX665" s="5"/>
      <c r="DY665" s="5"/>
      <c r="DZ665" s="5"/>
      <c r="EA665" s="5"/>
      <c r="EB665" s="5"/>
      <c r="EC665" s="5"/>
      <c r="ED665" s="5"/>
      <c r="EE665" s="5"/>
      <c r="EF665" s="5"/>
      <c r="EG665" s="5"/>
      <c r="EH665" s="5"/>
      <c r="EI665" s="5"/>
      <c r="EJ665" s="5"/>
      <c r="EK665" s="5"/>
      <c r="EL665" s="5"/>
      <c r="EM665" s="5"/>
      <c r="EN665" s="5"/>
      <c r="EO665" s="5"/>
      <c r="EP665" s="5"/>
      <c r="EQ665" s="5"/>
      <c r="ER665" s="20">
        <f t="shared" si="146"/>
        <v>2</v>
      </c>
      <c r="ES665" s="5">
        <f t="shared" si="147"/>
        <v>1</v>
      </c>
      <c r="ET665" s="5" t="s">
        <v>575</v>
      </c>
      <c r="EU665" s="15" t="s">
        <v>2111</v>
      </c>
      <c r="EV665" s="15" t="s">
        <v>567</v>
      </c>
      <c r="EW665" s="15" t="s">
        <v>1087</v>
      </c>
      <c r="EX665" s="3" t="s">
        <v>1087</v>
      </c>
      <c r="EY665" s="22">
        <v>46182</v>
      </c>
      <c r="EZ665" s="21"/>
      <c r="FA665" s="3"/>
      <c r="FB665" s="22"/>
      <c r="FC665" s="15"/>
      <c r="FD665" s="15"/>
      <c r="FE665" s="15">
        <f t="shared" si="148"/>
        <v>383</v>
      </c>
      <c r="FF665" s="4">
        <f t="shared" si="149"/>
        <v>4227</v>
      </c>
      <c r="FG665" t="s">
        <v>586</v>
      </c>
      <c r="FH665" s="4">
        <v>255</v>
      </c>
      <c r="FI665" t="s">
        <v>1479</v>
      </c>
    </row>
    <row r="666" spans="1:165" ht="17.25" x14ac:dyDescent="0.25">
      <c r="A666" s="5">
        <v>139918071</v>
      </c>
      <c r="B666" s="12" t="s">
        <v>996</v>
      </c>
      <c r="C666" s="5"/>
      <c r="D666" s="5"/>
      <c r="E666" s="5"/>
      <c r="F666" s="5"/>
      <c r="G666" s="6"/>
      <c r="H666" s="6"/>
      <c r="I666" s="5">
        <v>5583</v>
      </c>
      <c r="J666" s="5">
        <v>56</v>
      </c>
      <c r="K666" s="295">
        <f t="shared" si="150"/>
        <v>58</v>
      </c>
      <c r="L666" s="295">
        <f t="shared" si="139"/>
        <v>5639</v>
      </c>
      <c r="M666" s="7">
        <v>2</v>
      </c>
      <c r="N666" s="5" t="s">
        <v>688</v>
      </c>
      <c r="O666" s="5" t="s">
        <v>689</v>
      </c>
      <c r="P666" s="5" t="s">
        <v>146</v>
      </c>
      <c r="Q666" s="8">
        <v>56</v>
      </c>
      <c r="R666" s="9">
        <v>2</v>
      </c>
      <c r="S666" s="9">
        <f t="shared" si="137"/>
        <v>0</v>
      </c>
      <c r="T666" s="9">
        <v>5473</v>
      </c>
      <c r="U666" s="10" t="s">
        <v>586</v>
      </c>
      <c r="V666" s="319">
        <f t="shared" si="144"/>
        <v>1.3206753518680056E-4</v>
      </c>
      <c r="W666" s="319">
        <f t="shared" si="145"/>
        <v>1.2399037433497733E-5</v>
      </c>
      <c r="X666" s="11" t="str">
        <f t="shared" si="140"/>
        <v>FLOW</v>
      </c>
      <c r="Y666" s="5" t="str">
        <f t="shared" si="141"/>
        <v>-</v>
      </c>
      <c r="Z666" s="5" t="s">
        <v>586</v>
      </c>
      <c r="AA666" s="5" t="s">
        <v>586</v>
      </c>
      <c r="AB666" s="12"/>
      <c r="AC666" s="5"/>
      <c r="AD666" s="5"/>
      <c r="AE666" s="13"/>
      <c r="AF666" s="14" t="s">
        <v>586</v>
      </c>
      <c r="AG666" s="15" t="s">
        <v>586</v>
      </c>
      <c r="AH666" s="5" t="s">
        <v>414</v>
      </c>
      <c r="AI666" s="15" t="s">
        <v>586</v>
      </c>
      <c r="AJ666" s="16" t="s">
        <v>586</v>
      </c>
      <c r="AK666" s="15" t="s">
        <v>586</v>
      </c>
      <c r="AL666" s="17">
        <v>5531</v>
      </c>
      <c r="AM666" s="8">
        <v>56</v>
      </c>
      <c r="AN666" s="18">
        <v>56</v>
      </c>
      <c r="AO666" s="6">
        <v>66</v>
      </c>
      <c r="AP666" s="6" t="str">
        <f t="shared" si="142"/>
        <v>FLOW</v>
      </c>
      <c r="AQ666" s="6"/>
      <c r="AR666" s="6"/>
      <c r="AS666" s="6"/>
      <c r="AT666" s="6"/>
      <c r="AU666" s="5" t="s">
        <v>483</v>
      </c>
      <c r="AV666" s="332"/>
      <c r="AW666" s="12"/>
      <c r="AX666" s="19"/>
      <c r="AY666" s="5"/>
      <c r="AZ666" s="5" t="s">
        <v>1011</v>
      </c>
      <c r="BA666" s="15" t="s">
        <v>586</v>
      </c>
      <c r="BB666" s="15"/>
      <c r="BC666" s="15"/>
      <c r="BD666" s="5"/>
      <c r="BE666" s="5"/>
      <c r="BF666" s="5"/>
      <c r="BG666" s="3"/>
      <c r="BH666" s="5"/>
      <c r="BI666" s="5"/>
      <c r="BJ666" s="5"/>
      <c r="BK666" s="5"/>
      <c r="BL666" s="5"/>
      <c r="BM666" s="5"/>
      <c r="BN666" s="5"/>
      <c r="BO666" s="5">
        <v>1</v>
      </c>
      <c r="BP666" s="5"/>
      <c r="BQ666" s="5"/>
      <c r="BR666" s="5"/>
      <c r="BS666" s="5"/>
      <c r="BT666" s="5"/>
      <c r="BU666" s="5"/>
      <c r="BV666" s="5"/>
      <c r="BW666" s="5"/>
      <c r="BX666" s="5"/>
      <c r="BY666" s="5"/>
      <c r="BZ666" s="5"/>
      <c r="CA666" s="5"/>
      <c r="CB666" s="5"/>
      <c r="CC666" s="5"/>
      <c r="CD666" s="5"/>
      <c r="CE666" s="5"/>
      <c r="CF666" s="5"/>
      <c r="CG666" s="5"/>
      <c r="CH666" s="5"/>
      <c r="CI666" s="5"/>
      <c r="CJ666" s="5">
        <v>1</v>
      </c>
      <c r="CK666" s="5"/>
      <c r="CL666" s="5"/>
      <c r="CM666" s="5"/>
      <c r="CN666" s="5"/>
      <c r="CO666" s="5"/>
      <c r="CP666" s="5"/>
      <c r="CQ666" s="5"/>
      <c r="CR666" s="5"/>
      <c r="CS666" s="5"/>
      <c r="CT666" s="5"/>
      <c r="CU666" s="5"/>
      <c r="CV666" s="5"/>
      <c r="CW666" s="5"/>
      <c r="CX666" s="5"/>
      <c r="CY666" s="5"/>
      <c r="CZ666" s="5"/>
      <c r="DA666" s="5"/>
      <c r="DB666" s="5"/>
      <c r="DC666" s="5"/>
      <c r="DD666" s="5"/>
      <c r="DE666" s="5"/>
      <c r="DF666" s="5"/>
      <c r="DG666" s="5"/>
      <c r="DH666" s="5"/>
      <c r="DI666" s="5"/>
      <c r="DJ666" s="5"/>
      <c r="DK666" s="5"/>
      <c r="DL666" s="5"/>
      <c r="DM666" s="5"/>
      <c r="DN666" s="5"/>
      <c r="DO666" s="5"/>
      <c r="DP666" s="5"/>
      <c r="DQ666" s="5"/>
      <c r="DR666" s="5"/>
      <c r="DS666" s="5"/>
      <c r="DT666" s="5"/>
      <c r="DU666" s="5"/>
      <c r="DV666" s="5"/>
      <c r="DW666" s="5"/>
      <c r="DX666" s="5"/>
      <c r="DY666" s="5"/>
      <c r="DZ666" s="5"/>
      <c r="EA666" s="5"/>
      <c r="EB666" s="5"/>
      <c r="EC666" s="5"/>
      <c r="ED666" s="5"/>
      <c r="EE666" s="5"/>
      <c r="EF666" s="5"/>
      <c r="EG666" s="5"/>
      <c r="EH666" s="5"/>
      <c r="EI666" s="5"/>
      <c r="EJ666" s="5"/>
      <c r="EK666" s="5"/>
      <c r="EL666" s="5"/>
      <c r="EM666" s="5"/>
      <c r="EN666" s="5"/>
      <c r="EO666" s="5"/>
      <c r="EP666" s="5"/>
      <c r="EQ666" s="5"/>
      <c r="ER666" s="20">
        <f t="shared" si="146"/>
        <v>2</v>
      </c>
      <c r="ES666" s="5">
        <f t="shared" si="147"/>
        <v>1</v>
      </c>
      <c r="ET666" s="5" t="s">
        <v>581</v>
      </c>
      <c r="EU666" s="15" t="s">
        <v>2112</v>
      </c>
      <c r="EV666" s="15" t="s">
        <v>567</v>
      </c>
      <c r="EW666" s="15" t="s">
        <v>1096</v>
      </c>
      <c r="EX666" s="3" t="s">
        <v>1141</v>
      </c>
      <c r="EY666" s="22">
        <v>46178</v>
      </c>
      <c r="EZ666" s="21"/>
      <c r="FA666" s="3"/>
      <c r="FB666" s="22"/>
      <c r="FC666" s="15"/>
      <c r="FD666" s="15"/>
      <c r="FE666" s="15">
        <f t="shared" si="148"/>
        <v>58</v>
      </c>
      <c r="FF666" s="4">
        <f t="shared" si="149"/>
        <v>5639</v>
      </c>
      <c r="FG666" t="s">
        <v>586</v>
      </c>
      <c r="FH666" s="4">
        <v>2</v>
      </c>
      <c r="FI666" t="s">
        <v>688</v>
      </c>
    </row>
    <row r="667" spans="1:165" ht="17.25" x14ac:dyDescent="0.25">
      <c r="A667" s="5">
        <v>462460942</v>
      </c>
      <c r="B667" s="12" t="s">
        <v>997</v>
      </c>
      <c r="C667" s="5" t="s">
        <v>1043</v>
      </c>
      <c r="D667" s="5" t="s">
        <v>1055</v>
      </c>
      <c r="E667" s="5">
        <v>40</v>
      </c>
      <c r="F667" s="5"/>
      <c r="G667" s="6"/>
      <c r="H667" s="6"/>
      <c r="I667" s="5">
        <v>3980</v>
      </c>
      <c r="J667" s="5">
        <v>22</v>
      </c>
      <c r="K667" s="295">
        <f t="shared" si="150"/>
        <v>40</v>
      </c>
      <c r="L667" s="295">
        <f t="shared" si="139"/>
        <v>3962</v>
      </c>
      <c r="M667" s="7">
        <v>2</v>
      </c>
      <c r="N667" s="5" t="s">
        <v>739</v>
      </c>
      <c r="O667" s="5" t="s">
        <v>738</v>
      </c>
      <c r="P667" s="5" t="s">
        <v>150</v>
      </c>
      <c r="Q667" s="8">
        <v>22</v>
      </c>
      <c r="R667" s="9">
        <v>18</v>
      </c>
      <c r="S667" s="9">
        <f t="shared" si="137"/>
        <v>0</v>
      </c>
      <c r="T667" s="9">
        <v>5397</v>
      </c>
      <c r="U667" s="10" t="s">
        <v>586</v>
      </c>
      <c r="V667" s="319">
        <f t="shared" si="144"/>
        <v>1.5694278871783947E-4</v>
      </c>
      <c r="W667" s="319">
        <f t="shared" si="145"/>
        <v>4.8710504203026804E-6</v>
      </c>
      <c r="X667" s="11" t="str">
        <f t="shared" si="140"/>
        <v>RB</v>
      </c>
      <c r="Y667" s="5" t="str">
        <f t="shared" si="141"/>
        <v>PAID</v>
      </c>
      <c r="Z667" s="5" t="s">
        <v>586</v>
      </c>
      <c r="AA667" s="5" t="s">
        <v>586</v>
      </c>
      <c r="AB667" s="12"/>
      <c r="AC667" s="5"/>
      <c r="AD667" s="5"/>
      <c r="AE667" s="13"/>
      <c r="AF667" s="14" t="s">
        <v>586</v>
      </c>
      <c r="AG667" s="15" t="s">
        <v>586</v>
      </c>
      <c r="AH667" s="5" t="s">
        <v>349</v>
      </c>
      <c r="AI667" s="15" t="s">
        <v>586</v>
      </c>
      <c r="AJ667" s="16" t="s">
        <v>586</v>
      </c>
      <c r="AK667" s="15" t="s">
        <v>586</v>
      </c>
      <c r="AL667" s="17">
        <v>5437</v>
      </c>
      <c r="AM667" s="8">
        <v>22</v>
      </c>
      <c r="AN667" s="18">
        <v>57</v>
      </c>
      <c r="AO667" s="6">
        <v>0</v>
      </c>
      <c r="AP667" s="6" t="str">
        <f t="shared" si="142"/>
        <v>RB</v>
      </c>
      <c r="AQ667" s="6"/>
      <c r="AR667" s="6"/>
      <c r="AS667" s="6"/>
      <c r="AT667" s="6"/>
      <c r="AU667" s="5" t="s">
        <v>1060</v>
      </c>
      <c r="AV667" s="332"/>
      <c r="AW667" s="12"/>
      <c r="AX667" s="19"/>
      <c r="AY667" s="5"/>
      <c r="AZ667" s="5" t="s">
        <v>1011</v>
      </c>
      <c r="BA667" s="15" t="s">
        <v>586</v>
      </c>
      <c r="BB667" s="15"/>
      <c r="BC667" s="15"/>
      <c r="BD667" s="5"/>
      <c r="BE667" s="5"/>
      <c r="BF667" s="5"/>
      <c r="BG667" s="3"/>
      <c r="BH667" s="5"/>
      <c r="BI667" s="5"/>
      <c r="BJ667" s="5"/>
      <c r="BK667" s="5"/>
      <c r="BL667" s="5"/>
      <c r="BM667" s="5"/>
      <c r="BN667" s="5"/>
      <c r="BO667" s="5"/>
      <c r="BP667" s="5"/>
      <c r="BQ667" s="5"/>
      <c r="BR667" s="5">
        <v>1</v>
      </c>
      <c r="BS667" s="5"/>
      <c r="BT667" s="5"/>
      <c r="BU667" s="5"/>
      <c r="BV667" s="5"/>
      <c r="BW667" s="5"/>
      <c r="BX667" s="5"/>
      <c r="BY667" s="5"/>
      <c r="BZ667" s="5"/>
      <c r="CA667" s="5"/>
      <c r="CB667" s="5"/>
      <c r="CC667" s="5"/>
      <c r="CD667" s="5"/>
      <c r="CE667" s="5"/>
      <c r="CF667" s="5"/>
      <c r="CG667" s="5">
        <v>1</v>
      </c>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c r="DP667" s="5"/>
      <c r="DQ667" s="5"/>
      <c r="DR667" s="5"/>
      <c r="DS667" s="5"/>
      <c r="DT667" s="5"/>
      <c r="DU667" s="5"/>
      <c r="DV667" s="5"/>
      <c r="DW667" s="5"/>
      <c r="DX667" s="5"/>
      <c r="DY667" s="5"/>
      <c r="DZ667" s="5"/>
      <c r="EA667" s="5"/>
      <c r="EB667" s="5"/>
      <c r="EC667" s="5"/>
      <c r="ED667" s="5"/>
      <c r="EE667" s="5"/>
      <c r="EF667" s="5"/>
      <c r="EG667" s="5"/>
      <c r="EH667" s="5"/>
      <c r="EI667" s="5"/>
      <c r="EJ667" s="5"/>
      <c r="EK667" s="5"/>
      <c r="EL667" s="5"/>
      <c r="EM667" s="5"/>
      <c r="EN667" s="5"/>
      <c r="EO667" s="5"/>
      <c r="EP667" s="5"/>
      <c r="EQ667" s="5"/>
      <c r="ER667" s="20">
        <f t="shared" si="146"/>
        <v>2</v>
      </c>
      <c r="ES667" s="5">
        <f t="shared" si="147"/>
        <v>1</v>
      </c>
      <c r="ET667" s="5" t="s">
        <v>584</v>
      </c>
      <c r="EU667" s="15" t="s">
        <v>2113</v>
      </c>
      <c r="EV667" s="15" t="s">
        <v>567</v>
      </c>
      <c r="EW667" s="15" t="s">
        <v>1096</v>
      </c>
      <c r="EX667" s="3" t="s">
        <v>1309</v>
      </c>
      <c r="EY667" s="22">
        <v>46179</v>
      </c>
      <c r="EZ667" s="21"/>
      <c r="FA667" s="3"/>
      <c r="FB667" s="22"/>
      <c r="FC667" s="15"/>
      <c r="FD667" s="15"/>
      <c r="FE667" s="15">
        <f t="shared" si="148"/>
        <v>40</v>
      </c>
      <c r="FF667" s="4">
        <f t="shared" si="149"/>
        <v>4002</v>
      </c>
      <c r="FG667" t="s">
        <v>586</v>
      </c>
      <c r="FH667" s="4">
        <v>18</v>
      </c>
      <c r="FI667" t="s">
        <v>1479</v>
      </c>
    </row>
    <row r="668" spans="1:165" ht="17.25" x14ac:dyDescent="0.25">
      <c r="A668" s="5">
        <v>463886389</v>
      </c>
      <c r="B668" s="12" t="s">
        <v>533</v>
      </c>
      <c r="C668" s="5"/>
      <c r="D668" s="5"/>
      <c r="E668" s="5"/>
      <c r="F668" s="5"/>
      <c r="G668" s="6"/>
      <c r="H668" s="6"/>
      <c r="I668" s="5">
        <v>2339</v>
      </c>
      <c r="J668" s="5">
        <v>15</v>
      </c>
      <c r="K668" s="295">
        <f t="shared" si="150"/>
        <v>22</v>
      </c>
      <c r="L668" s="295">
        <f t="shared" si="139"/>
        <v>2354</v>
      </c>
      <c r="M668" s="7">
        <v>3</v>
      </c>
      <c r="N668" s="5" t="s">
        <v>688</v>
      </c>
      <c r="O668" s="5" t="s">
        <v>689</v>
      </c>
      <c r="P668" s="5" t="s">
        <v>26</v>
      </c>
      <c r="Q668" s="8">
        <v>15</v>
      </c>
      <c r="R668" s="9">
        <v>7</v>
      </c>
      <c r="S668" s="9">
        <f t="shared" si="137"/>
        <v>0</v>
      </c>
      <c r="T668" s="9">
        <v>450</v>
      </c>
      <c r="U668" s="10" t="s">
        <v>688</v>
      </c>
      <c r="V668" s="319">
        <f t="shared" si="144"/>
        <v>3.2776138970829236E-4</v>
      </c>
      <c r="W668" s="319">
        <f t="shared" si="145"/>
        <v>3.971269001906626E-6</v>
      </c>
      <c r="X668" s="11" t="str">
        <f t="shared" si="140"/>
        <v>FLOW</v>
      </c>
      <c r="Y668" s="5" t="str">
        <f t="shared" si="141"/>
        <v>-</v>
      </c>
      <c r="Z668" s="5" t="s">
        <v>787</v>
      </c>
      <c r="AA668" s="5" t="s">
        <v>586</v>
      </c>
      <c r="AB668" s="12"/>
      <c r="AC668" s="5"/>
      <c r="AD668" s="5"/>
      <c r="AE668" s="13"/>
      <c r="AF668" s="14" t="s">
        <v>586</v>
      </c>
      <c r="AG668" s="15" t="s">
        <v>586</v>
      </c>
      <c r="AH668" s="5" t="s">
        <v>185</v>
      </c>
      <c r="AI668" s="15" t="s">
        <v>586</v>
      </c>
      <c r="AJ668" s="16" t="s">
        <v>586</v>
      </c>
      <c r="AK668" s="15" t="s">
        <v>586</v>
      </c>
      <c r="AL668" s="17">
        <v>472</v>
      </c>
      <c r="AM668" s="8">
        <v>15</v>
      </c>
      <c r="AN668" s="18">
        <v>87</v>
      </c>
      <c r="AO668" s="6">
        <v>97</v>
      </c>
      <c r="AP668" s="6" t="str">
        <f t="shared" si="142"/>
        <v>FLOW</v>
      </c>
      <c r="AQ668" s="6"/>
      <c r="AR668" s="6"/>
      <c r="AS668" s="6"/>
      <c r="AT668" s="6"/>
      <c r="AU668" s="5" t="s">
        <v>1060</v>
      </c>
      <c r="AV668" s="332"/>
      <c r="AW668" s="12"/>
      <c r="AX668" s="19"/>
      <c r="AY668" s="5"/>
      <c r="AZ668" s="5" t="s">
        <v>1011</v>
      </c>
      <c r="BA668" s="15" t="s">
        <v>586</v>
      </c>
      <c r="BB668" s="15"/>
      <c r="BC668" s="15"/>
      <c r="BD668" s="5"/>
      <c r="BE668" s="5"/>
      <c r="BF668" s="5"/>
      <c r="BG668" s="3"/>
      <c r="BH668" s="5"/>
      <c r="BI668" s="5"/>
      <c r="BJ668" s="5"/>
      <c r="BK668" s="5"/>
      <c r="BL668" s="5">
        <v>1</v>
      </c>
      <c r="BM668" s="5"/>
      <c r="BN668" s="5"/>
      <c r="BO668" s="5"/>
      <c r="BP668" s="5"/>
      <c r="BQ668" s="5"/>
      <c r="BR668" s="5"/>
      <c r="BS668" s="5"/>
      <c r="BT668" s="5"/>
      <c r="BU668" s="5"/>
      <c r="BV668" s="5"/>
      <c r="BW668" s="5"/>
      <c r="BX668" s="5"/>
      <c r="BY668" s="5"/>
      <c r="BZ668" s="5"/>
      <c r="CA668" s="5"/>
      <c r="CB668" s="5"/>
      <c r="CC668" s="5"/>
      <c r="CD668" s="5"/>
      <c r="CE668" s="5"/>
      <c r="CF668" s="5"/>
      <c r="CG668" s="5"/>
      <c r="CH668" s="5"/>
      <c r="CI668" s="5"/>
      <c r="CJ668" s="5"/>
      <c r="CK668" s="5"/>
      <c r="CL668" s="5"/>
      <c r="CM668" s="5"/>
      <c r="CN668" s="5"/>
      <c r="CO668" s="5"/>
      <c r="CP668" s="5"/>
      <c r="CQ668" s="5"/>
      <c r="CR668" s="5"/>
      <c r="CS668" s="5"/>
      <c r="CT668" s="5"/>
      <c r="CU668" s="5"/>
      <c r="CV668" s="5"/>
      <c r="CW668" s="5"/>
      <c r="CX668" s="5"/>
      <c r="CY668" s="5"/>
      <c r="CZ668" s="5"/>
      <c r="DA668" s="5"/>
      <c r="DB668" s="5"/>
      <c r="DC668" s="5"/>
      <c r="DD668" s="5"/>
      <c r="DE668" s="5"/>
      <c r="DF668" s="5"/>
      <c r="DG668" s="5"/>
      <c r="DH668" s="5"/>
      <c r="DI668" s="5"/>
      <c r="DJ668" s="5"/>
      <c r="DK668" s="5"/>
      <c r="DL668" s="5"/>
      <c r="DM668" s="5"/>
      <c r="DN668" s="5"/>
      <c r="DO668" s="5"/>
      <c r="DP668" s="5"/>
      <c r="DQ668" s="5"/>
      <c r="DR668" s="5"/>
      <c r="DS668" s="5"/>
      <c r="DT668" s="5"/>
      <c r="DU668" s="5"/>
      <c r="DV668" s="5"/>
      <c r="DW668" s="5"/>
      <c r="DX668" s="5"/>
      <c r="DY668" s="5"/>
      <c r="DZ668" s="5"/>
      <c r="EA668" s="5"/>
      <c r="EB668" s="5"/>
      <c r="EC668" s="5"/>
      <c r="ED668" s="5"/>
      <c r="EE668" s="5"/>
      <c r="EF668" s="5"/>
      <c r="EG668" s="5"/>
      <c r="EH668" s="5"/>
      <c r="EI668" s="5"/>
      <c r="EJ668" s="5"/>
      <c r="EK668" s="5"/>
      <c r="EL668" s="5"/>
      <c r="EM668" s="5"/>
      <c r="EN668" s="5"/>
      <c r="EO668" s="5"/>
      <c r="EP668" s="5"/>
      <c r="EQ668" s="5"/>
      <c r="ER668" s="20">
        <f t="shared" si="146"/>
        <v>1</v>
      </c>
      <c r="ES668" s="5">
        <f t="shared" si="147"/>
        <v>1</v>
      </c>
      <c r="ET668" s="5" t="s">
        <v>572</v>
      </c>
      <c r="EU668" s="15" t="s">
        <v>2114</v>
      </c>
      <c r="EV668" s="15" t="s">
        <v>567</v>
      </c>
      <c r="EW668" s="15" t="s">
        <v>1070</v>
      </c>
      <c r="EX668" s="3" t="s">
        <v>1140</v>
      </c>
      <c r="EY668" s="22">
        <v>46177</v>
      </c>
      <c r="EZ668" s="21"/>
      <c r="FA668" s="3"/>
      <c r="FB668" s="22"/>
      <c r="FC668" s="15"/>
      <c r="FD668" s="15"/>
      <c r="FE668" s="15">
        <f t="shared" si="148"/>
        <v>22</v>
      </c>
      <c r="FF668" s="4">
        <f t="shared" si="149"/>
        <v>2354</v>
      </c>
      <c r="FG668" t="s">
        <v>897</v>
      </c>
      <c r="FH668" s="4">
        <v>7</v>
      </c>
      <c r="FI668" t="s">
        <v>688</v>
      </c>
    </row>
    <row r="669" spans="1:165" ht="17.25" x14ac:dyDescent="0.25">
      <c r="A669" s="5">
        <v>135390694</v>
      </c>
      <c r="B669" s="12" t="s">
        <v>186</v>
      </c>
      <c r="C669" s="5"/>
      <c r="D669" s="5"/>
      <c r="E669" s="5"/>
      <c r="F669" s="5"/>
      <c r="G669" s="6"/>
      <c r="H669" s="6"/>
      <c r="I669" s="5">
        <v>3192</v>
      </c>
      <c r="J669" s="5">
        <v>0</v>
      </c>
      <c r="K669" s="295">
        <f t="shared" si="150"/>
        <v>142</v>
      </c>
      <c r="L669" s="295">
        <f t="shared" si="139"/>
        <v>3192</v>
      </c>
      <c r="M669" s="7">
        <v>6</v>
      </c>
      <c r="N669" s="5" t="s">
        <v>688</v>
      </c>
      <c r="O669" s="5" t="s">
        <v>689</v>
      </c>
      <c r="P669" s="5" t="s">
        <v>26</v>
      </c>
      <c r="Q669" s="8">
        <v>0.1</v>
      </c>
      <c r="R669" s="9">
        <v>142</v>
      </c>
      <c r="S669" s="9">
        <f t="shared" si="137"/>
        <v>0</v>
      </c>
      <c r="T669" s="9">
        <v>4050</v>
      </c>
      <c r="U669" s="10" t="s">
        <v>688</v>
      </c>
      <c r="V669" s="319">
        <f t="shared" si="144"/>
        <v>1</v>
      </c>
      <c r="W669" s="319">
        <f t="shared" si="145"/>
        <v>4.2007166430994564E-8</v>
      </c>
      <c r="X669" s="11" t="str">
        <f t="shared" si="140"/>
        <v>FLOW</v>
      </c>
      <c r="Y669" s="5" t="str">
        <f t="shared" si="141"/>
        <v>-</v>
      </c>
      <c r="Z669" s="5" t="s">
        <v>787</v>
      </c>
      <c r="AA669" s="5" t="s">
        <v>586</v>
      </c>
      <c r="AB669" s="12"/>
      <c r="AC669" s="5"/>
      <c r="AD669" s="5"/>
      <c r="AE669" s="13"/>
      <c r="AF669" s="14" t="s">
        <v>586</v>
      </c>
      <c r="AG669" s="15" t="s">
        <v>586</v>
      </c>
      <c r="AH669" s="5" t="s">
        <v>185</v>
      </c>
      <c r="AI669" s="15" t="s">
        <v>586</v>
      </c>
      <c r="AJ669" s="16" t="s">
        <v>586</v>
      </c>
      <c r="AK669" s="15" t="s">
        <v>586</v>
      </c>
      <c r="AL669" s="17">
        <v>4192</v>
      </c>
      <c r="AM669" s="8">
        <v>0</v>
      </c>
      <c r="AN669" s="18">
        <v>177</v>
      </c>
      <c r="AO669" s="6">
        <v>187</v>
      </c>
      <c r="AP669" s="6" t="str">
        <f t="shared" si="142"/>
        <v>FLOW</v>
      </c>
      <c r="AQ669" s="6"/>
      <c r="AR669" s="6"/>
      <c r="AS669" s="6"/>
      <c r="AT669" s="6"/>
      <c r="AU669" s="5" t="s">
        <v>483</v>
      </c>
      <c r="AV669" s="332"/>
      <c r="AW669" s="12"/>
      <c r="AX669" s="19"/>
      <c r="AY669" s="5"/>
      <c r="AZ669" s="5" t="s">
        <v>1011</v>
      </c>
      <c r="BA669" s="15" t="s">
        <v>586</v>
      </c>
      <c r="BB669" s="15"/>
      <c r="BC669" s="15"/>
      <c r="BD669" s="5"/>
      <c r="BE669" s="5"/>
      <c r="BF669" s="5"/>
      <c r="BG669" s="3"/>
      <c r="BH669" s="5"/>
      <c r="BI669" s="5"/>
      <c r="BJ669" s="5"/>
      <c r="BK669" s="5"/>
      <c r="BL669" s="5"/>
      <c r="BM669" s="5"/>
      <c r="BN669" s="5"/>
      <c r="BO669" s="5">
        <v>1</v>
      </c>
      <c r="BP669" s="5"/>
      <c r="BQ669" s="5"/>
      <c r="BR669" s="5"/>
      <c r="BS669" s="5"/>
      <c r="BT669" s="5"/>
      <c r="BU669" s="5"/>
      <c r="BV669" s="5"/>
      <c r="BW669" s="5"/>
      <c r="BX669" s="5"/>
      <c r="BY669" s="5"/>
      <c r="BZ669" s="5"/>
      <c r="CA669" s="5"/>
      <c r="CB669" s="5"/>
      <c r="CC669" s="5"/>
      <c r="CD669" s="5"/>
      <c r="CE669" s="5"/>
      <c r="CF669" s="5"/>
      <c r="CG669" s="5"/>
      <c r="CH669" s="5"/>
      <c r="CI669" s="5"/>
      <c r="CJ669" s="5"/>
      <c r="CK669" s="5"/>
      <c r="CL669" s="5"/>
      <c r="CM669" s="5"/>
      <c r="CN669" s="5"/>
      <c r="CO669" s="5"/>
      <c r="CP669" s="5"/>
      <c r="CQ669" s="5"/>
      <c r="CR669" s="5"/>
      <c r="CS669" s="5"/>
      <c r="CT669" s="5"/>
      <c r="CU669" s="5"/>
      <c r="CV669" s="5"/>
      <c r="CW669" s="5"/>
      <c r="CX669" s="5"/>
      <c r="CY669" s="5"/>
      <c r="CZ669" s="5"/>
      <c r="DA669" s="5"/>
      <c r="DB669" s="5"/>
      <c r="DC669" s="5"/>
      <c r="DD669" s="5"/>
      <c r="DE669" s="5"/>
      <c r="DF669" s="5"/>
      <c r="DG669" s="5"/>
      <c r="DH669" s="5"/>
      <c r="DI669" s="5"/>
      <c r="DJ669" s="5"/>
      <c r="DK669" s="5"/>
      <c r="DL669" s="5"/>
      <c r="DM669" s="5"/>
      <c r="DN669" s="5"/>
      <c r="DO669" s="5"/>
      <c r="DP669" s="5"/>
      <c r="DQ669" s="5"/>
      <c r="DR669" s="5"/>
      <c r="DS669" s="5"/>
      <c r="DT669" s="5"/>
      <c r="DU669" s="5"/>
      <c r="DV669" s="5"/>
      <c r="DW669" s="5"/>
      <c r="DX669" s="5"/>
      <c r="DY669" s="5"/>
      <c r="DZ669" s="5"/>
      <c r="EA669" s="5"/>
      <c r="EB669" s="5"/>
      <c r="EC669" s="5"/>
      <c r="ED669" s="5"/>
      <c r="EE669" s="5"/>
      <c r="EF669" s="5"/>
      <c r="EG669" s="5"/>
      <c r="EH669" s="5"/>
      <c r="EI669" s="5"/>
      <c r="EJ669" s="5"/>
      <c r="EK669" s="5"/>
      <c r="EL669" s="5"/>
      <c r="EM669" s="5"/>
      <c r="EN669" s="5"/>
      <c r="EO669" s="5"/>
      <c r="EP669" s="5"/>
      <c r="EQ669" s="5"/>
      <c r="ER669" s="20">
        <f t="shared" si="146"/>
        <v>1</v>
      </c>
      <c r="ES669" s="5">
        <f t="shared" si="147"/>
        <v>1</v>
      </c>
      <c r="ET669" s="5" t="s">
        <v>572</v>
      </c>
      <c r="EU669" s="15" t="s">
        <v>2115</v>
      </c>
      <c r="EV669" s="15" t="s">
        <v>567</v>
      </c>
      <c r="EW669" s="15" t="s">
        <v>1068</v>
      </c>
      <c r="EX669" s="3" t="s">
        <v>1315</v>
      </c>
      <c r="EY669" s="22">
        <v>46178</v>
      </c>
      <c r="EZ669" s="21"/>
      <c r="FA669" s="3"/>
      <c r="FB669" s="22"/>
      <c r="FC669" s="15"/>
      <c r="FD669" s="15"/>
      <c r="FE669" s="15">
        <f t="shared" si="148"/>
        <v>142</v>
      </c>
      <c r="FF669" s="4">
        <f t="shared" si="149"/>
        <v>3192</v>
      </c>
      <c r="FG669" t="s">
        <v>586</v>
      </c>
      <c r="FH669" s="4">
        <v>142</v>
      </c>
      <c r="FI669" t="s">
        <v>688</v>
      </c>
    </row>
    <row r="670" spans="1:165" ht="17.25" x14ac:dyDescent="0.25">
      <c r="A670" s="5">
        <v>139133063</v>
      </c>
      <c r="B670" s="12" t="s">
        <v>488</v>
      </c>
      <c r="C670" s="5"/>
      <c r="D670" s="5"/>
      <c r="E670" s="5"/>
      <c r="F670" s="5"/>
      <c r="G670" s="6"/>
      <c r="H670" s="6"/>
      <c r="I670" s="5">
        <v>2977</v>
      </c>
      <c r="J670" s="5">
        <v>0</v>
      </c>
      <c r="K670" s="295">
        <f t="shared" si="150"/>
        <v>52</v>
      </c>
      <c r="L670" s="295">
        <f t="shared" si="139"/>
        <v>2977</v>
      </c>
      <c r="M670" s="7">
        <v>3</v>
      </c>
      <c r="N670" s="5" t="s">
        <v>688</v>
      </c>
      <c r="O670" s="5" t="s">
        <v>689</v>
      </c>
      <c r="P670" s="5" t="s">
        <v>20</v>
      </c>
      <c r="Q670" s="8">
        <v>0</v>
      </c>
      <c r="R670" s="9">
        <v>52</v>
      </c>
      <c r="S670" s="9">
        <f t="shared" si="137"/>
        <v>0</v>
      </c>
      <c r="T670" s="9">
        <v>2250</v>
      </c>
      <c r="U670" s="10" t="s">
        <v>688</v>
      </c>
      <c r="V670" s="319">
        <f t="shared" si="144"/>
        <v>0</v>
      </c>
      <c r="W670" s="319">
        <f t="shared" si="145"/>
        <v>0</v>
      </c>
      <c r="X670" s="11" t="str">
        <f t="shared" si="140"/>
        <v>FLOW</v>
      </c>
      <c r="Y670" s="5" t="str">
        <f t="shared" si="141"/>
        <v>-</v>
      </c>
      <c r="Z670" s="5" t="s">
        <v>773</v>
      </c>
      <c r="AA670" s="5" t="s">
        <v>586</v>
      </c>
      <c r="AB670" s="12"/>
      <c r="AC670" s="5"/>
      <c r="AD670" s="5"/>
      <c r="AE670" s="13"/>
      <c r="AF670" s="14" t="s">
        <v>586</v>
      </c>
      <c r="AG670" s="15" t="s">
        <v>586</v>
      </c>
      <c r="AH670" s="5" t="s">
        <v>558</v>
      </c>
      <c r="AI670" s="15" t="s">
        <v>586</v>
      </c>
      <c r="AJ670" s="16" t="s">
        <v>586</v>
      </c>
      <c r="AK670" s="15" t="s">
        <v>586</v>
      </c>
      <c r="AL670" s="17">
        <v>2302</v>
      </c>
      <c r="AM670" s="8">
        <v>0</v>
      </c>
      <c r="AN670" s="18">
        <v>87</v>
      </c>
      <c r="AO670" s="6">
        <v>97</v>
      </c>
      <c r="AP670" s="6" t="str">
        <f t="shared" si="142"/>
        <v>FLOW</v>
      </c>
      <c r="AQ670" s="6"/>
      <c r="AR670" s="6"/>
      <c r="AS670" s="6"/>
      <c r="AT670" s="6"/>
      <c r="AU670" s="5" t="s">
        <v>1060</v>
      </c>
      <c r="AV670" s="332"/>
      <c r="AW670" s="12"/>
      <c r="AX670" s="19"/>
      <c r="AY670" s="5"/>
      <c r="AZ670" s="5" t="s">
        <v>1011</v>
      </c>
      <c r="BA670" s="15" t="s">
        <v>586</v>
      </c>
      <c r="BB670" s="15"/>
      <c r="BC670" s="15"/>
      <c r="BD670" s="5"/>
      <c r="BE670" s="5"/>
      <c r="BF670" s="5">
        <v>1</v>
      </c>
      <c r="BG670" s="3"/>
      <c r="BH670" s="5"/>
      <c r="BI670" s="5"/>
      <c r="BJ670" s="5"/>
      <c r="BK670" s="5"/>
      <c r="BL670" s="5"/>
      <c r="BM670" s="5"/>
      <c r="BN670" s="5"/>
      <c r="BO670" s="5"/>
      <c r="BP670" s="5"/>
      <c r="BQ670" s="5"/>
      <c r="BR670" s="5"/>
      <c r="BS670" s="5"/>
      <c r="BT670" s="5"/>
      <c r="BU670" s="5"/>
      <c r="BV670" s="5"/>
      <c r="BW670" s="5"/>
      <c r="BX670" s="5"/>
      <c r="BY670" s="5"/>
      <c r="BZ670" s="5"/>
      <c r="CA670" s="5"/>
      <c r="CB670" s="5"/>
      <c r="CC670" s="5"/>
      <c r="CD670" s="5"/>
      <c r="CE670" s="5"/>
      <c r="CF670" s="5"/>
      <c r="CG670" s="5"/>
      <c r="CH670" s="5"/>
      <c r="CI670" s="5"/>
      <c r="CJ670" s="5"/>
      <c r="CK670" s="5"/>
      <c r="CL670" s="5"/>
      <c r="CM670" s="5"/>
      <c r="CN670" s="5"/>
      <c r="CO670" s="5"/>
      <c r="CP670" s="5"/>
      <c r="CQ670" s="5"/>
      <c r="CR670" s="5"/>
      <c r="CS670" s="5"/>
      <c r="CT670" s="5"/>
      <c r="CU670" s="5"/>
      <c r="CV670" s="5"/>
      <c r="CW670" s="5"/>
      <c r="CX670" s="5"/>
      <c r="CY670" s="5"/>
      <c r="CZ670" s="5"/>
      <c r="DA670" s="5"/>
      <c r="DB670" s="5"/>
      <c r="DC670" s="5"/>
      <c r="DD670" s="5"/>
      <c r="DE670" s="5"/>
      <c r="DF670" s="5"/>
      <c r="DG670" s="5"/>
      <c r="DH670" s="5"/>
      <c r="DI670" s="5"/>
      <c r="DJ670" s="5"/>
      <c r="DK670" s="5"/>
      <c r="DL670" s="5"/>
      <c r="DM670" s="5"/>
      <c r="DN670" s="5"/>
      <c r="DO670" s="5"/>
      <c r="DP670" s="5"/>
      <c r="DQ670" s="5"/>
      <c r="DR670" s="5"/>
      <c r="DS670" s="5"/>
      <c r="DT670" s="5"/>
      <c r="DU670" s="5"/>
      <c r="DV670" s="5"/>
      <c r="DW670" s="5"/>
      <c r="DX670" s="5"/>
      <c r="DY670" s="5"/>
      <c r="DZ670" s="5"/>
      <c r="EA670" s="5"/>
      <c r="EB670" s="5"/>
      <c r="EC670" s="5"/>
      <c r="ED670" s="5"/>
      <c r="EE670" s="5"/>
      <c r="EF670" s="5"/>
      <c r="EG670" s="5"/>
      <c r="EH670" s="5"/>
      <c r="EI670" s="5"/>
      <c r="EJ670" s="5"/>
      <c r="EK670" s="5"/>
      <c r="EL670" s="5"/>
      <c r="EM670" s="5"/>
      <c r="EN670" s="5"/>
      <c r="EO670" s="5"/>
      <c r="EP670" s="5"/>
      <c r="EQ670" s="5"/>
      <c r="ER670" s="20">
        <f t="shared" si="146"/>
        <v>1</v>
      </c>
      <c r="ES670" s="5">
        <f t="shared" si="147"/>
        <v>1</v>
      </c>
      <c r="ET670" s="5" t="s">
        <v>571</v>
      </c>
      <c r="EU670" s="15" t="s">
        <v>2116</v>
      </c>
      <c r="EV670" s="15" t="s">
        <v>567</v>
      </c>
      <c r="EW670" s="15" t="s">
        <v>1075</v>
      </c>
      <c r="EX670" s="3" t="s">
        <v>1288</v>
      </c>
      <c r="EY670" s="22">
        <v>46175</v>
      </c>
      <c r="EZ670" s="21"/>
      <c r="FA670" s="3"/>
      <c r="FB670" s="22"/>
      <c r="FC670" s="15"/>
      <c r="FD670" s="15"/>
      <c r="FE670" s="15">
        <f t="shared" si="148"/>
        <v>52</v>
      </c>
      <c r="FF670" s="4">
        <f t="shared" si="149"/>
        <v>2977</v>
      </c>
      <c r="FG670" t="s">
        <v>897</v>
      </c>
      <c r="FH670" s="4">
        <v>52</v>
      </c>
      <c r="FI670" t="s">
        <v>688</v>
      </c>
    </row>
    <row r="671" spans="1:165" ht="17.25" x14ac:dyDescent="0.25">
      <c r="A671" s="5">
        <v>460094851</v>
      </c>
      <c r="B671" s="12" t="s">
        <v>501</v>
      </c>
      <c r="C671" s="5"/>
      <c r="D671" s="5"/>
      <c r="E671" s="5"/>
      <c r="F671" s="5"/>
      <c r="G671" s="6"/>
      <c r="H671" s="6"/>
      <c r="I671" s="5">
        <v>3576</v>
      </c>
      <c r="J671" s="5">
        <v>0</v>
      </c>
      <c r="K671" s="295">
        <f t="shared" si="150"/>
        <v>33</v>
      </c>
      <c r="L671" s="295">
        <f t="shared" si="139"/>
        <v>3576</v>
      </c>
      <c r="M671" s="7">
        <v>6</v>
      </c>
      <c r="N671" s="5" t="s">
        <v>688</v>
      </c>
      <c r="O671" s="5" t="s">
        <v>689</v>
      </c>
      <c r="P671" s="5" t="s">
        <v>30</v>
      </c>
      <c r="Q671" s="8">
        <v>0</v>
      </c>
      <c r="R671" s="9">
        <v>33</v>
      </c>
      <c r="S671" s="9">
        <f t="shared" si="137"/>
        <v>0</v>
      </c>
      <c r="T671" s="9">
        <v>2210</v>
      </c>
      <c r="U671" s="10" t="s">
        <v>688</v>
      </c>
      <c r="V671" s="319">
        <f t="shared" si="144"/>
        <v>0</v>
      </c>
      <c r="W671" s="319">
        <f t="shared" si="145"/>
        <v>0</v>
      </c>
      <c r="X671" s="11" t="str">
        <f t="shared" si="140"/>
        <v>FLOW</v>
      </c>
      <c r="Y671" s="5" t="str">
        <f t="shared" si="141"/>
        <v>-</v>
      </c>
      <c r="Z671" s="5" t="s">
        <v>773</v>
      </c>
      <c r="AA671" s="5" t="s">
        <v>586</v>
      </c>
      <c r="AB671" s="12"/>
      <c r="AC671" s="5"/>
      <c r="AD671" s="5"/>
      <c r="AE671" s="13"/>
      <c r="AF671" s="14" t="s">
        <v>586</v>
      </c>
      <c r="AG671" s="15" t="s">
        <v>586</v>
      </c>
      <c r="AH671" s="5" t="s">
        <v>565</v>
      </c>
      <c r="AI671" s="15" t="s">
        <v>586</v>
      </c>
      <c r="AJ671" s="16" t="s">
        <v>586</v>
      </c>
      <c r="AK671" s="15" t="s">
        <v>586</v>
      </c>
      <c r="AL671" s="17">
        <v>2243</v>
      </c>
      <c r="AM671" s="8">
        <v>0</v>
      </c>
      <c r="AN671" s="18">
        <v>178</v>
      </c>
      <c r="AO671" s="6">
        <v>188</v>
      </c>
      <c r="AP671" s="6" t="str">
        <f t="shared" si="142"/>
        <v>FLOW</v>
      </c>
      <c r="AQ671" s="6"/>
      <c r="AR671" s="6"/>
      <c r="AS671" s="6"/>
      <c r="AT671" s="6"/>
      <c r="AU671" s="5" t="s">
        <v>483</v>
      </c>
      <c r="AV671" s="332"/>
      <c r="AW671" s="12"/>
      <c r="AX671" s="19"/>
      <c r="AY671" s="5"/>
      <c r="AZ671" s="5" t="s">
        <v>1011</v>
      </c>
      <c r="BA671" s="15" t="s">
        <v>586</v>
      </c>
      <c r="BB671" s="15"/>
      <c r="BC671" s="15"/>
      <c r="BD671" s="5"/>
      <c r="BE671" s="5"/>
      <c r="BF671" s="5"/>
      <c r="BG671" s="3"/>
      <c r="BH671" s="5"/>
      <c r="BI671" s="5"/>
      <c r="BJ671" s="5"/>
      <c r="BK671" s="5"/>
      <c r="BL671" s="5"/>
      <c r="BM671" s="5"/>
      <c r="BN671" s="5"/>
      <c r="BO671" s="5">
        <v>1</v>
      </c>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c r="EM671" s="5"/>
      <c r="EN671" s="5"/>
      <c r="EO671" s="5"/>
      <c r="EP671" s="5"/>
      <c r="EQ671" s="5"/>
      <c r="ER671" s="20">
        <f t="shared" si="146"/>
        <v>1</v>
      </c>
      <c r="ES671" s="5">
        <f t="shared" si="147"/>
        <v>1</v>
      </c>
      <c r="ET671" s="5" t="s">
        <v>573</v>
      </c>
      <c r="EU671" s="15" t="s">
        <v>2117</v>
      </c>
      <c r="EV671" s="15" t="s">
        <v>567</v>
      </c>
      <c r="EW671" s="15" t="s">
        <v>1075</v>
      </c>
      <c r="EX671" s="3" t="s">
        <v>1310</v>
      </c>
      <c r="EY671" s="22">
        <v>46178</v>
      </c>
      <c r="EZ671" s="21"/>
      <c r="FA671" s="3"/>
      <c r="FB671" s="22"/>
      <c r="FC671" s="15"/>
      <c r="FD671" s="15"/>
      <c r="FE671" s="15">
        <f t="shared" si="148"/>
        <v>33</v>
      </c>
      <c r="FF671" s="4">
        <f t="shared" si="149"/>
        <v>3576</v>
      </c>
      <c r="FG671" t="s">
        <v>586</v>
      </c>
      <c r="FH671" s="4">
        <v>33</v>
      </c>
      <c r="FI671" t="s">
        <v>688</v>
      </c>
    </row>
    <row r="672" spans="1:165" ht="17.25" x14ac:dyDescent="0.25">
      <c r="A672" s="5">
        <v>135404351</v>
      </c>
      <c r="B672" s="12" t="s">
        <v>1000</v>
      </c>
      <c r="C672" s="5"/>
      <c r="D672" s="5"/>
      <c r="E672" s="5"/>
      <c r="F672" s="5"/>
      <c r="G672" s="6"/>
      <c r="H672" s="6"/>
      <c r="I672" s="5">
        <v>3001</v>
      </c>
      <c r="J672" s="5">
        <v>0</v>
      </c>
      <c r="K672" s="295">
        <f t="shared" si="150"/>
        <v>2</v>
      </c>
      <c r="L672" s="295">
        <f t="shared" si="139"/>
        <v>3001</v>
      </c>
      <c r="M672" s="7">
        <v>6</v>
      </c>
      <c r="N672" s="5" t="s">
        <v>688</v>
      </c>
      <c r="O672" s="5" t="s">
        <v>689</v>
      </c>
      <c r="P672" s="5" t="s">
        <v>53</v>
      </c>
      <c r="Q672" s="8">
        <v>0</v>
      </c>
      <c r="R672" s="9">
        <v>2</v>
      </c>
      <c r="S672" s="9">
        <f t="shared" si="137"/>
        <v>0</v>
      </c>
      <c r="T672" s="9">
        <v>1507</v>
      </c>
      <c r="U672" s="10" t="s">
        <v>586</v>
      </c>
      <c r="V672" s="319">
        <f t="shared" si="144"/>
        <v>0</v>
      </c>
      <c r="W672" s="319">
        <f t="shared" si="145"/>
        <v>0</v>
      </c>
      <c r="X672" s="11" t="str">
        <f t="shared" si="140"/>
        <v>FLOW</v>
      </c>
      <c r="Y672" s="5" t="str">
        <f t="shared" si="141"/>
        <v>-</v>
      </c>
      <c r="Z672" s="5" t="s">
        <v>586</v>
      </c>
      <c r="AA672" s="5" t="s">
        <v>586</v>
      </c>
      <c r="AB672" s="12"/>
      <c r="AC672" s="5"/>
      <c r="AD672" s="5"/>
      <c r="AE672" s="13"/>
      <c r="AF672" s="14" t="s">
        <v>586</v>
      </c>
      <c r="AG672" s="15" t="s">
        <v>586</v>
      </c>
      <c r="AH672" s="5" t="s">
        <v>1036</v>
      </c>
      <c r="AI672" s="15" t="s">
        <v>586</v>
      </c>
      <c r="AJ672" s="16" t="s">
        <v>586</v>
      </c>
      <c r="AK672" s="15" t="s">
        <v>586</v>
      </c>
      <c r="AL672" s="17">
        <v>1509</v>
      </c>
      <c r="AM672" s="8">
        <v>0</v>
      </c>
      <c r="AN672" s="18">
        <v>178</v>
      </c>
      <c r="AO672" s="6">
        <v>188</v>
      </c>
      <c r="AP672" s="6" t="str">
        <f t="shared" si="142"/>
        <v>FLOW</v>
      </c>
      <c r="AQ672" s="6"/>
      <c r="AR672" s="6"/>
      <c r="AS672" s="6"/>
      <c r="AT672" s="6"/>
      <c r="AU672" s="5" t="s">
        <v>483</v>
      </c>
      <c r="AV672" s="332"/>
      <c r="AW672" s="12"/>
      <c r="AX672" s="19"/>
      <c r="AY672" s="5"/>
      <c r="AZ672" s="5" t="s">
        <v>1011</v>
      </c>
      <c r="BA672" s="15" t="s">
        <v>586</v>
      </c>
      <c r="BB672" s="15"/>
      <c r="BC672" s="15"/>
      <c r="BD672" s="5"/>
      <c r="BE672" s="5"/>
      <c r="BF672" s="5"/>
      <c r="BG672" s="3"/>
      <c r="BH672" s="5"/>
      <c r="BI672" s="5"/>
      <c r="BJ672" s="5"/>
      <c r="BK672" s="5"/>
      <c r="BL672" s="5"/>
      <c r="BM672" s="5"/>
      <c r="BN672" s="5"/>
      <c r="BO672" s="5">
        <v>1</v>
      </c>
      <c r="BP672" s="5"/>
      <c r="BQ672" s="5"/>
      <c r="BR672" s="5"/>
      <c r="BS672" s="5"/>
      <c r="BT672" s="5"/>
      <c r="BU672" s="5"/>
      <c r="BV672" s="5"/>
      <c r="BW672" s="5"/>
      <c r="BX672" s="5"/>
      <c r="BY672" s="5"/>
      <c r="BZ672" s="5"/>
      <c r="CA672" s="5"/>
      <c r="CB672" s="5"/>
      <c r="CC672" s="5"/>
      <c r="CD672" s="5"/>
      <c r="CE672" s="5"/>
      <c r="CF672" s="5"/>
      <c r="CG672" s="5"/>
      <c r="CH672" s="5"/>
      <c r="CI672" s="5"/>
      <c r="CJ672" s="5"/>
      <c r="CK672" s="5"/>
      <c r="CL672" s="5"/>
      <c r="CM672" s="5"/>
      <c r="CN672" s="5"/>
      <c r="CO672" s="5"/>
      <c r="CP672" s="5"/>
      <c r="CQ672" s="5"/>
      <c r="CR672" s="5"/>
      <c r="CS672" s="5"/>
      <c r="CT672" s="5"/>
      <c r="CU672" s="5"/>
      <c r="CV672" s="5"/>
      <c r="CW672" s="5"/>
      <c r="CX672" s="5"/>
      <c r="CY672" s="5"/>
      <c r="CZ672" s="5"/>
      <c r="DA672" s="5"/>
      <c r="DB672" s="5"/>
      <c r="DC672" s="5"/>
      <c r="DD672" s="5"/>
      <c r="DE672" s="5"/>
      <c r="DF672" s="5"/>
      <c r="DG672" s="5"/>
      <c r="DH672" s="5"/>
      <c r="DI672" s="5"/>
      <c r="DJ672" s="5"/>
      <c r="DK672" s="5"/>
      <c r="DL672" s="5"/>
      <c r="DM672" s="5"/>
      <c r="DN672" s="5"/>
      <c r="DO672" s="5"/>
      <c r="DP672" s="5"/>
      <c r="DQ672" s="5"/>
      <c r="DR672" s="5"/>
      <c r="DS672" s="5"/>
      <c r="DT672" s="5"/>
      <c r="DU672" s="5"/>
      <c r="DV672" s="5"/>
      <c r="DW672" s="5"/>
      <c r="DX672" s="5"/>
      <c r="DY672" s="5"/>
      <c r="DZ672" s="5"/>
      <c r="EA672" s="5"/>
      <c r="EB672" s="5"/>
      <c r="EC672" s="5"/>
      <c r="ED672" s="5"/>
      <c r="EE672" s="5"/>
      <c r="EF672" s="5"/>
      <c r="EG672" s="5"/>
      <c r="EH672" s="5"/>
      <c r="EI672" s="5"/>
      <c r="EJ672" s="5"/>
      <c r="EK672" s="5"/>
      <c r="EL672" s="5"/>
      <c r="EM672" s="5"/>
      <c r="EN672" s="5"/>
      <c r="EO672" s="5"/>
      <c r="EP672" s="5"/>
      <c r="EQ672" s="5"/>
      <c r="ER672" s="20">
        <f t="shared" si="146"/>
        <v>1</v>
      </c>
      <c r="ES672" s="5">
        <f t="shared" si="147"/>
        <v>1</v>
      </c>
      <c r="ET672" s="5" t="s">
        <v>577</v>
      </c>
      <c r="EU672" s="15" t="s">
        <v>2118</v>
      </c>
      <c r="EV672" s="15" t="s">
        <v>567</v>
      </c>
      <c r="EW672" s="15" t="s">
        <v>1096</v>
      </c>
      <c r="EX672" s="3" t="s">
        <v>1164</v>
      </c>
      <c r="EY672" s="22">
        <v>46178</v>
      </c>
      <c r="EZ672" s="21"/>
      <c r="FA672" s="3"/>
      <c r="FB672" s="22"/>
      <c r="FC672" s="15"/>
      <c r="FD672" s="15"/>
      <c r="FE672" s="15">
        <f t="shared" si="148"/>
        <v>2</v>
      </c>
      <c r="FF672" s="4">
        <f t="shared" si="149"/>
        <v>3001</v>
      </c>
      <c r="FG672" t="s">
        <v>586</v>
      </c>
      <c r="FH672" s="4">
        <v>2</v>
      </c>
      <c r="FI672" t="s">
        <v>688</v>
      </c>
    </row>
    <row r="673" spans="1:165" ht="17.25" x14ac:dyDescent="0.25">
      <c r="A673" s="5">
        <v>140151772</v>
      </c>
      <c r="B673" s="12" t="s">
        <v>1003</v>
      </c>
      <c r="C673" s="5" t="s">
        <v>1043</v>
      </c>
      <c r="D673" s="5" t="s">
        <v>1065</v>
      </c>
      <c r="E673" s="5">
        <v>1907</v>
      </c>
      <c r="F673" s="5"/>
      <c r="G673" s="6"/>
      <c r="H673" s="6" t="s">
        <v>598</v>
      </c>
      <c r="I673" s="5">
        <v>3633</v>
      </c>
      <c r="J673" s="5">
        <v>0</v>
      </c>
      <c r="K673" s="295">
        <f t="shared" si="150"/>
        <v>101</v>
      </c>
      <c r="L673" s="295">
        <f t="shared" si="139"/>
        <v>1726</v>
      </c>
      <c r="M673" s="7">
        <v>2</v>
      </c>
      <c r="N673" s="5" t="s">
        <v>739</v>
      </c>
      <c r="O673" s="5" t="s">
        <v>738</v>
      </c>
      <c r="P673" s="5" t="s">
        <v>60</v>
      </c>
      <c r="Q673" s="8">
        <v>0</v>
      </c>
      <c r="R673" s="9">
        <v>101</v>
      </c>
      <c r="S673" s="9">
        <f t="shared" si="137"/>
        <v>1800</v>
      </c>
      <c r="T673" s="9">
        <v>1800</v>
      </c>
      <c r="U673" s="10" t="s">
        <v>586</v>
      </c>
      <c r="V673" s="319">
        <f t="shared" si="144"/>
        <v>0</v>
      </c>
      <c r="W673" s="319">
        <f t="shared" si="145"/>
        <v>0</v>
      </c>
      <c r="X673" s="11" t="str">
        <f t="shared" si="140"/>
        <v>RB</v>
      </c>
      <c r="Y673" s="5" t="str">
        <f t="shared" si="141"/>
        <v>PAID</v>
      </c>
      <c r="Z673" s="5" t="s">
        <v>586</v>
      </c>
      <c r="AA673" s="5" t="s">
        <v>586</v>
      </c>
      <c r="AB673" s="12"/>
      <c r="AC673" s="5"/>
      <c r="AD673" s="5"/>
      <c r="AE673" s="13"/>
      <c r="AF673" s="14" t="s">
        <v>586</v>
      </c>
      <c r="AG673" s="15" t="s">
        <v>586</v>
      </c>
      <c r="AH673" s="5" t="s">
        <v>59</v>
      </c>
      <c r="AI673" s="15" t="s">
        <v>586</v>
      </c>
      <c r="AJ673" s="16" t="s">
        <v>586</v>
      </c>
      <c r="AK673" s="15" t="s">
        <v>586</v>
      </c>
      <c r="AL673" s="17">
        <v>1901</v>
      </c>
      <c r="AM673" s="8">
        <v>0</v>
      </c>
      <c r="AN673" s="18">
        <v>56</v>
      </c>
      <c r="AO673" s="6">
        <v>0</v>
      </c>
      <c r="AP673" s="6" t="str">
        <f t="shared" si="142"/>
        <v>RB</v>
      </c>
      <c r="AQ673" s="6"/>
      <c r="AR673" s="6"/>
      <c r="AS673" s="6"/>
      <c r="AT673" s="6"/>
      <c r="AU673" s="5" t="s">
        <v>1060</v>
      </c>
      <c r="AV673" s="332"/>
      <c r="AW673" s="12"/>
      <c r="AX673" s="19"/>
      <c r="AY673" s="5"/>
      <c r="AZ673" s="5" t="s">
        <v>1011</v>
      </c>
      <c r="BA673" s="15" t="s">
        <v>586</v>
      </c>
      <c r="BB673" s="15"/>
      <c r="BC673" s="15"/>
      <c r="BD673" s="5"/>
      <c r="BE673" s="5"/>
      <c r="BF673" s="5"/>
      <c r="BG673" s="3"/>
      <c r="BH673" s="5"/>
      <c r="BI673" s="5"/>
      <c r="BJ673" s="5"/>
      <c r="BK673" s="5"/>
      <c r="BL673" s="5">
        <v>1</v>
      </c>
      <c r="BM673" s="5"/>
      <c r="BN673" s="5"/>
      <c r="BO673" s="5"/>
      <c r="BP673" s="5"/>
      <c r="BQ673" s="5"/>
      <c r="BR673" s="5"/>
      <c r="BS673" s="5"/>
      <c r="BT673" s="5"/>
      <c r="BU673" s="5"/>
      <c r="BV673" s="5"/>
      <c r="BW673" s="5"/>
      <c r="BX673" s="5"/>
      <c r="BY673" s="5"/>
      <c r="BZ673" s="5"/>
      <c r="CA673" s="5"/>
      <c r="CB673" s="5"/>
      <c r="CC673" s="5"/>
      <c r="CD673" s="5"/>
      <c r="CE673" s="5"/>
      <c r="CF673" s="5"/>
      <c r="CG673" s="5"/>
      <c r="CH673" s="5"/>
      <c r="CI673" s="5"/>
      <c r="CJ673" s="5"/>
      <c r="CK673" s="5"/>
      <c r="CL673" s="5"/>
      <c r="CM673" s="5"/>
      <c r="CN673" s="5"/>
      <c r="CO673" s="5"/>
      <c r="CP673" s="5"/>
      <c r="CQ673" s="5"/>
      <c r="CR673" s="5"/>
      <c r="CS673" s="5"/>
      <c r="CT673" s="5"/>
      <c r="CU673" s="5"/>
      <c r="CV673" s="5"/>
      <c r="CW673" s="5"/>
      <c r="CX673" s="5"/>
      <c r="CY673" s="5"/>
      <c r="CZ673" s="5"/>
      <c r="DA673" s="5"/>
      <c r="DB673" s="5"/>
      <c r="DC673" s="5"/>
      <c r="DD673" s="5"/>
      <c r="DE673" s="5"/>
      <c r="DF673" s="5"/>
      <c r="DG673" s="5"/>
      <c r="DH673" s="5"/>
      <c r="DI673" s="5"/>
      <c r="DJ673" s="5"/>
      <c r="DK673" s="5"/>
      <c r="DL673" s="5"/>
      <c r="DM673" s="5"/>
      <c r="DN673" s="5"/>
      <c r="DO673" s="5"/>
      <c r="DP673" s="5"/>
      <c r="DQ673" s="5"/>
      <c r="DR673" s="5"/>
      <c r="DS673" s="5"/>
      <c r="DT673" s="5"/>
      <c r="DU673" s="5"/>
      <c r="DV673" s="5"/>
      <c r="DW673" s="5"/>
      <c r="DX673" s="5"/>
      <c r="DY673" s="5"/>
      <c r="DZ673" s="5"/>
      <c r="EA673" s="5"/>
      <c r="EB673" s="5"/>
      <c r="EC673" s="5"/>
      <c r="ED673" s="5"/>
      <c r="EE673" s="5"/>
      <c r="EF673" s="5"/>
      <c r="EG673" s="5"/>
      <c r="EH673" s="5"/>
      <c r="EI673" s="5"/>
      <c r="EJ673" s="5"/>
      <c r="EK673" s="5"/>
      <c r="EL673" s="5"/>
      <c r="EM673" s="5"/>
      <c r="EN673" s="5"/>
      <c r="EO673" s="5"/>
      <c r="EP673" s="5"/>
      <c r="EQ673" s="5"/>
      <c r="ER673" s="20">
        <f t="shared" si="146"/>
        <v>1</v>
      </c>
      <c r="ES673" s="5">
        <f t="shared" si="147"/>
        <v>1</v>
      </c>
      <c r="ET673" s="5" t="s">
        <v>578</v>
      </c>
      <c r="EU673" s="15" t="s">
        <v>2119</v>
      </c>
      <c r="EV673" s="15" t="s">
        <v>567</v>
      </c>
      <c r="EW673" s="15" t="s">
        <v>1117</v>
      </c>
      <c r="EX673" s="3" t="s">
        <v>1311</v>
      </c>
      <c r="EY673" s="22">
        <v>46177</v>
      </c>
      <c r="EZ673" s="21"/>
      <c r="FA673" s="3"/>
      <c r="FB673" s="22"/>
      <c r="FC673" s="15"/>
      <c r="FD673" s="15"/>
      <c r="FE673" s="15">
        <f t="shared" si="148"/>
        <v>101</v>
      </c>
      <c r="FF673" s="4">
        <f t="shared" si="149"/>
        <v>3633</v>
      </c>
      <c r="FG673" t="s">
        <v>586</v>
      </c>
      <c r="FH673" s="4">
        <v>101</v>
      </c>
      <c r="FI673" t="s">
        <v>1479</v>
      </c>
    </row>
    <row r="674" spans="1:165" ht="17.25" x14ac:dyDescent="0.25">
      <c r="A674" s="5">
        <v>461261729</v>
      </c>
      <c r="B674" s="12" t="s">
        <v>87</v>
      </c>
      <c r="C674" s="5"/>
      <c r="D674" s="5"/>
      <c r="E674" s="5"/>
      <c r="F674" s="5"/>
      <c r="G674" s="6"/>
      <c r="H674" s="6"/>
      <c r="I674" s="5">
        <v>4531</v>
      </c>
      <c r="J674" s="5">
        <v>0</v>
      </c>
      <c r="K674" s="295">
        <f t="shared" si="150"/>
        <v>46</v>
      </c>
      <c r="L674" s="295">
        <f t="shared" si="139"/>
        <v>4531</v>
      </c>
      <c r="M674" s="7">
        <v>4</v>
      </c>
      <c r="N674" s="5" t="s">
        <v>688</v>
      </c>
      <c r="O674" s="5" t="s">
        <v>689</v>
      </c>
      <c r="P674" s="5" t="s">
        <v>41</v>
      </c>
      <c r="Q674" s="8">
        <v>0</v>
      </c>
      <c r="R674" s="9">
        <v>46</v>
      </c>
      <c r="S674" s="9">
        <f t="shared" si="137"/>
        <v>0</v>
      </c>
      <c r="T674" s="9">
        <v>3570</v>
      </c>
      <c r="U674" s="10" t="s">
        <v>688</v>
      </c>
      <c r="V674" s="319">
        <f t="shared" si="144"/>
        <v>0</v>
      </c>
      <c r="W674" s="319">
        <f t="shared" si="145"/>
        <v>0</v>
      </c>
      <c r="X674" s="11" t="str">
        <f t="shared" si="140"/>
        <v>FLOW</v>
      </c>
      <c r="Y674" s="5" t="str">
        <f t="shared" si="141"/>
        <v>-</v>
      </c>
      <c r="Z674" s="5" t="s">
        <v>773</v>
      </c>
      <c r="AA674" s="5" t="s">
        <v>586</v>
      </c>
      <c r="AB674" s="12"/>
      <c r="AC674" s="5"/>
      <c r="AD674" s="5"/>
      <c r="AE674" s="13"/>
      <c r="AF674" s="14" t="s">
        <v>586</v>
      </c>
      <c r="AG674" s="15" t="s">
        <v>586</v>
      </c>
      <c r="AH674" s="5" t="s">
        <v>86</v>
      </c>
      <c r="AI674" s="15" t="s">
        <v>586</v>
      </c>
      <c r="AJ674" s="16" t="s">
        <v>586</v>
      </c>
      <c r="AK674" s="15" t="s">
        <v>586</v>
      </c>
      <c r="AL674" s="17">
        <v>3616</v>
      </c>
      <c r="AM674" s="8">
        <v>0</v>
      </c>
      <c r="AN674" s="18">
        <v>116</v>
      </c>
      <c r="AO674" s="6">
        <v>126</v>
      </c>
      <c r="AP674" s="6" t="str">
        <f t="shared" si="142"/>
        <v>FLOW</v>
      </c>
      <c r="AQ674" s="6"/>
      <c r="AR674" s="6"/>
      <c r="AS674" s="6"/>
      <c r="AT674" s="6"/>
      <c r="AU674" s="5" t="s">
        <v>483</v>
      </c>
      <c r="AV674" s="332"/>
      <c r="AW674" s="12"/>
      <c r="AX674" s="19"/>
      <c r="AY674" s="5"/>
      <c r="AZ674" s="5" t="s">
        <v>1011</v>
      </c>
      <c r="BA674" s="15" t="s">
        <v>586</v>
      </c>
      <c r="BB674" s="15"/>
      <c r="BC674" s="15"/>
      <c r="BD674" s="5"/>
      <c r="BE674" s="5"/>
      <c r="BF674" s="5"/>
      <c r="BG674" s="3"/>
      <c r="BH674" s="5"/>
      <c r="BI674" s="5"/>
      <c r="BJ674" s="5"/>
      <c r="BK674" s="5"/>
      <c r="BL674" s="5"/>
      <c r="BM674" s="5"/>
      <c r="BN674" s="5"/>
      <c r="BO674" s="5"/>
      <c r="BP674" s="5"/>
      <c r="BQ674" s="5"/>
      <c r="BR674" s="5"/>
      <c r="BS674" s="5"/>
      <c r="BT674" s="5"/>
      <c r="BU674" s="5"/>
      <c r="BV674" s="5"/>
      <c r="BW674" s="5"/>
      <c r="BX674" s="5"/>
      <c r="BY674" s="5"/>
      <c r="BZ674" s="5"/>
      <c r="CA674" s="5"/>
      <c r="CB674" s="5"/>
      <c r="CC674" s="5"/>
      <c r="CD674" s="5"/>
      <c r="CE674" s="5"/>
      <c r="CF674" s="5"/>
      <c r="CG674" s="5"/>
      <c r="CH674" s="5"/>
      <c r="CI674" s="5"/>
      <c r="CJ674" s="5"/>
      <c r="CK674" s="5"/>
      <c r="CL674" s="5"/>
      <c r="CM674" s="5"/>
      <c r="CN674" s="5"/>
      <c r="CO674" s="5"/>
      <c r="CP674" s="5"/>
      <c r="CQ674" s="5"/>
      <c r="CR674" s="5"/>
      <c r="CS674" s="5"/>
      <c r="CT674" s="5"/>
      <c r="CU674" s="5"/>
      <c r="CV674" s="5"/>
      <c r="CW674" s="5"/>
      <c r="CX674" s="5"/>
      <c r="CY674" s="5"/>
      <c r="CZ674" s="5"/>
      <c r="DA674" s="5"/>
      <c r="DB674" s="5"/>
      <c r="DC674" s="5"/>
      <c r="DD674" s="5"/>
      <c r="DE674" s="5"/>
      <c r="DF674" s="5"/>
      <c r="DG674" s="5"/>
      <c r="DH674" s="5"/>
      <c r="DI674" s="5"/>
      <c r="DJ674" s="5"/>
      <c r="DK674" s="5"/>
      <c r="DL674" s="5"/>
      <c r="DM674" s="5"/>
      <c r="DN674" s="5"/>
      <c r="DO674" s="5"/>
      <c r="DP674" s="5"/>
      <c r="DQ674" s="5"/>
      <c r="DR674" s="5"/>
      <c r="DS674" s="5"/>
      <c r="DT674" s="5"/>
      <c r="DU674" s="5"/>
      <c r="DV674" s="5"/>
      <c r="DW674" s="5"/>
      <c r="DX674" s="5"/>
      <c r="DY674" s="5"/>
      <c r="DZ674" s="5"/>
      <c r="EA674" s="5"/>
      <c r="EB674" s="5"/>
      <c r="EC674" s="5"/>
      <c r="ED674" s="5"/>
      <c r="EE674" s="5"/>
      <c r="EF674" s="5"/>
      <c r="EG674" s="5"/>
      <c r="EH674" s="5"/>
      <c r="EI674" s="5"/>
      <c r="EJ674" s="5"/>
      <c r="EK674" s="5"/>
      <c r="EL674" s="5"/>
      <c r="EM674" s="5"/>
      <c r="EN674" s="5"/>
      <c r="EO674" s="5"/>
      <c r="EP674" s="5"/>
      <c r="EQ674" s="5"/>
      <c r="ER674" s="20">
        <f t="shared" si="146"/>
        <v>0</v>
      </c>
      <c r="ES674" s="5" t="str">
        <f t="shared" si="147"/>
        <v/>
      </c>
      <c r="ET674" s="5" t="s">
        <v>575</v>
      </c>
      <c r="EU674" s="15" t="s">
        <v>2120</v>
      </c>
      <c r="EV674" s="15" t="s">
        <v>567</v>
      </c>
      <c r="EW674" s="15" t="e">
        <v>#N/A</v>
      </c>
      <c r="EX674" s="3" t="e">
        <v>#N/A</v>
      </c>
      <c r="EY674" s="22" t="e">
        <v>#N/A</v>
      </c>
      <c r="EZ674" s="21"/>
      <c r="FA674" s="3"/>
      <c r="FB674" s="22"/>
      <c r="FC674" s="15"/>
      <c r="FD674" s="15"/>
      <c r="FE674" s="15">
        <f t="shared" si="148"/>
        <v>46</v>
      </c>
      <c r="FF674" s="4">
        <f t="shared" si="149"/>
        <v>4531</v>
      </c>
      <c r="FG674" t="s">
        <v>586</v>
      </c>
      <c r="FH674" s="4">
        <v>46</v>
      </c>
      <c r="FI674" t="s">
        <v>688</v>
      </c>
    </row>
    <row r="675" spans="1:165" ht="17.25" x14ac:dyDescent="0.25">
      <c r="A675" s="5">
        <v>463177975</v>
      </c>
      <c r="B675" s="12" t="s">
        <v>519</v>
      </c>
      <c r="C675" s="5"/>
      <c r="D675" s="5"/>
      <c r="E675" s="5"/>
      <c r="F675" s="5"/>
      <c r="G675" s="6"/>
      <c r="H675" s="6"/>
      <c r="I675" s="5">
        <v>3391</v>
      </c>
      <c r="J675" s="5">
        <v>0</v>
      </c>
      <c r="K675" s="295">
        <f t="shared" si="150"/>
        <v>32</v>
      </c>
      <c r="L675" s="295">
        <f t="shared" si="139"/>
        <v>3391</v>
      </c>
      <c r="M675" s="7">
        <v>6</v>
      </c>
      <c r="N675" s="5" t="s">
        <v>688</v>
      </c>
      <c r="O675" s="5" t="s">
        <v>689</v>
      </c>
      <c r="P675" s="5" t="s">
        <v>41</v>
      </c>
      <c r="Q675" s="8">
        <v>0</v>
      </c>
      <c r="R675" s="9">
        <v>32</v>
      </c>
      <c r="S675" s="9">
        <f t="shared" si="137"/>
        <v>0</v>
      </c>
      <c r="T675" s="9">
        <v>2691</v>
      </c>
      <c r="U675" s="10" t="s">
        <v>688</v>
      </c>
      <c r="V675" s="319">
        <f t="shared" si="144"/>
        <v>0</v>
      </c>
      <c r="W675" s="319">
        <f t="shared" si="145"/>
        <v>0</v>
      </c>
      <c r="X675" s="11" t="str">
        <f t="shared" si="140"/>
        <v>FLOW</v>
      </c>
      <c r="Y675" s="5" t="str">
        <f t="shared" si="141"/>
        <v>-</v>
      </c>
      <c r="Z675" s="5" t="s">
        <v>784</v>
      </c>
      <c r="AA675" s="5" t="s">
        <v>586</v>
      </c>
      <c r="AB675" s="12"/>
      <c r="AC675" s="5"/>
      <c r="AD675" s="5"/>
      <c r="AE675" s="13"/>
      <c r="AF675" s="14" t="s">
        <v>586</v>
      </c>
      <c r="AG675" s="15" t="s">
        <v>586</v>
      </c>
      <c r="AH675" s="5" t="s">
        <v>556</v>
      </c>
      <c r="AI675" s="15" t="s">
        <v>586</v>
      </c>
      <c r="AJ675" s="16" t="s">
        <v>586</v>
      </c>
      <c r="AK675" s="15" t="s">
        <v>586</v>
      </c>
      <c r="AL675" s="17">
        <v>2723</v>
      </c>
      <c r="AM675" s="8">
        <v>0</v>
      </c>
      <c r="AN675" s="18">
        <v>178</v>
      </c>
      <c r="AO675" s="6">
        <v>188</v>
      </c>
      <c r="AP675" s="6" t="str">
        <f t="shared" si="142"/>
        <v>FLOW</v>
      </c>
      <c r="AQ675" s="6"/>
      <c r="AR675" s="6"/>
      <c r="AS675" s="6"/>
      <c r="AT675" s="6"/>
      <c r="AU675" s="5" t="s">
        <v>483</v>
      </c>
      <c r="AV675" s="332"/>
      <c r="AW675" s="12"/>
      <c r="AX675" s="19"/>
      <c r="AY675" s="5"/>
      <c r="AZ675" s="5" t="s">
        <v>1011</v>
      </c>
      <c r="BA675" s="15" t="s">
        <v>586</v>
      </c>
      <c r="BB675" s="15"/>
      <c r="BC675" s="15"/>
      <c r="BD675" s="5"/>
      <c r="BE675" s="5"/>
      <c r="BF675" s="5"/>
      <c r="BG675" s="3"/>
      <c r="BH675" s="5"/>
      <c r="BI675" s="5"/>
      <c r="BJ675" s="5"/>
      <c r="BK675" s="5"/>
      <c r="BL675" s="5"/>
      <c r="BM675" s="5"/>
      <c r="BN675" s="5"/>
      <c r="BO675" s="5"/>
      <c r="BP675" s="5"/>
      <c r="BQ675" s="5"/>
      <c r="BR675" s="5"/>
      <c r="BS675" s="5"/>
      <c r="BT675" s="5"/>
      <c r="BU675" s="5"/>
      <c r="BV675" s="5"/>
      <c r="BW675" s="5"/>
      <c r="BX675" s="5"/>
      <c r="BY675" s="5"/>
      <c r="BZ675" s="5"/>
      <c r="CA675" s="5"/>
      <c r="CB675" s="5"/>
      <c r="CC675" s="5"/>
      <c r="CD675" s="5"/>
      <c r="CE675" s="5"/>
      <c r="CF675" s="5"/>
      <c r="CG675" s="5"/>
      <c r="CH675" s="5"/>
      <c r="CI675" s="5"/>
      <c r="CJ675" s="5"/>
      <c r="CK675" s="5"/>
      <c r="CL675" s="5"/>
      <c r="CM675" s="5"/>
      <c r="CN675" s="5"/>
      <c r="CO675" s="5"/>
      <c r="CP675" s="5"/>
      <c r="CQ675" s="5"/>
      <c r="CR675" s="5"/>
      <c r="CS675" s="5"/>
      <c r="CT675" s="5"/>
      <c r="CU675" s="5"/>
      <c r="CV675" s="5"/>
      <c r="CW675" s="5"/>
      <c r="CX675" s="5"/>
      <c r="CY675" s="5"/>
      <c r="CZ675" s="5"/>
      <c r="DA675" s="5"/>
      <c r="DB675" s="5"/>
      <c r="DC675" s="5"/>
      <c r="DD675" s="5"/>
      <c r="DE675" s="5"/>
      <c r="DF675" s="5"/>
      <c r="DG675" s="5"/>
      <c r="DH675" s="5"/>
      <c r="DI675" s="5"/>
      <c r="DJ675" s="5"/>
      <c r="DK675" s="5"/>
      <c r="DL675" s="5"/>
      <c r="DM675" s="5"/>
      <c r="DN675" s="5"/>
      <c r="DO675" s="5"/>
      <c r="DP675" s="5"/>
      <c r="DQ675" s="5"/>
      <c r="DR675" s="5"/>
      <c r="DS675" s="5"/>
      <c r="DT675" s="5"/>
      <c r="DU675" s="5"/>
      <c r="DV675" s="5"/>
      <c r="DW675" s="5"/>
      <c r="DX675" s="5"/>
      <c r="DY675" s="5"/>
      <c r="DZ675" s="5"/>
      <c r="EA675" s="5"/>
      <c r="EB675" s="5"/>
      <c r="EC675" s="5"/>
      <c r="ED675" s="5"/>
      <c r="EE675" s="5"/>
      <c r="EF675" s="5"/>
      <c r="EG675" s="5"/>
      <c r="EH675" s="5"/>
      <c r="EI675" s="5"/>
      <c r="EJ675" s="5"/>
      <c r="EK675" s="5"/>
      <c r="EL675" s="5"/>
      <c r="EM675" s="5"/>
      <c r="EN675" s="5"/>
      <c r="EO675" s="5"/>
      <c r="EP675" s="5"/>
      <c r="EQ675" s="5"/>
      <c r="ER675" s="20">
        <f t="shared" si="146"/>
        <v>0</v>
      </c>
      <c r="ES675" s="5" t="str">
        <f t="shared" si="147"/>
        <v/>
      </c>
      <c r="ET675" s="5" t="s">
        <v>575</v>
      </c>
      <c r="EU675" s="15" t="s">
        <v>2121</v>
      </c>
      <c r="EV675" s="15" t="s">
        <v>567</v>
      </c>
      <c r="EW675" s="15" t="e">
        <v>#N/A</v>
      </c>
      <c r="EX675" s="3" t="e">
        <v>#N/A</v>
      </c>
      <c r="EY675" s="22" t="e">
        <v>#N/A</v>
      </c>
      <c r="EZ675" s="21"/>
      <c r="FA675" s="3"/>
      <c r="FB675" s="22"/>
      <c r="FC675" s="15"/>
      <c r="FD675" s="15"/>
      <c r="FE675" s="15">
        <f t="shared" si="148"/>
        <v>32</v>
      </c>
      <c r="FF675" s="4">
        <f t="shared" si="149"/>
        <v>3391</v>
      </c>
      <c r="FG675" t="s">
        <v>586</v>
      </c>
      <c r="FH675" s="4">
        <v>32</v>
      </c>
      <c r="FI675" t="s">
        <v>688</v>
      </c>
    </row>
    <row r="676" spans="1:165" ht="17.25" x14ac:dyDescent="0.25">
      <c r="A676" s="5">
        <v>123556600</v>
      </c>
      <c r="B676" s="12" t="s">
        <v>110</v>
      </c>
      <c r="C676" s="5"/>
      <c r="D676" s="5"/>
      <c r="E676" s="5"/>
      <c r="F676" s="5"/>
      <c r="G676" s="6"/>
      <c r="H676" s="6"/>
      <c r="I676" s="5">
        <v>6149</v>
      </c>
      <c r="J676" s="5">
        <v>0</v>
      </c>
      <c r="K676" s="295">
        <f t="shared" si="150"/>
        <v>10</v>
      </c>
      <c r="L676" s="295">
        <f t="shared" si="139"/>
        <v>6149</v>
      </c>
      <c r="M676" s="7">
        <v>6</v>
      </c>
      <c r="N676" s="5" t="s">
        <v>688</v>
      </c>
      <c r="O676" s="5" t="s">
        <v>689</v>
      </c>
      <c r="P676" s="5" t="s">
        <v>17</v>
      </c>
      <c r="Q676" s="8">
        <v>0</v>
      </c>
      <c r="R676" s="9">
        <v>10</v>
      </c>
      <c r="S676" s="9">
        <f t="shared" si="137"/>
        <v>0</v>
      </c>
      <c r="T676" s="9">
        <v>1510</v>
      </c>
      <c r="U676" s="10" t="s">
        <v>688</v>
      </c>
      <c r="V676" s="319">
        <f t="shared" si="144"/>
        <v>0</v>
      </c>
      <c r="W676" s="319">
        <f t="shared" si="145"/>
        <v>0</v>
      </c>
      <c r="X676" s="11" t="str">
        <f t="shared" si="140"/>
        <v>FLOW</v>
      </c>
      <c r="Y676" s="5" t="str">
        <f t="shared" si="141"/>
        <v>-</v>
      </c>
      <c r="Z676" s="5" t="s">
        <v>773</v>
      </c>
      <c r="AA676" s="5" t="s">
        <v>586</v>
      </c>
      <c r="AB676" s="12"/>
      <c r="AC676" s="5"/>
      <c r="AD676" s="5"/>
      <c r="AE676" s="13"/>
      <c r="AF676" s="14" t="s">
        <v>586</v>
      </c>
      <c r="AG676" s="15" t="s">
        <v>586</v>
      </c>
      <c r="AH676" s="5" t="s">
        <v>111</v>
      </c>
      <c r="AI676" s="15" t="s">
        <v>586</v>
      </c>
      <c r="AJ676" s="16" t="s">
        <v>586</v>
      </c>
      <c r="AK676" s="15" t="s">
        <v>586</v>
      </c>
      <c r="AL676" s="17">
        <v>1520</v>
      </c>
      <c r="AM676" s="8">
        <v>0</v>
      </c>
      <c r="AN676" s="18">
        <v>177</v>
      </c>
      <c r="AO676" s="6">
        <v>187</v>
      </c>
      <c r="AP676" s="6" t="str">
        <f t="shared" si="142"/>
        <v>FLOW</v>
      </c>
      <c r="AQ676" s="6"/>
      <c r="AR676" s="6"/>
      <c r="AS676" s="6"/>
      <c r="AT676" s="6"/>
      <c r="AU676" s="5" t="s">
        <v>483</v>
      </c>
      <c r="AV676" s="332"/>
      <c r="AW676" s="12"/>
      <c r="AX676" s="19"/>
      <c r="AY676" s="5"/>
      <c r="AZ676" s="5" t="s">
        <v>1011</v>
      </c>
      <c r="BA676" s="15" t="s">
        <v>586</v>
      </c>
      <c r="BB676" s="15"/>
      <c r="BC676" s="15"/>
      <c r="BD676" s="5"/>
      <c r="BE676" s="5"/>
      <c r="BF676" s="5"/>
      <c r="BG676" s="3"/>
      <c r="BH676" s="5"/>
      <c r="BI676" s="5"/>
      <c r="BJ676" s="5"/>
      <c r="BK676" s="5"/>
      <c r="BL676" s="5"/>
      <c r="BM676" s="5"/>
      <c r="BN676" s="5"/>
      <c r="BO676" s="5">
        <v>1</v>
      </c>
      <c r="BP676" s="5"/>
      <c r="BQ676" s="5"/>
      <c r="BR676" s="5"/>
      <c r="BS676" s="5"/>
      <c r="BT676" s="5"/>
      <c r="BU676" s="5"/>
      <c r="BV676" s="5"/>
      <c r="BW676" s="5"/>
      <c r="BX676" s="5"/>
      <c r="BY676" s="5"/>
      <c r="BZ676" s="5"/>
      <c r="CA676" s="5"/>
      <c r="CB676" s="5"/>
      <c r="CC676" s="5"/>
      <c r="CD676" s="5"/>
      <c r="CE676" s="5"/>
      <c r="CF676" s="5"/>
      <c r="CG676" s="5"/>
      <c r="CH676" s="5"/>
      <c r="CI676" s="5"/>
      <c r="CJ676" s="5"/>
      <c r="CK676" s="5"/>
      <c r="CL676" s="5"/>
      <c r="CM676" s="5"/>
      <c r="CN676" s="5"/>
      <c r="CO676" s="5"/>
      <c r="CP676" s="5"/>
      <c r="CQ676" s="5"/>
      <c r="CR676" s="5"/>
      <c r="CS676" s="5"/>
      <c r="CT676" s="5"/>
      <c r="CU676" s="5"/>
      <c r="CV676" s="5"/>
      <c r="CW676" s="5"/>
      <c r="CX676" s="5"/>
      <c r="CY676" s="5"/>
      <c r="CZ676" s="5"/>
      <c r="DA676" s="5"/>
      <c r="DB676" s="5"/>
      <c r="DC676" s="5"/>
      <c r="DD676" s="5"/>
      <c r="DE676" s="5"/>
      <c r="DF676" s="5"/>
      <c r="DG676" s="5"/>
      <c r="DH676" s="5"/>
      <c r="DI676" s="5"/>
      <c r="DJ676" s="5"/>
      <c r="DK676" s="5"/>
      <c r="DL676" s="5"/>
      <c r="DM676" s="5"/>
      <c r="DN676" s="5"/>
      <c r="DO676" s="5"/>
      <c r="DP676" s="5"/>
      <c r="DQ676" s="5"/>
      <c r="DR676" s="5"/>
      <c r="DS676" s="5"/>
      <c r="DT676" s="5"/>
      <c r="DU676" s="5"/>
      <c r="DV676" s="5"/>
      <c r="DW676" s="5"/>
      <c r="DX676" s="5"/>
      <c r="DY676" s="5"/>
      <c r="DZ676" s="5"/>
      <c r="EA676" s="5"/>
      <c r="EB676" s="5"/>
      <c r="EC676" s="5"/>
      <c r="ED676" s="5"/>
      <c r="EE676" s="5"/>
      <c r="EF676" s="5"/>
      <c r="EG676" s="5"/>
      <c r="EH676" s="5"/>
      <c r="EI676" s="5"/>
      <c r="EJ676" s="5"/>
      <c r="EK676" s="5"/>
      <c r="EL676" s="5"/>
      <c r="EM676" s="5"/>
      <c r="EN676" s="5"/>
      <c r="EO676" s="5"/>
      <c r="EP676" s="5"/>
      <c r="EQ676" s="5"/>
      <c r="ER676" s="20">
        <f t="shared" si="146"/>
        <v>1</v>
      </c>
      <c r="ES676" s="5">
        <f t="shared" si="147"/>
        <v>1</v>
      </c>
      <c r="ET676" s="5" t="s">
        <v>570</v>
      </c>
      <c r="EU676" s="15" t="s">
        <v>2122</v>
      </c>
      <c r="EV676" s="15" t="s">
        <v>567</v>
      </c>
      <c r="EW676" s="15" t="s">
        <v>1075</v>
      </c>
      <c r="EX676" s="3" t="s">
        <v>1312</v>
      </c>
      <c r="EY676" s="22">
        <v>46178</v>
      </c>
      <c r="EZ676" s="21"/>
      <c r="FA676" s="3"/>
      <c r="FB676" s="22"/>
      <c r="FC676" s="15"/>
      <c r="FD676" s="15"/>
      <c r="FE676" s="15">
        <f t="shared" si="148"/>
        <v>10</v>
      </c>
      <c r="FF676" s="4">
        <f t="shared" si="149"/>
        <v>6149</v>
      </c>
      <c r="FG676" t="s">
        <v>586</v>
      </c>
      <c r="FH676" s="4">
        <v>10</v>
      </c>
      <c r="FI676" t="s">
        <v>688</v>
      </c>
    </row>
    <row r="677" spans="1:165" ht="17.25" x14ac:dyDescent="0.25">
      <c r="A677" s="5">
        <v>136841301</v>
      </c>
      <c r="B677" s="12" t="s">
        <v>112</v>
      </c>
      <c r="C677" s="5"/>
      <c r="D677" s="5"/>
      <c r="E677" s="5"/>
      <c r="F677" s="5"/>
      <c r="G677" s="6"/>
      <c r="H677" s="6"/>
      <c r="I677" s="5">
        <v>5778</v>
      </c>
      <c r="J677" s="5">
        <v>0</v>
      </c>
      <c r="K677" s="295">
        <f t="shared" si="150"/>
        <v>27</v>
      </c>
      <c r="L677" s="295">
        <f t="shared" si="139"/>
        <v>5778</v>
      </c>
      <c r="M677" s="7">
        <v>4</v>
      </c>
      <c r="N677" s="5" t="s">
        <v>688</v>
      </c>
      <c r="O677" s="5" t="s">
        <v>689</v>
      </c>
      <c r="P677" s="5" t="s">
        <v>17</v>
      </c>
      <c r="Q677" s="8">
        <v>0</v>
      </c>
      <c r="R677" s="9">
        <v>27</v>
      </c>
      <c r="S677" s="9">
        <f t="shared" si="137"/>
        <v>0</v>
      </c>
      <c r="T677" s="9">
        <v>2677</v>
      </c>
      <c r="U677" s="10" t="s">
        <v>688</v>
      </c>
      <c r="V677" s="319">
        <f t="shared" si="144"/>
        <v>0</v>
      </c>
      <c r="W677" s="319">
        <f t="shared" si="145"/>
        <v>0</v>
      </c>
      <c r="X677" s="11" t="str">
        <f t="shared" si="140"/>
        <v>FLOW</v>
      </c>
      <c r="Y677" s="5" t="str">
        <f t="shared" si="141"/>
        <v>-</v>
      </c>
      <c r="Z677" s="5" t="s">
        <v>773</v>
      </c>
      <c r="AA677" s="5" t="s">
        <v>586</v>
      </c>
      <c r="AB677" s="12"/>
      <c r="AC677" s="5"/>
      <c r="AD677" s="5"/>
      <c r="AE677" s="13"/>
      <c r="AF677" s="14" t="s">
        <v>1064</v>
      </c>
      <c r="AG677" s="15" t="s">
        <v>586</v>
      </c>
      <c r="AH677" s="5" t="s">
        <v>111</v>
      </c>
      <c r="AI677" s="15" t="s">
        <v>586</v>
      </c>
      <c r="AJ677" s="16" t="s">
        <v>586</v>
      </c>
      <c r="AK677" s="15" t="s">
        <v>586</v>
      </c>
      <c r="AL677" s="17">
        <v>2704</v>
      </c>
      <c r="AM677" s="8">
        <v>0</v>
      </c>
      <c r="AN677" s="18">
        <v>115</v>
      </c>
      <c r="AO677" s="6">
        <v>125</v>
      </c>
      <c r="AP677" s="6" t="str">
        <f t="shared" si="142"/>
        <v>FLOW</v>
      </c>
      <c r="AQ677" s="6"/>
      <c r="AR677" s="6"/>
      <c r="AS677" s="6"/>
      <c r="AT677" s="6"/>
      <c r="AU677" s="5" t="s">
        <v>483</v>
      </c>
      <c r="AV677" s="332"/>
      <c r="AW677" s="12"/>
      <c r="AX677" s="19"/>
      <c r="AY677" s="5"/>
      <c r="AZ677" s="5" t="s">
        <v>1011</v>
      </c>
      <c r="BA677" s="15" t="s">
        <v>586</v>
      </c>
      <c r="BB677" s="15"/>
      <c r="BC677" s="15"/>
      <c r="BD677" s="5"/>
      <c r="BE677" s="5"/>
      <c r="BF677" s="5"/>
      <c r="BG677" s="3"/>
      <c r="BH677" s="5"/>
      <c r="BI677" s="5"/>
      <c r="BJ677" s="5"/>
      <c r="BK677" s="5"/>
      <c r="BL677" s="5"/>
      <c r="BM677" s="5"/>
      <c r="BN677" s="5"/>
      <c r="BO677" s="5">
        <v>1</v>
      </c>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c r="EM677" s="5"/>
      <c r="EN677" s="5"/>
      <c r="EO677" s="5"/>
      <c r="EP677" s="5"/>
      <c r="EQ677" s="5"/>
      <c r="ER677" s="20">
        <f t="shared" si="146"/>
        <v>1</v>
      </c>
      <c r="ES677" s="5">
        <f t="shared" si="147"/>
        <v>1</v>
      </c>
      <c r="ET677" s="5" t="s">
        <v>570</v>
      </c>
      <c r="EU677" s="15" t="s">
        <v>2123</v>
      </c>
      <c r="EV677" s="15" t="s">
        <v>567</v>
      </c>
      <c r="EW677" s="15" t="s">
        <v>1075</v>
      </c>
      <c r="EX677" s="3" t="s">
        <v>1313</v>
      </c>
      <c r="EY677" s="22">
        <v>46178</v>
      </c>
      <c r="EZ677" s="21"/>
      <c r="FA677" s="3"/>
      <c r="FB677" s="22"/>
      <c r="FC677" s="15"/>
      <c r="FD677" s="15"/>
      <c r="FE677" s="15">
        <f t="shared" si="148"/>
        <v>27</v>
      </c>
      <c r="FF677" s="4">
        <f t="shared" si="149"/>
        <v>5778</v>
      </c>
      <c r="FG677" t="s">
        <v>586</v>
      </c>
      <c r="FH677" s="4">
        <v>27</v>
      </c>
      <c r="FI677" t="s">
        <v>688</v>
      </c>
    </row>
    <row r="678" spans="1:165" ht="17.25" x14ac:dyDescent="0.25">
      <c r="A678" s="5">
        <v>137201869</v>
      </c>
      <c r="B678" s="12" t="s">
        <v>122</v>
      </c>
      <c r="C678" s="5"/>
      <c r="D678" s="5"/>
      <c r="E678" s="5"/>
      <c r="F678" s="5"/>
      <c r="G678" s="6"/>
      <c r="H678" s="6"/>
      <c r="I678" s="5">
        <v>3534</v>
      </c>
      <c r="J678" s="5">
        <v>0</v>
      </c>
      <c r="K678" s="295">
        <f t="shared" si="150"/>
        <v>21</v>
      </c>
      <c r="L678" s="295">
        <f t="shared" si="139"/>
        <v>3534</v>
      </c>
      <c r="M678" s="7">
        <v>5</v>
      </c>
      <c r="N678" s="5" t="s">
        <v>688</v>
      </c>
      <c r="O678" s="5" t="s">
        <v>689</v>
      </c>
      <c r="P678" s="5" t="s">
        <v>17</v>
      </c>
      <c r="Q678" s="8">
        <v>0</v>
      </c>
      <c r="R678" s="9">
        <v>21</v>
      </c>
      <c r="S678" s="9">
        <f t="shared" si="137"/>
        <v>0</v>
      </c>
      <c r="T678" s="9">
        <v>2009</v>
      </c>
      <c r="U678" s="10" t="s">
        <v>688</v>
      </c>
      <c r="V678" s="319">
        <f t="shared" si="144"/>
        <v>0</v>
      </c>
      <c r="W678" s="319">
        <f t="shared" si="145"/>
        <v>0</v>
      </c>
      <c r="X678" s="11" t="str">
        <f t="shared" si="140"/>
        <v>FLOW</v>
      </c>
      <c r="Y678" s="5" t="str">
        <f t="shared" si="141"/>
        <v>-</v>
      </c>
      <c r="Z678" s="5" t="s">
        <v>788</v>
      </c>
      <c r="AA678" s="5" t="s">
        <v>586</v>
      </c>
      <c r="AB678" s="12"/>
      <c r="AC678" s="5"/>
      <c r="AD678" s="5"/>
      <c r="AE678" s="13"/>
      <c r="AF678" s="14" t="s">
        <v>586</v>
      </c>
      <c r="AG678" s="15" t="s">
        <v>586</v>
      </c>
      <c r="AH678" s="5" t="s">
        <v>121</v>
      </c>
      <c r="AI678" s="15" t="s">
        <v>586</v>
      </c>
      <c r="AJ678" s="16" t="s">
        <v>586</v>
      </c>
      <c r="AK678" s="15" t="s">
        <v>586</v>
      </c>
      <c r="AL678" s="17">
        <v>2030</v>
      </c>
      <c r="AM678" s="8">
        <v>0</v>
      </c>
      <c r="AN678" s="18">
        <v>146</v>
      </c>
      <c r="AO678" s="6">
        <v>156</v>
      </c>
      <c r="AP678" s="6" t="str">
        <f t="shared" si="142"/>
        <v>FLOW</v>
      </c>
      <c r="AQ678" s="6"/>
      <c r="AR678" s="6"/>
      <c r="AS678" s="6"/>
      <c r="AT678" s="6"/>
      <c r="AU678" s="5" t="s">
        <v>483</v>
      </c>
      <c r="AV678" s="332"/>
      <c r="AW678" s="12"/>
      <c r="AX678" s="19"/>
      <c r="AY678" s="5"/>
      <c r="AZ678" s="5" t="s">
        <v>1011</v>
      </c>
      <c r="BA678" s="15" t="s">
        <v>586</v>
      </c>
      <c r="BB678" s="15"/>
      <c r="BC678" s="15"/>
      <c r="BD678" s="5"/>
      <c r="BE678" s="5"/>
      <c r="BF678" s="5"/>
      <c r="BG678" s="3"/>
      <c r="BH678" s="5"/>
      <c r="BI678" s="5"/>
      <c r="BJ678" s="5"/>
      <c r="BK678" s="5"/>
      <c r="BL678" s="5">
        <v>1</v>
      </c>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c r="DP678" s="5"/>
      <c r="DQ678" s="5"/>
      <c r="DR678" s="5"/>
      <c r="DS678" s="5"/>
      <c r="DT678" s="5"/>
      <c r="DU678" s="5"/>
      <c r="DV678" s="5"/>
      <c r="DW678" s="5"/>
      <c r="DX678" s="5"/>
      <c r="DY678" s="5"/>
      <c r="DZ678" s="5"/>
      <c r="EA678" s="5"/>
      <c r="EB678" s="5"/>
      <c r="EC678" s="5"/>
      <c r="ED678" s="5"/>
      <c r="EE678" s="5"/>
      <c r="EF678" s="5"/>
      <c r="EG678" s="5"/>
      <c r="EH678" s="5"/>
      <c r="EI678" s="5"/>
      <c r="EJ678" s="5"/>
      <c r="EK678" s="5"/>
      <c r="EL678" s="5"/>
      <c r="EM678" s="5"/>
      <c r="EN678" s="5"/>
      <c r="EO678" s="5"/>
      <c r="EP678" s="5"/>
      <c r="EQ678" s="5"/>
      <c r="ER678" s="20">
        <f t="shared" si="146"/>
        <v>1</v>
      </c>
      <c r="ES678" s="5">
        <f t="shared" si="147"/>
        <v>1</v>
      </c>
      <c r="ET678" s="5" t="s">
        <v>570</v>
      </c>
      <c r="EU678" s="15" t="s">
        <v>2124</v>
      </c>
      <c r="EV678" s="15" t="s">
        <v>567</v>
      </c>
      <c r="EW678" s="15" t="s">
        <v>1070</v>
      </c>
      <c r="EX678" s="3" t="s">
        <v>1314</v>
      </c>
      <c r="EY678" s="22">
        <v>46177</v>
      </c>
      <c r="EZ678" s="21"/>
      <c r="FA678" s="3"/>
      <c r="FB678" s="22"/>
      <c r="FC678" s="15"/>
      <c r="FD678" s="15"/>
      <c r="FE678" s="15">
        <f t="shared" si="148"/>
        <v>21</v>
      </c>
      <c r="FF678" s="4">
        <f t="shared" si="149"/>
        <v>3534</v>
      </c>
      <c r="FG678" t="s">
        <v>586</v>
      </c>
      <c r="FH678" s="4">
        <v>21</v>
      </c>
      <c r="FI678" t="s">
        <v>688</v>
      </c>
    </row>
    <row r="679" spans="1:165" ht="17.25" x14ac:dyDescent="0.25">
      <c r="A679" s="5">
        <v>459302420</v>
      </c>
      <c r="B679" s="12" t="s">
        <v>129</v>
      </c>
      <c r="C679" s="5"/>
      <c r="D679" s="5"/>
      <c r="E679" s="5"/>
      <c r="F679" s="5"/>
      <c r="G679" s="6"/>
      <c r="H679" s="6"/>
      <c r="I679" s="5">
        <v>4543</v>
      </c>
      <c r="J679" s="5">
        <v>0</v>
      </c>
      <c r="K679" s="295">
        <f t="shared" si="150"/>
        <v>123</v>
      </c>
      <c r="L679" s="295">
        <f t="shared" si="139"/>
        <v>4543</v>
      </c>
      <c r="M679" s="7">
        <v>5</v>
      </c>
      <c r="N679" s="5" t="s">
        <v>688</v>
      </c>
      <c r="O679" s="5" t="s">
        <v>689</v>
      </c>
      <c r="P679" s="5" t="s">
        <v>20</v>
      </c>
      <c r="Q679" s="8">
        <v>0</v>
      </c>
      <c r="R679" s="9">
        <v>123</v>
      </c>
      <c r="S679" s="9">
        <f t="shared" si="137"/>
        <v>0</v>
      </c>
      <c r="T679" s="9">
        <v>2250</v>
      </c>
      <c r="U679" s="10" t="s">
        <v>688</v>
      </c>
      <c r="V679" s="319">
        <f t="shared" si="144"/>
        <v>0</v>
      </c>
      <c r="W679" s="319">
        <f t="shared" si="145"/>
        <v>0</v>
      </c>
      <c r="X679" s="11" t="str">
        <f t="shared" si="140"/>
        <v>FLOW</v>
      </c>
      <c r="Y679" s="5" t="str">
        <f t="shared" si="141"/>
        <v>-</v>
      </c>
      <c r="Z679" s="5" t="s">
        <v>773</v>
      </c>
      <c r="AA679" s="5" t="s">
        <v>586</v>
      </c>
      <c r="AB679" s="12"/>
      <c r="AC679" s="5"/>
      <c r="AD679" s="5"/>
      <c r="AE679" s="13"/>
      <c r="AF679" s="14" t="s">
        <v>586</v>
      </c>
      <c r="AG679" s="15" t="s">
        <v>586</v>
      </c>
      <c r="AH679" s="5" t="s">
        <v>130</v>
      </c>
      <c r="AI679" s="15" t="s">
        <v>586</v>
      </c>
      <c r="AJ679" s="16" t="s">
        <v>586</v>
      </c>
      <c r="AK679" s="15" t="s">
        <v>586</v>
      </c>
      <c r="AL679" s="17">
        <v>2373</v>
      </c>
      <c r="AM679" s="8">
        <v>0</v>
      </c>
      <c r="AN679" s="18">
        <v>147</v>
      </c>
      <c r="AO679" s="6">
        <v>157</v>
      </c>
      <c r="AP679" s="6" t="str">
        <f t="shared" si="142"/>
        <v>FLOW</v>
      </c>
      <c r="AQ679" s="6"/>
      <c r="AR679" s="6"/>
      <c r="AS679" s="6"/>
      <c r="AT679" s="6"/>
      <c r="AU679" s="5" t="s">
        <v>483</v>
      </c>
      <c r="AV679" s="332"/>
      <c r="AW679" s="12"/>
      <c r="AX679" s="19"/>
      <c r="AY679" s="5"/>
      <c r="AZ679" s="5" t="s">
        <v>1011</v>
      </c>
      <c r="BA679" s="15" t="s">
        <v>586</v>
      </c>
      <c r="BB679" s="15"/>
      <c r="BC679" s="15"/>
      <c r="BD679" s="5"/>
      <c r="BE679" s="5"/>
      <c r="BF679" s="5"/>
      <c r="BG679" s="3"/>
      <c r="BH679" s="5"/>
      <c r="BI679" s="5"/>
      <c r="BJ679" s="5"/>
      <c r="BK679" s="5"/>
      <c r="BL679" s="5">
        <v>1</v>
      </c>
      <c r="BM679" s="5"/>
      <c r="BN679" s="5"/>
      <c r="BO679" s="5"/>
      <c r="BP679" s="5"/>
      <c r="BQ679" s="5"/>
      <c r="BR679" s="5"/>
      <c r="BS679" s="5"/>
      <c r="BT679" s="5"/>
      <c r="BU679" s="5"/>
      <c r="BV679" s="5"/>
      <c r="BW679" s="5"/>
      <c r="BX679" s="5"/>
      <c r="BY679" s="5"/>
      <c r="BZ679" s="5"/>
      <c r="CA679" s="5"/>
      <c r="CB679" s="5"/>
      <c r="CC679" s="5"/>
      <c r="CD679" s="5"/>
      <c r="CE679" s="5"/>
      <c r="CF679" s="5"/>
      <c r="CG679" s="5"/>
      <c r="CH679" s="5"/>
      <c r="CI679" s="5"/>
      <c r="CJ679" s="5"/>
      <c r="CK679" s="5"/>
      <c r="CL679" s="5"/>
      <c r="CM679" s="5"/>
      <c r="CN679" s="5"/>
      <c r="CO679" s="5"/>
      <c r="CP679" s="5"/>
      <c r="CQ679" s="5"/>
      <c r="CR679" s="5"/>
      <c r="CS679" s="5"/>
      <c r="CT679" s="5"/>
      <c r="CU679" s="5"/>
      <c r="CV679" s="5"/>
      <c r="CW679" s="5"/>
      <c r="CX679" s="5"/>
      <c r="CY679" s="5"/>
      <c r="CZ679" s="5"/>
      <c r="DA679" s="5"/>
      <c r="DB679" s="5"/>
      <c r="DC679" s="5"/>
      <c r="DD679" s="5"/>
      <c r="DE679" s="5"/>
      <c r="DF679" s="5"/>
      <c r="DG679" s="5"/>
      <c r="DH679" s="5"/>
      <c r="DI679" s="5"/>
      <c r="DJ679" s="5"/>
      <c r="DK679" s="5"/>
      <c r="DL679" s="5"/>
      <c r="DM679" s="5"/>
      <c r="DN679" s="5"/>
      <c r="DO679" s="5"/>
      <c r="DP679" s="5"/>
      <c r="DQ679" s="5"/>
      <c r="DR679" s="5"/>
      <c r="DS679" s="5"/>
      <c r="DT679" s="5"/>
      <c r="DU679" s="5"/>
      <c r="DV679" s="5"/>
      <c r="DW679" s="5"/>
      <c r="DX679" s="5"/>
      <c r="DY679" s="5"/>
      <c r="DZ679" s="5"/>
      <c r="EA679" s="5"/>
      <c r="EB679" s="5"/>
      <c r="EC679" s="5"/>
      <c r="ED679" s="5"/>
      <c r="EE679" s="5"/>
      <c r="EF679" s="5"/>
      <c r="EG679" s="5"/>
      <c r="EH679" s="5"/>
      <c r="EI679" s="5"/>
      <c r="EJ679" s="5"/>
      <c r="EK679" s="5"/>
      <c r="EL679" s="5"/>
      <c r="EM679" s="5"/>
      <c r="EN679" s="5"/>
      <c r="EO679" s="5"/>
      <c r="EP679" s="5"/>
      <c r="EQ679" s="5"/>
      <c r="ER679" s="20">
        <f t="shared" si="146"/>
        <v>1</v>
      </c>
      <c r="ES679" s="5">
        <f t="shared" si="147"/>
        <v>1</v>
      </c>
      <c r="ET679" s="5" t="s">
        <v>571</v>
      </c>
      <c r="EU679" s="15" t="s">
        <v>2125</v>
      </c>
      <c r="EV679" s="15" t="s">
        <v>567</v>
      </c>
      <c r="EW679" s="15" t="s">
        <v>1070</v>
      </c>
      <c r="EX679" s="3" t="s">
        <v>1078</v>
      </c>
      <c r="EY679" s="22">
        <v>46177</v>
      </c>
      <c r="EZ679" s="21"/>
      <c r="FA679" s="3"/>
      <c r="FB679" s="22"/>
      <c r="FC679" s="15"/>
      <c r="FD679" s="15"/>
      <c r="FE679" s="15">
        <f t="shared" si="148"/>
        <v>123</v>
      </c>
      <c r="FF679" s="4">
        <f t="shared" si="149"/>
        <v>4543</v>
      </c>
      <c r="FG679" t="s">
        <v>586</v>
      </c>
      <c r="FH679" s="4">
        <v>123</v>
      </c>
      <c r="FI679" t="s">
        <v>688</v>
      </c>
    </row>
    <row r="680" spans="1:165" ht="17.25" x14ac:dyDescent="0.25">
      <c r="A680" s="5">
        <v>135144145</v>
      </c>
      <c r="B680" s="12" t="s">
        <v>998</v>
      </c>
      <c r="C680" s="5"/>
      <c r="D680" s="5"/>
      <c r="E680" s="5"/>
      <c r="F680" s="5"/>
      <c r="G680" s="6"/>
      <c r="H680" s="6"/>
      <c r="I680" s="5">
        <v>2691</v>
      </c>
      <c r="J680" s="5">
        <v>0</v>
      </c>
      <c r="K680" s="295">
        <f t="shared" ref="K680:K703" si="151">IF((J680+R680)&lt;=I680+R680,(J680+R680),((I680-(I680*(M680+1)-(I680+J680)))+R680))</f>
        <v>30</v>
      </c>
      <c r="L680" s="295">
        <f t="shared" si="139"/>
        <v>2691</v>
      </c>
      <c r="M680" s="7">
        <v>6</v>
      </c>
      <c r="N680" s="5" t="s">
        <v>688</v>
      </c>
      <c r="O680" s="5" t="s">
        <v>689</v>
      </c>
      <c r="P680" s="5" t="s">
        <v>53</v>
      </c>
      <c r="Q680" s="8">
        <v>0</v>
      </c>
      <c r="R680" s="9">
        <v>30</v>
      </c>
      <c r="S680" s="9">
        <f t="shared" ref="S680:S703" si="152">IF(H680="CBC COLL",T680,)</f>
        <v>0</v>
      </c>
      <c r="T680" s="9">
        <v>1319</v>
      </c>
      <c r="U680" s="10" t="s">
        <v>586</v>
      </c>
      <c r="V680" s="319">
        <f t="shared" si="144"/>
        <v>0</v>
      </c>
      <c r="W680" s="319">
        <f t="shared" si="145"/>
        <v>0</v>
      </c>
      <c r="X680" s="11" t="str">
        <f t="shared" si="140"/>
        <v>FLOW</v>
      </c>
      <c r="Y680" s="5" t="str">
        <f t="shared" si="141"/>
        <v>-</v>
      </c>
      <c r="Z680" s="5" t="s">
        <v>586</v>
      </c>
      <c r="AA680" s="5" t="s">
        <v>586</v>
      </c>
      <c r="AB680" s="12"/>
      <c r="AC680" s="5"/>
      <c r="AD680" s="5"/>
      <c r="AE680" s="13"/>
      <c r="AF680" s="14" t="s">
        <v>586</v>
      </c>
      <c r="AG680" s="15" t="s">
        <v>586</v>
      </c>
      <c r="AH680" s="5" t="s">
        <v>165</v>
      </c>
      <c r="AI680" s="15" t="s">
        <v>586</v>
      </c>
      <c r="AJ680" s="16" t="s">
        <v>586</v>
      </c>
      <c r="AK680" s="15" t="s">
        <v>586</v>
      </c>
      <c r="AL680" s="17">
        <v>1349</v>
      </c>
      <c r="AM680" s="8">
        <v>0</v>
      </c>
      <c r="AN680" s="18">
        <v>177</v>
      </c>
      <c r="AO680" s="6">
        <v>187</v>
      </c>
      <c r="AP680" s="6" t="str">
        <f t="shared" si="142"/>
        <v>FLOW</v>
      </c>
      <c r="AQ680" s="6"/>
      <c r="AR680" s="6"/>
      <c r="AS680" s="6"/>
      <c r="AT680" s="6"/>
      <c r="AU680" s="5" t="s">
        <v>483</v>
      </c>
      <c r="AV680" s="332"/>
      <c r="AW680" s="12"/>
      <c r="AX680" s="19"/>
      <c r="AY680" s="5"/>
      <c r="AZ680" s="5" t="s">
        <v>1011</v>
      </c>
      <c r="BA680" s="15" t="s">
        <v>586</v>
      </c>
      <c r="BB680" s="15"/>
      <c r="BC680" s="15"/>
      <c r="BD680" s="5"/>
      <c r="BE680" s="5"/>
      <c r="BF680" s="5"/>
      <c r="BG680" s="3"/>
      <c r="BH680" s="5"/>
      <c r="BI680" s="5"/>
      <c r="BJ680" s="5"/>
      <c r="BK680" s="5"/>
      <c r="BL680" s="5"/>
      <c r="BM680" s="5"/>
      <c r="BN680" s="5"/>
      <c r="BO680" s="5">
        <v>1</v>
      </c>
      <c r="BP680" s="5"/>
      <c r="BQ680" s="5"/>
      <c r="BR680" s="5"/>
      <c r="BS680" s="5"/>
      <c r="BT680" s="5"/>
      <c r="BU680" s="5"/>
      <c r="BV680" s="5"/>
      <c r="BW680" s="5"/>
      <c r="BX680" s="5"/>
      <c r="BY680" s="5"/>
      <c r="BZ680" s="5"/>
      <c r="CA680" s="5"/>
      <c r="CB680" s="5"/>
      <c r="CC680" s="5"/>
      <c r="CD680" s="5"/>
      <c r="CE680" s="5"/>
      <c r="CF680" s="5"/>
      <c r="CG680" s="5"/>
      <c r="CH680" s="5"/>
      <c r="CI680" s="5"/>
      <c r="CJ680" s="5"/>
      <c r="CK680" s="5"/>
      <c r="CL680" s="5"/>
      <c r="CM680" s="5"/>
      <c r="CN680" s="5"/>
      <c r="CO680" s="5"/>
      <c r="CP680" s="5"/>
      <c r="CQ680" s="5"/>
      <c r="CR680" s="5"/>
      <c r="CS680" s="5"/>
      <c r="CT680" s="5"/>
      <c r="CU680" s="5"/>
      <c r="CV680" s="5"/>
      <c r="CW680" s="5"/>
      <c r="CX680" s="5"/>
      <c r="CY680" s="5"/>
      <c r="CZ680" s="5"/>
      <c r="DA680" s="5"/>
      <c r="DB680" s="5"/>
      <c r="DC680" s="5"/>
      <c r="DD680" s="5"/>
      <c r="DE680" s="5"/>
      <c r="DF680" s="5"/>
      <c r="DG680" s="5"/>
      <c r="DH680" s="5"/>
      <c r="DI680" s="5"/>
      <c r="DJ680" s="5"/>
      <c r="DK680" s="5"/>
      <c r="DL680" s="5"/>
      <c r="DM680" s="5"/>
      <c r="DN680" s="5"/>
      <c r="DO680" s="5"/>
      <c r="DP680" s="5"/>
      <c r="DQ680" s="5"/>
      <c r="DR680" s="5"/>
      <c r="DS680" s="5"/>
      <c r="DT680" s="5"/>
      <c r="DU680" s="5"/>
      <c r="DV680" s="5"/>
      <c r="DW680" s="5"/>
      <c r="DX680" s="5"/>
      <c r="DY680" s="5"/>
      <c r="DZ680" s="5"/>
      <c r="EA680" s="5"/>
      <c r="EB680" s="5"/>
      <c r="EC680" s="5"/>
      <c r="ED680" s="5"/>
      <c r="EE680" s="5"/>
      <c r="EF680" s="5"/>
      <c r="EG680" s="5"/>
      <c r="EH680" s="5"/>
      <c r="EI680" s="5"/>
      <c r="EJ680" s="5"/>
      <c r="EK680" s="5"/>
      <c r="EL680" s="5"/>
      <c r="EM680" s="5"/>
      <c r="EN680" s="5"/>
      <c r="EO680" s="5"/>
      <c r="EP680" s="5"/>
      <c r="EQ680" s="5"/>
      <c r="ER680" s="20">
        <f t="shared" si="146"/>
        <v>1</v>
      </c>
      <c r="ES680" s="5">
        <f t="shared" si="147"/>
        <v>1</v>
      </c>
      <c r="ET680" s="5" t="s">
        <v>577</v>
      </c>
      <c r="EU680" s="15" t="s">
        <v>2126</v>
      </c>
      <c r="EV680" s="15" t="s">
        <v>567</v>
      </c>
      <c r="EW680" s="15" t="s">
        <v>1096</v>
      </c>
      <c r="EX680" s="3" t="s">
        <v>1164</v>
      </c>
      <c r="EY680" s="22">
        <v>46178</v>
      </c>
      <c r="EZ680" s="21"/>
      <c r="FA680" s="3"/>
      <c r="FB680" s="22"/>
      <c r="FC680" s="15"/>
      <c r="FD680" s="15"/>
      <c r="FE680" s="15">
        <f t="shared" si="148"/>
        <v>30</v>
      </c>
      <c r="FF680" s="4">
        <f t="shared" si="149"/>
        <v>2691</v>
      </c>
      <c r="FG680" t="s">
        <v>586</v>
      </c>
      <c r="FH680" s="4">
        <v>30</v>
      </c>
      <c r="FI680" t="s">
        <v>688</v>
      </c>
    </row>
    <row r="681" spans="1:165" ht="17.25" x14ac:dyDescent="0.25">
      <c r="A681" s="5">
        <v>453957819</v>
      </c>
      <c r="B681" s="12" t="s">
        <v>1004</v>
      </c>
      <c r="C681" s="5"/>
      <c r="D681" s="5"/>
      <c r="E681" s="5"/>
      <c r="F681" s="5"/>
      <c r="G681" s="6"/>
      <c r="H681" s="6"/>
      <c r="I681" s="5">
        <v>3619</v>
      </c>
      <c r="J681" s="5">
        <v>0</v>
      </c>
      <c r="K681" s="295">
        <f t="shared" si="151"/>
        <v>6</v>
      </c>
      <c r="L681" s="295">
        <f t="shared" si="139"/>
        <v>3619</v>
      </c>
      <c r="M681" s="7">
        <v>6</v>
      </c>
      <c r="N681" s="5" t="s">
        <v>688</v>
      </c>
      <c r="O681" s="5" t="s">
        <v>689</v>
      </c>
      <c r="P681" s="5" t="s">
        <v>168</v>
      </c>
      <c r="Q681" s="8">
        <v>0</v>
      </c>
      <c r="R681" s="9">
        <v>6</v>
      </c>
      <c r="S681" s="9">
        <f t="shared" si="152"/>
        <v>0</v>
      </c>
      <c r="T681" s="9">
        <v>1800</v>
      </c>
      <c r="U681" s="10" t="s">
        <v>586</v>
      </c>
      <c r="V681" s="319">
        <f t="shared" si="144"/>
        <v>0</v>
      </c>
      <c r="W681" s="319">
        <f t="shared" si="145"/>
        <v>0</v>
      </c>
      <c r="X681" s="11" t="str">
        <f t="shared" si="140"/>
        <v>FLOW</v>
      </c>
      <c r="Y681" s="5" t="str">
        <f t="shared" si="141"/>
        <v>-</v>
      </c>
      <c r="Z681" s="5" t="s">
        <v>586</v>
      </c>
      <c r="AA681" s="5" t="s">
        <v>586</v>
      </c>
      <c r="AB681" s="12"/>
      <c r="AC681" s="5"/>
      <c r="AD681" s="5"/>
      <c r="AE681" s="13"/>
      <c r="AF681" s="14" t="s">
        <v>586</v>
      </c>
      <c r="AG681" s="15" t="s">
        <v>586</v>
      </c>
      <c r="AH681" s="5" t="s">
        <v>167</v>
      </c>
      <c r="AI681" s="15" t="s">
        <v>586</v>
      </c>
      <c r="AJ681" s="16" t="s">
        <v>586</v>
      </c>
      <c r="AK681" s="15" t="s">
        <v>586</v>
      </c>
      <c r="AL681" s="17">
        <v>1806</v>
      </c>
      <c r="AM681" s="8">
        <v>0</v>
      </c>
      <c r="AN681" s="18">
        <v>178</v>
      </c>
      <c r="AO681" s="6">
        <v>188</v>
      </c>
      <c r="AP681" s="6" t="str">
        <f t="shared" si="142"/>
        <v>FLOW</v>
      </c>
      <c r="AQ681" s="6"/>
      <c r="AR681" s="6"/>
      <c r="AS681" s="6"/>
      <c r="AT681" s="6"/>
      <c r="AU681" s="5" t="s">
        <v>483</v>
      </c>
      <c r="AV681" s="332"/>
      <c r="AW681" s="12"/>
      <c r="AX681" s="19"/>
      <c r="AY681" s="5"/>
      <c r="AZ681" s="5" t="s">
        <v>1011</v>
      </c>
      <c r="BA681" s="15" t="s">
        <v>586</v>
      </c>
      <c r="BB681" s="15"/>
      <c r="BC681" s="15"/>
      <c r="BD681" s="5"/>
      <c r="BE681" s="5"/>
      <c r="BF681" s="5"/>
      <c r="BG681" s="3"/>
      <c r="BH681" s="5"/>
      <c r="BI681" s="5"/>
      <c r="BJ681" s="5"/>
      <c r="BK681" s="5"/>
      <c r="BL681" s="5">
        <v>1</v>
      </c>
      <c r="BM681" s="5"/>
      <c r="BN681" s="5"/>
      <c r="BO681" s="5"/>
      <c r="BP681" s="5"/>
      <c r="BQ681" s="5"/>
      <c r="BR681" s="5"/>
      <c r="BS681" s="5"/>
      <c r="BT681" s="5"/>
      <c r="BU681" s="5"/>
      <c r="BV681" s="5"/>
      <c r="BW681" s="5"/>
      <c r="BX681" s="5"/>
      <c r="BY681" s="5"/>
      <c r="BZ681" s="5"/>
      <c r="CA681" s="5"/>
      <c r="CB681" s="5"/>
      <c r="CC681" s="5"/>
      <c r="CD681" s="5"/>
      <c r="CE681" s="5"/>
      <c r="CF681" s="5"/>
      <c r="CG681" s="5"/>
      <c r="CH681" s="5"/>
      <c r="CI681" s="5"/>
      <c r="CJ681" s="5"/>
      <c r="CK681" s="5"/>
      <c r="CL681" s="5"/>
      <c r="CM681" s="5"/>
      <c r="CN681" s="5"/>
      <c r="CO681" s="5"/>
      <c r="CP681" s="5"/>
      <c r="CQ681" s="5"/>
      <c r="CR681" s="5"/>
      <c r="CS681" s="5"/>
      <c r="CT681" s="5"/>
      <c r="CU681" s="5"/>
      <c r="CV681" s="5"/>
      <c r="CW681" s="5"/>
      <c r="CX681" s="5"/>
      <c r="CY681" s="5"/>
      <c r="CZ681" s="5"/>
      <c r="DA681" s="5"/>
      <c r="DB681" s="5"/>
      <c r="DC681" s="5"/>
      <c r="DD681" s="5"/>
      <c r="DE681" s="5"/>
      <c r="DF681" s="5"/>
      <c r="DG681" s="5"/>
      <c r="DH681" s="5"/>
      <c r="DI681" s="5"/>
      <c r="DJ681" s="5"/>
      <c r="DK681" s="5"/>
      <c r="DL681" s="5"/>
      <c r="DM681" s="5"/>
      <c r="DN681" s="5"/>
      <c r="DO681" s="5"/>
      <c r="DP681" s="5"/>
      <c r="DQ681" s="5"/>
      <c r="DR681" s="5"/>
      <c r="DS681" s="5"/>
      <c r="DT681" s="5"/>
      <c r="DU681" s="5"/>
      <c r="DV681" s="5"/>
      <c r="DW681" s="5"/>
      <c r="DX681" s="5"/>
      <c r="DY681" s="5"/>
      <c r="DZ681" s="5"/>
      <c r="EA681" s="5"/>
      <c r="EB681" s="5"/>
      <c r="EC681" s="5"/>
      <c r="ED681" s="5"/>
      <c r="EE681" s="5"/>
      <c r="EF681" s="5"/>
      <c r="EG681" s="5"/>
      <c r="EH681" s="5"/>
      <c r="EI681" s="5"/>
      <c r="EJ681" s="5"/>
      <c r="EK681" s="5"/>
      <c r="EL681" s="5"/>
      <c r="EM681" s="5"/>
      <c r="EN681" s="5"/>
      <c r="EO681" s="5"/>
      <c r="EP681" s="5"/>
      <c r="EQ681" s="5"/>
      <c r="ER681" s="20">
        <f t="shared" si="146"/>
        <v>1</v>
      </c>
      <c r="ES681" s="5">
        <f t="shared" si="147"/>
        <v>1</v>
      </c>
      <c r="ET681" s="5" t="s">
        <v>583</v>
      </c>
      <c r="EU681" s="15" t="s">
        <v>2127</v>
      </c>
      <c r="EV681" s="15" t="s">
        <v>567</v>
      </c>
      <c r="EW681" s="15" t="s">
        <v>1070</v>
      </c>
      <c r="EX681" s="3" t="s">
        <v>1078</v>
      </c>
      <c r="EY681" s="22">
        <v>46177</v>
      </c>
      <c r="EZ681" s="21"/>
      <c r="FA681" s="3"/>
      <c r="FB681" s="22"/>
      <c r="FC681" s="15"/>
      <c r="FD681" s="15"/>
      <c r="FE681" s="15">
        <f t="shared" si="148"/>
        <v>6</v>
      </c>
      <c r="FF681" s="4">
        <f t="shared" si="149"/>
        <v>3619</v>
      </c>
      <c r="FG681" t="s">
        <v>586</v>
      </c>
      <c r="FH681" s="4">
        <v>6</v>
      </c>
      <c r="FI681" t="s">
        <v>688</v>
      </c>
    </row>
    <row r="682" spans="1:165" ht="17.25" x14ac:dyDescent="0.25">
      <c r="A682" s="5">
        <v>462178191</v>
      </c>
      <c r="B682" s="12" t="s">
        <v>1009</v>
      </c>
      <c r="C682" s="5"/>
      <c r="D682" s="5"/>
      <c r="E682" s="5"/>
      <c r="F682" s="5"/>
      <c r="G682" s="6"/>
      <c r="H682" s="6"/>
      <c r="I682" s="5">
        <v>4421</v>
      </c>
      <c r="J682" s="5">
        <v>0</v>
      </c>
      <c r="K682" s="295">
        <f t="shared" si="151"/>
        <v>22</v>
      </c>
      <c r="L682" s="295">
        <f t="shared" si="139"/>
        <v>4421</v>
      </c>
      <c r="M682" s="7">
        <v>2</v>
      </c>
      <c r="N682" s="5" t="s">
        <v>688</v>
      </c>
      <c r="O682" s="5" t="s">
        <v>689</v>
      </c>
      <c r="P682" s="5" t="s">
        <v>168</v>
      </c>
      <c r="Q682" s="8">
        <v>0</v>
      </c>
      <c r="R682" s="9">
        <v>22</v>
      </c>
      <c r="S682" s="9">
        <f t="shared" si="152"/>
        <v>0</v>
      </c>
      <c r="T682" s="9">
        <v>4004</v>
      </c>
      <c r="U682" s="10" t="s">
        <v>586</v>
      </c>
      <c r="V682" s="319">
        <f t="shared" si="144"/>
        <v>0</v>
      </c>
      <c r="W682" s="319">
        <f t="shared" si="145"/>
        <v>0</v>
      </c>
      <c r="X682" s="11" t="str">
        <f t="shared" si="140"/>
        <v>FLOW</v>
      </c>
      <c r="Y682" s="5" t="str">
        <f t="shared" si="141"/>
        <v>-</v>
      </c>
      <c r="Z682" s="5" t="s">
        <v>586</v>
      </c>
      <c r="AA682" s="5" t="s">
        <v>586</v>
      </c>
      <c r="AB682" s="12"/>
      <c r="AC682" s="5"/>
      <c r="AD682" s="5"/>
      <c r="AE682" s="13"/>
      <c r="AF682" s="14" t="s">
        <v>586</v>
      </c>
      <c r="AG682" s="15" t="s">
        <v>586</v>
      </c>
      <c r="AH682" s="5" t="s">
        <v>167</v>
      </c>
      <c r="AI682" s="15" t="s">
        <v>586</v>
      </c>
      <c r="AJ682" s="16" t="s">
        <v>586</v>
      </c>
      <c r="AK682" s="15" t="s">
        <v>586</v>
      </c>
      <c r="AL682" s="17">
        <v>4026</v>
      </c>
      <c r="AM682" s="8">
        <v>0</v>
      </c>
      <c r="AN682" s="18">
        <v>57</v>
      </c>
      <c r="AO682" s="6">
        <v>67</v>
      </c>
      <c r="AP682" s="6" t="str">
        <f t="shared" si="142"/>
        <v>FLOW</v>
      </c>
      <c r="AQ682" s="6"/>
      <c r="AR682" s="6"/>
      <c r="AS682" s="6"/>
      <c r="AT682" s="6"/>
      <c r="AU682" s="5" t="s">
        <v>1060</v>
      </c>
      <c r="AV682" s="332"/>
      <c r="AW682" s="12"/>
      <c r="AX682" s="19"/>
      <c r="AY682" s="5"/>
      <c r="AZ682" s="5" t="s">
        <v>1011</v>
      </c>
      <c r="BA682" s="15" t="s">
        <v>586</v>
      </c>
      <c r="BB682" s="15"/>
      <c r="BC682" s="15"/>
      <c r="BD682" s="5"/>
      <c r="BE682" s="5"/>
      <c r="BF682" s="5"/>
      <c r="BG682" s="3"/>
      <c r="BH682" s="5"/>
      <c r="BI682" s="5">
        <v>1</v>
      </c>
      <c r="BJ682" s="5"/>
      <c r="BK682" s="5"/>
      <c r="BL682" s="5"/>
      <c r="BM682" s="5"/>
      <c r="BN682" s="5"/>
      <c r="BO682" s="5"/>
      <c r="BP682" s="5"/>
      <c r="BQ682" s="5"/>
      <c r="BR682" s="5"/>
      <c r="BS682" s="5"/>
      <c r="BT682" s="5"/>
      <c r="BU682" s="5"/>
      <c r="BV682" s="5"/>
      <c r="BW682" s="5"/>
      <c r="BX682" s="5"/>
      <c r="BY682" s="5"/>
      <c r="BZ682" s="5"/>
      <c r="CA682" s="5"/>
      <c r="CB682" s="5"/>
      <c r="CC682" s="5"/>
      <c r="CD682" s="5"/>
      <c r="CE682" s="5"/>
      <c r="CF682" s="5"/>
      <c r="CG682" s="5"/>
      <c r="CH682" s="5"/>
      <c r="CI682" s="5"/>
      <c r="CJ682" s="5"/>
      <c r="CK682" s="5"/>
      <c r="CL682" s="5"/>
      <c r="CM682" s="5"/>
      <c r="CN682" s="5"/>
      <c r="CO682" s="5"/>
      <c r="CP682" s="5"/>
      <c r="CQ682" s="5"/>
      <c r="CR682" s="5"/>
      <c r="CS682" s="5"/>
      <c r="CT682" s="5"/>
      <c r="CU682" s="5"/>
      <c r="CV682" s="5"/>
      <c r="CW682" s="5"/>
      <c r="CX682" s="5"/>
      <c r="CY682" s="5"/>
      <c r="CZ682" s="5"/>
      <c r="DA682" s="5"/>
      <c r="DB682" s="5"/>
      <c r="DC682" s="5"/>
      <c r="DD682" s="5"/>
      <c r="DE682" s="5"/>
      <c r="DF682" s="5"/>
      <c r="DG682" s="5"/>
      <c r="DH682" s="5"/>
      <c r="DI682" s="5"/>
      <c r="DJ682" s="5"/>
      <c r="DK682" s="5"/>
      <c r="DL682" s="5"/>
      <c r="DM682" s="5"/>
      <c r="DN682" s="5"/>
      <c r="DO682" s="5"/>
      <c r="DP682" s="5"/>
      <c r="DQ682" s="5"/>
      <c r="DR682" s="5"/>
      <c r="DS682" s="5"/>
      <c r="DT682" s="5"/>
      <c r="DU682" s="5"/>
      <c r="DV682" s="5"/>
      <c r="DW682" s="5"/>
      <c r="DX682" s="5"/>
      <c r="DY682" s="5"/>
      <c r="DZ682" s="5"/>
      <c r="EA682" s="5"/>
      <c r="EB682" s="5"/>
      <c r="EC682" s="5"/>
      <c r="ED682" s="5"/>
      <c r="EE682" s="5"/>
      <c r="EF682" s="5"/>
      <c r="EG682" s="5"/>
      <c r="EH682" s="5"/>
      <c r="EI682" s="5"/>
      <c r="EJ682" s="5"/>
      <c r="EK682" s="5"/>
      <c r="EL682" s="5"/>
      <c r="EM682" s="5"/>
      <c r="EN682" s="5"/>
      <c r="EO682" s="5"/>
      <c r="EP682" s="5"/>
      <c r="EQ682" s="5"/>
      <c r="ER682" s="20">
        <f t="shared" si="146"/>
        <v>1</v>
      </c>
      <c r="ES682" s="5">
        <f t="shared" si="147"/>
        <v>1</v>
      </c>
      <c r="ET682" s="5" t="s">
        <v>583</v>
      </c>
      <c r="EU682" s="15" t="s">
        <v>2128</v>
      </c>
      <c r="EV682" s="15" t="s">
        <v>567</v>
      </c>
      <c r="EW682" s="15" t="s">
        <v>1070</v>
      </c>
      <c r="EX682" s="3" t="s">
        <v>1078</v>
      </c>
      <c r="EY682" s="22">
        <v>46176</v>
      </c>
      <c r="EZ682" s="21"/>
      <c r="FA682" s="3"/>
      <c r="FB682" s="22"/>
      <c r="FC682" s="15"/>
      <c r="FD682" s="15"/>
      <c r="FE682" s="15">
        <f t="shared" si="148"/>
        <v>22</v>
      </c>
      <c r="FF682" s="4">
        <f t="shared" si="149"/>
        <v>4421</v>
      </c>
      <c r="FG682" t="s">
        <v>586</v>
      </c>
      <c r="FH682" s="4">
        <v>22</v>
      </c>
      <c r="FI682" t="s">
        <v>688</v>
      </c>
    </row>
    <row r="683" spans="1:165" ht="17.25" x14ac:dyDescent="0.25">
      <c r="A683" s="5">
        <v>463322332</v>
      </c>
      <c r="B683" s="12" t="s">
        <v>189</v>
      </c>
      <c r="C683" s="5"/>
      <c r="D683" s="5"/>
      <c r="E683" s="5"/>
      <c r="F683" s="5"/>
      <c r="G683" s="6"/>
      <c r="H683" s="6"/>
      <c r="I683" s="5">
        <v>1442</v>
      </c>
      <c r="J683" s="5">
        <v>0</v>
      </c>
      <c r="K683" s="295">
        <f t="shared" si="151"/>
        <v>65</v>
      </c>
      <c r="L683" s="295">
        <f t="shared" si="139"/>
        <v>1442</v>
      </c>
      <c r="M683" s="7">
        <v>5</v>
      </c>
      <c r="N683" s="5" t="s">
        <v>688</v>
      </c>
      <c r="O683" s="5" t="s">
        <v>689</v>
      </c>
      <c r="P683" s="5" t="s">
        <v>26</v>
      </c>
      <c r="Q683" s="8">
        <v>0</v>
      </c>
      <c r="R683" s="9">
        <v>65</v>
      </c>
      <c r="S683" s="9">
        <f t="shared" si="152"/>
        <v>0</v>
      </c>
      <c r="T683" s="9">
        <v>2700</v>
      </c>
      <c r="U683" s="10" t="s">
        <v>688</v>
      </c>
      <c r="V683" s="319">
        <f t="shared" si="144"/>
        <v>0</v>
      </c>
      <c r="W683" s="319">
        <f t="shared" si="145"/>
        <v>0</v>
      </c>
      <c r="X683" s="11" t="str">
        <f t="shared" si="140"/>
        <v>FLOW</v>
      </c>
      <c r="Y683" s="5" t="str">
        <f t="shared" si="141"/>
        <v>-</v>
      </c>
      <c r="Z683" s="5" t="s">
        <v>787</v>
      </c>
      <c r="AA683" s="5" t="s">
        <v>586</v>
      </c>
      <c r="AB683" s="12"/>
      <c r="AC683" s="5"/>
      <c r="AD683" s="5"/>
      <c r="AE683" s="13"/>
      <c r="AF683" s="14" t="s">
        <v>1064</v>
      </c>
      <c r="AG683" s="15" t="s">
        <v>586</v>
      </c>
      <c r="AH683" s="5" t="s">
        <v>185</v>
      </c>
      <c r="AI683" s="15" t="s">
        <v>586</v>
      </c>
      <c r="AJ683" s="16" t="s">
        <v>586</v>
      </c>
      <c r="AK683" s="15" t="s">
        <v>586</v>
      </c>
      <c r="AL683" s="17">
        <v>2765</v>
      </c>
      <c r="AM683" s="8">
        <v>0</v>
      </c>
      <c r="AN683" s="18">
        <v>146</v>
      </c>
      <c r="AO683" s="6">
        <v>156</v>
      </c>
      <c r="AP683" s="6" t="str">
        <f t="shared" si="142"/>
        <v>FLOW</v>
      </c>
      <c r="AQ683" s="6"/>
      <c r="AR683" s="6"/>
      <c r="AS683" s="6"/>
      <c r="AT683" s="6"/>
      <c r="AU683" s="5" t="s">
        <v>483</v>
      </c>
      <c r="AV683" s="332"/>
      <c r="AW683" s="12"/>
      <c r="AX683" s="19"/>
      <c r="AY683" s="5"/>
      <c r="AZ683" s="5" t="s">
        <v>1011</v>
      </c>
      <c r="BA683" s="15" t="s">
        <v>586</v>
      </c>
      <c r="BB683" s="15"/>
      <c r="BC683" s="15"/>
      <c r="BD683" s="5"/>
      <c r="BE683" s="5"/>
      <c r="BF683" s="5"/>
      <c r="BG683" s="3"/>
      <c r="BH683" s="5"/>
      <c r="BI683" s="5"/>
      <c r="BJ683" s="5"/>
      <c r="BK683" s="5"/>
      <c r="BL683" s="5"/>
      <c r="BM683" s="5"/>
      <c r="BN683" s="5"/>
      <c r="BO683" s="5"/>
      <c r="BP683" s="5"/>
      <c r="BQ683" s="5"/>
      <c r="BR683" s="5"/>
      <c r="BS683" s="5"/>
      <c r="BT683" s="5"/>
      <c r="BU683" s="5"/>
      <c r="BV683" s="5"/>
      <c r="BW683" s="5"/>
      <c r="BX683" s="5"/>
      <c r="BY683" s="5"/>
      <c r="BZ683" s="5"/>
      <c r="CA683" s="5"/>
      <c r="CB683" s="5"/>
      <c r="CC683" s="5"/>
      <c r="CD683" s="5"/>
      <c r="CE683" s="5"/>
      <c r="CF683" s="5"/>
      <c r="CG683" s="5">
        <v>1</v>
      </c>
      <c r="CH683" s="5"/>
      <c r="CI683" s="5"/>
      <c r="CJ683" s="5"/>
      <c r="CK683" s="5"/>
      <c r="CL683" s="5"/>
      <c r="CM683" s="5"/>
      <c r="CN683" s="5"/>
      <c r="CO683" s="5"/>
      <c r="CP683" s="5"/>
      <c r="CQ683" s="5"/>
      <c r="CR683" s="5"/>
      <c r="CS683" s="5"/>
      <c r="CT683" s="5"/>
      <c r="CU683" s="5"/>
      <c r="CV683" s="5"/>
      <c r="CW683" s="5"/>
      <c r="CX683" s="5"/>
      <c r="CY683" s="5"/>
      <c r="CZ683" s="5"/>
      <c r="DA683" s="5"/>
      <c r="DB683" s="5"/>
      <c r="DC683" s="5"/>
      <c r="DD683" s="5"/>
      <c r="DE683" s="5"/>
      <c r="DF683" s="5"/>
      <c r="DG683" s="5"/>
      <c r="DH683" s="5"/>
      <c r="DI683" s="5"/>
      <c r="DJ683" s="5"/>
      <c r="DK683" s="5"/>
      <c r="DL683" s="5"/>
      <c r="DM683" s="5"/>
      <c r="DN683" s="5"/>
      <c r="DO683" s="5"/>
      <c r="DP683" s="5"/>
      <c r="DQ683" s="5"/>
      <c r="DR683" s="5"/>
      <c r="DS683" s="5"/>
      <c r="DT683" s="5"/>
      <c r="DU683" s="5"/>
      <c r="DV683" s="5"/>
      <c r="DW683" s="5"/>
      <c r="DX683" s="5"/>
      <c r="DY683" s="5"/>
      <c r="DZ683" s="5"/>
      <c r="EA683" s="5"/>
      <c r="EB683" s="5"/>
      <c r="EC683" s="5"/>
      <c r="ED683" s="5"/>
      <c r="EE683" s="5"/>
      <c r="EF683" s="5"/>
      <c r="EG683" s="5"/>
      <c r="EH683" s="5"/>
      <c r="EI683" s="5"/>
      <c r="EJ683" s="5"/>
      <c r="EK683" s="5"/>
      <c r="EL683" s="5"/>
      <c r="EM683" s="5"/>
      <c r="EN683" s="5"/>
      <c r="EO683" s="5"/>
      <c r="EP683" s="5"/>
      <c r="EQ683" s="5"/>
      <c r="ER683" s="20">
        <f t="shared" si="146"/>
        <v>1</v>
      </c>
      <c r="ES683" s="5">
        <f t="shared" si="147"/>
        <v>1</v>
      </c>
      <c r="ET683" s="5" t="s">
        <v>572</v>
      </c>
      <c r="EU683" s="15" t="s">
        <v>2129</v>
      </c>
      <c r="EV683" s="15" t="s">
        <v>567</v>
      </c>
      <c r="EW683" s="15" t="e">
        <v>#N/A</v>
      </c>
      <c r="EX683" s="3" t="e">
        <v>#N/A</v>
      </c>
      <c r="EY683" s="22" t="e">
        <v>#N/A</v>
      </c>
      <c r="EZ683" s="21"/>
      <c r="FA683" s="3"/>
      <c r="FB683" s="22"/>
      <c r="FC683" s="15"/>
      <c r="FD683" s="15"/>
      <c r="FE683" s="15">
        <f t="shared" si="148"/>
        <v>65</v>
      </c>
      <c r="FF683" s="4">
        <f t="shared" si="149"/>
        <v>1442</v>
      </c>
      <c r="FG683" t="s">
        <v>586</v>
      </c>
      <c r="FH683" s="4">
        <v>65</v>
      </c>
      <c r="FI683" t="s">
        <v>688</v>
      </c>
    </row>
    <row r="684" spans="1:165" ht="17.25" x14ac:dyDescent="0.25">
      <c r="A684" s="5">
        <v>460241672</v>
      </c>
      <c r="B684" s="12" t="s">
        <v>860</v>
      </c>
      <c r="C684" s="5"/>
      <c r="D684" s="5"/>
      <c r="E684" s="5"/>
      <c r="F684" s="5"/>
      <c r="G684" s="6"/>
      <c r="H684" s="6"/>
      <c r="I684" s="5">
        <v>4574</v>
      </c>
      <c r="J684" s="5">
        <v>0</v>
      </c>
      <c r="K684" s="295">
        <f t="shared" si="151"/>
        <v>6</v>
      </c>
      <c r="L684" s="295">
        <f t="shared" si="139"/>
        <v>4574</v>
      </c>
      <c r="M684" s="7">
        <v>4</v>
      </c>
      <c r="N684" s="5" t="s">
        <v>688</v>
      </c>
      <c r="O684" s="5" t="s">
        <v>689</v>
      </c>
      <c r="P684" s="5" t="s">
        <v>30</v>
      </c>
      <c r="Q684" s="8">
        <v>0</v>
      </c>
      <c r="R684" s="9">
        <v>6</v>
      </c>
      <c r="S684" s="9">
        <f t="shared" si="152"/>
        <v>0</v>
      </c>
      <c r="T684" s="9">
        <v>445</v>
      </c>
      <c r="U684" s="10" t="s">
        <v>688</v>
      </c>
      <c r="V684" s="319">
        <f t="shared" si="144"/>
        <v>0</v>
      </c>
      <c r="W684" s="319">
        <f t="shared" si="145"/>
        <v>0</v>
      </c>
      <c r="X684" s="11" t="str">
        <f t="shared" si="140"/>
        <v>FLOW</v>
      </c>
      <c r="Y684" s="5" t="str">
        <f t="shared" si="141"/>
        <v>-</v>
      </c>
      <c r="Z684" s="5" t="s">
        <v>784</v>
      </c>
      <c r="AA684" s="5" t="s">
        <v>586</v>
      </c>
      <c r="AB684" s="12"/>
      <c r="AC684" s="5"/>
      <c r="AD684" s="5"/>
      <c r="AE684" s="13"/>
      <c r="AF684" s="14" t="s">
        <v>586</v>
      </c>
      <c r="AG684" s="15" t="s">
        <v>586</v>
      </c>
      <c r="AH684" s="5" t="s">
        <v>215</v>
      </c>
      <c r="AI684" s="15" t="s">
        <v>586</v>
      </c>
      <c r="AJ684" s="16" t="s">
        <v>586</v>
      </c>
      <c r="AK684" s="15" t="s">
        <v>586</v>
      </c>
      <c r="AL684" s="17">
        <v>451</v>
      </c>
      <c r="AM684" s="8">
        <v>0</v>
      </c>
      <c r="AN684" s="18">
        <v>116</v>
      </c>
      <c r="AO684" s="6">
        <v>126</v>
      </c>
      <c r="AP684" s="6" t="str">
        <f t="shared" si="142"/>
        <v>FLOW</v>
      </c>
      <c r="AQ684" s="6"/>
      <c r="AR684" s="6"/>
      <c r="AS684" s="6"/>
      <c r="AT684" s="6"/>
      <c r="AU684" s="5" t="s">
        <v>483</v>
      </c>
      <c r="AV684" s="332"/>
      <c r="AW684" s="12"/>
      <c r="AX684" s="19"/>
      <c r="AY684" s="5"/>
      <c r="AZ684" s="5" t="s">
        <v>1011</v>
      </c>
      <c r="BA684" s="15" t="s">
        <v>586</v>
      </c>
      <c r="BB684" s="15"/>
      <c r="BC684" s="15"/>
      <c r="BD684" s="5"/>
      <c r="BE684" s="5"/>
      <c r="BF684" s="5"/>
      <c r="BG684" s="3"/>
      <c r="BH684" s="5"/>
      <c r="BI684" s="5"/>
      <c r="BJ684" s="5"/>
      <c r="BK684" s="5"/>
      <c r="BL684" s="5">
        <v>1</v>
      </c>
      <c r="BM684" s="5"/>
      <c r="BN684" s="5"/>
      <c r="BO684" s="5"/>
      <c r="BP684" s="5"/>
      <c r="BQ684" s="5"/>
      <c r="BR684" s="5"/>
      <c r="BS684" s="5"/>
      <c r="BT684" s="5"/>
      <c r="BU684" s="5"/>
      <c r="BV684" s="5"/>
      <c r="BW684" s="5"/>
      <c r="BX684" s="5"/>
      <c r="BY684" s="5"/>
      <c r="BZ684" s="5"/>
      <c r="CA684" s="5"/>
      <c r="CB684" s="5"/>
      <c r="CC684" s="5"/>
      <c r="CD684" s="5"/>
      <c r="CE684" s="5"/>
      <c r="CF684" s="5"/>
      <c r="CG684" s="5"/>
      <c r="CH684" s="5"/>
      <c r="CI684" s="5"/>
      <c r="CJ684" s="5"/>
      <c r="CK684" s="5"/>
      <c r="CL684" s="5"/>
      <c r="CM684" s="5"/>
      <c r="CN684" s="5"/>
      <c r="CO684" s="5"/>
      <c r="CP684" s="5"/>
      <c r="CQ684" s="5"/>
      <c r="CR684" s="5"/>
      <c r="CS684" s="5"/>
      <c r="CT684" s="5"/>
      <c r="CU684" s="5"/>
      <c r="CV684" s="5"/>
      <c r="CW684" s="5"/>
      <c r="CX684" s="5"/>
      <c r="CY684" s="5"/>
      <c r="CZ684" s="5"/>
      <c r="DA684" s="5"/>
      <c r="DB684" s="5"/>
      <c r="DC684" s="5"/>
      <c r="DD684" s="5"/>
      <c r="DE684" s="5"/>
      <c r="DF684" s="5"/>
      <c r="DG684" s="5"/>
      <c r="DH684" s="5"/>
      <c r="DI684" s="5"/>
      <c r="DJ684" s="5"/>
      <c r="DK684" s="5"/>
      <c r="DL684" s="5"/>
      <c r="DM684" s="5"/>
      <c r="DN684" s="5"/>
      <c r="DO684" s="5"/>
      <c r="DP684" s="5"/>
      <c r="DQ684" s="5"/>
      <c r="DR684" s="5"/>
      <c r="DS684" s="5"/>
      <c r="DT684" s="5"/>
      <c r="DU684" s="5"/>
      <c r="DV684" s="5"/>
      <c r="DW684" s="5"/>
      <c r="DX684" s="5"/>
      <c r="DY684" s="5"/>
      <c r="DZ684" s="5"/>
      <c r="EA684" s="5"/>
      <c r="EB684" s="5"/>
      <c r="EC684" s="5"/>
      <c r="ED684" s="5"/>
      <c r="EE684" s="5"/>
      <c r="EF684" s="5"/>
      <c r="EG684" s="5"/>
      <c r="EH684" s="5"/>
      <c r="EI684" s="5"/>
      <c r="EJ684" s="5"/>
      <c r="EK684" s="5"/>
      <c r="EL684" s="5"/>
      <c r="EM684" s="5"/>
      <c r="EN684" s="5"/>
      <c r="EO684" s="5"/>
      <c r="EP684" s="5"/>
      <c r="EQ684" s="5"/>
      <c r="ER684" s="20">
        <f t="shared" si="146"/>
        <v>1</v>
      </c>
      <c r="ES684" s="5">
        <f t="shared" si="147"/>
        <v>1</v>
      </c>
      <c r="ET684" s="5" t="s">
        <v>573</v>
      </c>
      <c r="EU684" s="15" t="s">
        <v>2130</v>
      </c>
      <c r="EV684" s="15" t="s">
        <v>567</v>
      </c>
      <c r="EW684" s="15" t="s">
        <v>1068</v>
      </c>
      <c r="EX684" s="3" t="s">
        <v>1316</v>
      </c>
      <c r="EY684" s="22">
        <v>46177</v>
      </c>
      <c r="EZ684" s="21"/>
      <c r="FA684" s="3"/>
      <c r="FB684" s="22"/>
      <c r="FC684" s="15"/>
      <c r="FD684" s="15"/>
      <c r="FE684" s="15">
        <f t="shared" si="148"/>
        <v>6</v>
      </c>
      <c r="FF684" s="4">
        <f t="shared" si="149"/>
        <v>4574</v>
      </c>
      <c r="FG684" t="s">
        <v>586</v>
      </c>
      <c r="FH684" s="4">
        <v>6</v>
      </c>
      <c r="FI684" t="s">
        <v>688</v>
      </c>
    </row>
    <row r="685" spans="1:165" ht="17.25" x14ac:dyDescent="0.25">
      <c r="A685" s="5">
        <v>456338926</v>
      </c>
      <c r="B685" s="12" t="s">
        <v>494</v>
      </c>
      <c r="C685" s="5"/>
      <c r="D685" s="5"/>
      <c r="E685" s="5"/>
      <c r="F685" s="5"/>
      <c r="G685" s="6"/>
      <c r="H685" s="6"/>
      <c r="I685" s="5">
        <v>3359</v>
      </c>
      <c r="J685" s="5">
        <v>0</v>
      </c>
      <c r="K685" s="295">
        <f t="shared" si="151"/>
        <v>18</v>
      </c>
      <c r="L685" s="295">
        <f t="shared" si="139"/>
        <v>3359</v>
      </c>
      <c r="M685" s="7">
        <v>3</v>
      </c>
      <c r="N685" s="5" t="s">
        <v>688</v>
      </c>
      <c r="O685" s="5" t="s">
        <v>689</v>
      </c>
      <c r="P685" s="5" t="s">
        <v>106</v>
      </c>
      <c r="Q685" s="8">
        <v>0</v>
      </c>
      <c r="R685" s="9">
        <v>18</v>
      </c>
      <c r="S685" s="9">
        <f t="shared" si="152"/>
        <v>0</v>
      </c>
      <c r="T685" s="9">
        <v>3996</v>
      </c>
      <c r="U685" s="10" t="s">
        <v>688</v>
      </c>
      <c r="V685" s="319">
        <f t="shared" si="144"/>
        <v>0</v>
      </c>
      <c r="W685" s="319">
        <f t="shared" si="145"/>
        <v>0</v>
      </c>
      <c r="X685" s="11" t="str">
        <f t="shared" si="140"/>
        <v>FLOW</v>
      </c>
      <c r="Y685" s="5" t="str">
        <f t="shared" si="141"/>
        <v>-</v>
      </c>
      <c r="Z685" s="5" t="s">
        <v>773</v>
      </c>
      <c r="AA685" s="5" t="s">
        <v>586</v>
      </c>
      <c r="AB685" s="12"/>
      <c r="AC685" s="5"/>
      <c r="AD685" s="5"/>
      <c r="AE685" s="13"/>
      <c r="AF685" s="14" t="s">
        <v>586</v>
      </c>
      <c r="AG685" s="15" t="s">
        <v>586</v>
      </c>
      <c r="AH685" s="5" t="s">
        <v>217</v>
      </c>
      <c r="AI685" s="15" t="s">
        <v>586</v>
      </c>
      <c r="AJ685" s="16" t="s">
        <v>586</v>
      </c>
      <c r="AK685" s="15" t="s">
        <v>586</v>
      </c>
      <c r="AL685" s="17">
        <v>4014</v>
      </c>
      <c r="AM685" s="8">
        <v>0</v>
      </c>
      <c r="AN685" s="18">
        <v>88</v>
      </c>
      <c r="AO685" s="6">
        <v>98</v>
      </c>
      <c r="AP685" s="6" t="str">
        <f t="shared" si="142"/>
        <v>FLOW</v>
      </c>
      <c r="AQ685" s="6"/>
      <c r="AR685" s="6"/>
      <c r="AS685" s="6"/>
      <c r="AT685" s="6"/>
      <c r="AU685" s="5" t="s">
        <v>1060</v>
      </c>
      <c r="AV685" s="332"/>
      <c r="AW685" s="12"/>
      <c r="AX685" s="19"/>
      <c r="AY685" s="5"/>
      <c r="AZ685" s="5" t="s">
        <v>1011</v>
      </c>
      <c r="BA685" s="15" t="s">
        <v>586</v>
      </c>
      <c r="BB685" s="15"/>
      <c r="BC685" s="15"/>
      <c r="BD685" s="5"/>
      <c r="BE685" s="5"/>
      <c r="BF685" s="5"/>
      <c r="BG685" s="3"/>
      <c r="BH685" s="5"/>
      <c r="BI685" s="5"/>
      <c r="BJ685" s="5"/>
      <c r="BK685" s="5"/>
      <c r="BL685" s="5">
        <v>1</v>
      </c>
      <c r="BM685" s="5"/>
      <c r="BN685" s="5"/>
      <c r="BO685" s="5"/>
      <c r="BP685" s="5"/>
      <c r="BQ685" s="5"/>
      <c r="BR685" s="5"/>
      <c r="BS685" s="5"/>
      <c r="BT685" s="5"/>
      <c r="BU685" s="5"/>
      <c r="BV685" s="5"/>
      <c r="BW685" s="5"/>
      <c r="BX685" s="5"/>
      <c r="BY685" s="5"/>
      <c r="BZ685" s="5"/>
      <c r="CA685" s="5"/>
      <c r="CB685" s="5"/>
      <c r="CC685" s="5"/>
      <c r="CD685" s="5"/>
      <c r="CE685" s="5"/>
      <c r="CF685" s="5"/>
      <c r="CG685" s="5"/>
      <c r="CH685" s="5"/>
      <c r="CI685" s="5"/>
      <c r="CJ685" s="5"/>
      <c r="CK685" s="5"/>
      <c r="CL685" s="5"/>
      <c r="CM685" s="5"/>
      <c r="CN685" s="5"/>
      <c r="CO685" s="5"/>
      <c r="CP685" s="5"/>
      <c r="CQ685" s="5"/>
      <c r="CR685" s="5"/>
      <c r="CS685" s="5"/>
      <c r="CT685" s="5"/>
      <c r="CU685" s="5"/>
      <c r="CV685" s="5"/>
      <c r="CW685" s="5"/>
      <c r="CX685" s="5"/>
      <c r="CY685" s="5"/>
      <c r="CZ685" s="5"/>
      <c r="DA685" s="5"/>
      <c r="DB685" s="5"/>
      <c r="DC685" s="5"/>
      <c r="DD685" s="5"/>
      <c r="DE685" s="5"/>
      <c r="DF685" s="5"/>
      <c r="DG685" s="5"/>
      <c r="DH685" s="5"/>
      <c r="DI685" s="5"/>
      <c r="DJ685" s="5"/>
      <c r="DK685" s="5"/>
      <c r="DL685" s="5"/>
      <c r="DM685" s="5"/>
      <c r="DN685" s="5"/>
      <c r="DO685" s="5"/>
      <c r="DP685" s="5"/>
      <c r="DQ685" s="5"/>
      <c r="DR685" s="5"/>
      <c r="DS685" s="5"/>
      <c r="DT685" s="5"/>
      <c r="DU685" s="5"/>
      <c r="DV685" s="5"/>
      <c r="DW685" s="5"/>
      <c r="DX685" s="5"/>
      <c r="DY685" s="5"/>
      <c r="DZ685" s="5"/>
      <c r="EA685" s="5"/>
      <c r="EB685" s="5"/>
      <c r="EC685" s="5"/>
      <c r="ED685" s="5"/>
      <c r="EE685" s="5"/>
      <c r="EF685" s="5"/>
      <c r="EG685" s="5"/>
      <c r="EH685" s="5"/>
      <c r="EI685" s="5"/>
      <c r="EJ685" s="5"/>
      <c r="EK685" s="5"/>
      <c r="EL685" s="5"/>
      <c r="EM685" s="5"/>
      <c r="EN685" s="5"/>
      <c r="EO685" s="5"/>
      <c r="EP685" s="5"/>
      <c r="EQ685" s="5"/>
      <c r="ER685" s="20">
        <f t="shared" si="146"/>
        <v>1</v>
      </c>
      <c r="ES685" s="5">
        <f t="shared" si="147"/>
        <v>1</v>
      </c>
      <c r="ET685" s="5" t="s">
        <v>568</v>
      </c>
      <c r="EU685" s="15" t="s">
        <v>2131</v>
      </c>
      <c r="EV685" s="15" t="s">
        <v>567</v>
      </c>
      <c r="EW685" s="15" t="s">
        <v>1073</v>
      </c>
      <c r="EX685" s="3" t="s">
        <v>1082</v>
      </c>
      <c r="EY685" s="22">
        <v>46178</v>
      </c>
      <c r="EZ685" s="21"/>
      <c r="FA685" s="3"/>
      <c r="FB685" s="22"/>
      <c r="FC685" s="15"/>
      <c r="FD685" s="15"/>
      <c r="FE685" s="15">
        <f t="shared" si="148"/>
        <v>18</v>
      </c>
      <c r="FF685" s="4">
        <f t="shared" si="149"/>
        <v>3359</v>
      </c>
      <c r="FG685" t="s">
        <v>897</v>
      </c>
      <c r="FH685" s="4">
        <v>18</v>
      </c>
      <c r="FI685" t="s">
        <v>688</v>
      </c>
    </row>
    <row r="686" spans="1:165" ht="17.25" x14ac:dyDescent="0.25">
      <c r="A686" s="5">
        <v>462011491</v>
      </c>
      <c r="B686" s="12" t="s">
        <v>515</v>
      </c>
      <c r="C686" s="5"/>
      <c r="D686" s="5"/>
      <c r="E686" s="5"/>
      <c r="F686" s="5"/>
      <c r="G686" s="6"/>
      <c r="H686" s="6"/>
      <c r="I686" s="5">
        <v>3778</v>
      </c>
      <c r="J686" s="5">
        <v>0</v>
      </c>
      <c r="K686" s="295">
        <f t="shared" si="151"/>
        <v>9</v>
      </c>
      <c r="L686" s="295">
        <f t="shared" si="139"/>
        <v>3778</v>
      </c>
      <c r="M686" s="7">
        <v>3</v>
      </c>
      <c r="N686" s="5" t="s">
        <v>688</v>
      </c>
      <c r="O686" s="5" t="s">
        <v>689</v>
      </c>
      <c r="P686" s="5" t="s">
        <v>41</v>
      </c>
      <c r="Q686" s="8">
        <v>0</v>
      </c>
      <c r="R686" s="9">
        <v>9</v>
      </c>
      <c r="S686" s="9">
        <f t="shared" si="152"/>
        <v>0</v>
      </c>
      <c r="T686" s="9">
        <v>893</v>
      </c>
      <c r="U686" s="10" t="s">
        <v>688</v>
      </c>
      <c r="V686" s="319">
        <f t="shared" si="144"/>
        <v>0</v>
      </c>
      <c r="W686" s="319">
        <f t="shared" si="145"/>
        <v>0</v>
      </c>
      <c r="X686" s="11" t="str">
        <f t="shared" si="140"/>
        <v>FLOW</v>
      </c>
      <c r="Y686" s="5" t="str">
        <f t="shared" si="141"/>
        <v>-</v>
      </c>
      <c r="Z686" s="5" t="s">
        <v>787</v>
      </c>
      <c r="AA686" s="5" t="s">
        <v>586</v>
      </c>
      <c r="AB686" s="12"/>
      <c r="AC686" s="5"/>
      <c r="AD686" s="5"/>
      <c r="AE686" s="13"/>
      <c r="AF686" s="14" t="s">
        <v>586</v>
      </c>
      <c r="AG686" s="15" t="s">
        <v>586</v>
      </c>
      <c r="AH686" s="5" t="s">
        <v>239</v>
      </c>
      <c r="AI686" s="15" t="s">
        <v>586</v>
      </c>
      <c r="AJ686" s="16" t="s">
        <v>586</v>
      </c>
      <c r="AK686" s="15" t="s">
        <v>586</v>
      </c>
      <c r="AL686" s="17">
        <v>902</v>
      </c>
      <c r="AM686" s="8">
        <v>0</v>
      </c>
      <c r="AN686" s="18">
        <v>88</v>
      </c>
      <c r="AO686" s="6">
        <v>98</v>
      </c>
      <c r="AP686" s="6" t="str">
        <f t="shared" si="142"/>
        <v>FLOW</v>
      </c>
      <c r="AQ686" s="6"/>
      <c r="AR686" s="6"/>
      <c r="AS686" s="6"/>
      <c r="AT686" s="6"/>
      <c r="AU686" s="5" t="s">
        <v>1060</v>
      </c>
      <c r="AV686" s="332"/>
      <c r="AW686" s="12"/>
      <c r="AX686" s="19"/>
      <c r="AY686" s="5"/>
      <c r="AZ686" s="5" t="s">
        <v>1011</v>
      </c>
      <c r="BA686" s="15" t="s">
        <v>586</v>
      </c>
      <c r="BB686" s="15"/>
      <c r="BC686" s="15"/>
      <c r="BD686" s="5"/>
      <c r="BE686" s="5"/>
      <c r="BF686" s="5"/>
      <c r="BG686" s="3"/>
      <c r="BH686" s="5"/>
      <c r="BI686" s="5"/>
      <c r="BJ686" s="5"/>
      <c r="BK686" s="5"/>
      <c r="BL686" s="5"/>
      <c r="BM686" s="5"/>
      <c r="BN686" s="5"/>
      <c r="BO686" s="5"/>
      <c r="BP686" s="5"/>
      <c r="BQ686" s="5"/>
      <c r="BR686" s="5"/>
      <c r="BS686" s="5"/>
      <c r="BT686" s="5"/>
      <c r="BU686" s="5"/>
      <c r="BV686" s="5"/>
      <c r="BW686" s="5"/>
      <c r="BX686" s="5"/>
      <c r="BY686" s="5"/>
      <c r="BZ686" s="5"/>
      <c r="CA686" s="5"/>
      <c r="CB686" s="5"/>
      <c r="CC686" s="5"/>
      <c r="CD686" s="5"/>
      <c r="CE686" s="5"/>
      <c r="CF686" s="5"/>
      <c r="CG686" s="5"/>
      <c r="CH686" s="5"/>
      <c r="CI686" s="5"/>
      <c r="CJ686" s="5"/>
      <c r="CK686" s="5"/>
      <c r="CL686" s="5"/>
      <c r="CM686" s="5"/>
      <c r="CN686" s="5"/>
      <c r="CO686" s="5"/>
      <c r="CP686" s="5"/>
      <c r="CQ686" s="5"/>
      <c r="CR686" s="5"/>
      <c r="CS686" s="5"/>
      <c r="CT686" s="5"/>
      <c r="CU686" s="5"/>
      <c r="CV686" s="5"/>
      <c r="CW686" s="5"/>
      <c r="CX686" s="5"/>
      <c r="CY686" s="5"/>
      <c r="CZ686" s="5"/>
      <c r="DA686" s="5"/>
      <c r="DB686" s="5"/>
      <c r="DC686" s="5"/>
      <c r="DD686" s="5"/>
      <c r="DE686" s="5"/>
      <c r="DF686" s="5"/>
      <c r="DG686" s="5"/>
      <c r="DH686" s="5"/>
      <c r="DI686" s="5"/>
      <c r="DJ686" s="5"/>
      <c r="DK686" s="5"/>
      <c r="DL686" s="5"/>
      <c r="DM686" s="5"/>
      <c r="DN686" s="5"/>
      <c r="DO686" s="5"/>
      <c r="DP686" s="5"/>
      <c r="DQ686" s="5"/>
      <c r="DR686" s="5"/>
      <c r="DS686" s="5"/>
      <c r="DT686" s="5"/>
      <c r="DU686" s="5"/>
      <c r="DV686" s="5"/>
      <c r="DW686" s="5"/>
      <c r="DX686" s="5"/>
      <c r="DY686" s="5"/>
      <c r="DZ686" s="5"/>
      <c r="EA686" s="5"/>
      <c r="EB686" s="5"/>
      <c r="EC686" s="5"/>
      <c r="ED686" s="5"/>
      <c r="EE686" s="5"/>
      <c r="EF686" s="5"/>
      <c r="EG686" s="5"/>
      <c r="EH686" s="5"/>
      <c r="EI686" s="5"/>
      <c r="EJ686" s="5"/>
      <c r="EK686" s="5"/>
      <c r="EL686" s="5"/>
      <c r="EM686" s="5"/>
      <c r="EN686" s="5"/>
      <c r="EO686" s="5"/>
      <c r="EP686" s="5"/>
      <c r="EQ686" s="5"/>
      <c r="ER686" s="20">
        <f t="shared" si="146"/>
        <v>0</v>
      </c>
      <c r="ES686" s="5" t="str">
        <f t="shared" si="147"/>
        <v/>
      </c>
      <c r="ET686" s="5" t="s">
        <v>575</v>
      </c>
      <c r="EU686" s="15" t="s">
        <v>2132</v>
      </c>
      <c r="EV686" s="15" t="s">
        <v>567</v>
      </c>
      <c r="EW686" s="15" t="e">
        <v>#N/A</v>
      </c>
      <c r="EX686" s="3" t="e">
        <v>#N/A</v>
      </c>
      <c r="EY686" s="22" t="e">
        <v>#N/A</v>
      </c>
      <c r="EZ686" s="21"/>
      <c r="FA686" s="3"/>
      <c r="FB686" s="22"/>
      <c r="FC686" s="15"/>
      <c r="FD686" s="15"/>
      <c r="FE686" s="15">
        <f t="shared" si="148"/>
        <v>9</v>
      </c>
      <c r="FF686" s="4">
        <f t="shared" si="149"/>
        <v>3778</v>
      </c>
      <c r="FG686" t="s">
        <v>897</v>
      </c>
      <c r="FH686" s="4">
        <v>9</v>
      </c>
      <c r="FI686" t="s">
        <v>688</v>
      </c>
    </row>
    <row r="687" spans="1:165" ht="17.25" x14ac:dyDescent="0.25">
      <c r="A687" s="5">
        <v>136892187</v>
      </c>
      <c r="B687" s="12" t="s">
        <v>259</v>
      </c>
      <c r="C687" s="5"/>
      <c r="D687" s="5"/>
      <c r="E687" s="5"/>
      <c r="F687" s="5"/>
      <c r="G687" s="6"/>
      <c r="H687" s="6"/>
      <c r="I687" s="5">
        <v>2794</v>
      </c>
      <c r="J687" s="5">
        <v>0</v>
      </c>
      <c r="K687" s="295">
        <f t="shared" si="151"/>
        <v>5</v>
      </c>
      <c r="L687" s="295">
        <f t="shared" si="139"/>
        <v>2794</v>
      </c>
      <c r="M687" s="7">
        <v>4</v>
      </c>
      <c r="N687" s="5" t="s">
        <v>688</v>
      </c>
      <c r="O687" s="5" t="s">
        <v>689</v>
      </c>
      <c r="P687" s="5" t="s">
        <v>106</v>
      </c>
      <c r="Q687" s="8">
        <v>0</v>
      </c>
      <c r="R687" s="9">
        <v>5</v>
      </c>
      <c r="S687" s="9">
        <f t="shared" si="152"/>
        <v>0</v>
      </c>
      <c r="T687" s="9">
        <v>450</v>
      </c>
      <c r="U687" s="10" t="s">
        <v>688</v>
      </c>
      <c r="V687" s="319">
        <f t="shared" si="144"/>
        <v>0</v>
      </c>
      <c r="W687" s="319">
        <f t="shared" si="145"/>
        <v>0</v>
      </c>
      <c r="X687" s="11" t="str">
        <f t="shared" si="140"/>
        <v>FLOW</v>
      </c>
      <c r="Y687" s="5" t="str">
        <f t="shared" si="141"/>
        <v>-</v>
      </c>
      <c r="Z687" s="5" t="s">
        <v>787</v>
      </c>
      <c r="AA687" s="5" t="s">
        <v>586</v>
      </c>
      <c r="AB687" s="12"/>
      <c r="AC687" s="5"/>
      <c r="AD687" s="5"/>
      <c r="AE687" s="13"/>
      <c r="AF687" s="14" t="s">
        <v>586</v>
      </c>
      <c r="AG687" s="15" t="s">
        <v>586</v>
      </c>
      <c r="AH687" s="5" t="s">
        <v>260</v>
      </c>
      <c r="AI687" s="15" t="s">
        <v>586</v>
      </c>
      <c r="AJ687" s="16" t="s">
        <v>586</v>
      </c>
      <c r="AK687" s="15" t="s">
        <v>586</v>
      </c>
      <c r="AL687" s="17">
        <v>455</v>
      </c>
      <c r="AM687" s="8">
        <v>0</v>
      </c>
      <c r="AN687" s="18">
        <v>115</v>
      </c>
      <c r="AO687" s="6">
        <v>125</v>
      </c>
      <c r="AP687" s="6" t="str">
        <f t="shared" si="142"/>
        <v>FLOW</v>
      </c>
      <c r="AQ687" s="6"/>
      <c r="AR687" s="6"/>
      <c r="AS687" s="6"/>
      <c r="AT687" s="6"/>
      <c r="AU687" s="5" t="s">
        <v>483</v>
      </c>
      <c r="AV687" s="332"/>
      <c r="AW687" s="12"/>
      <c r="AX687" s="19"/>
      <c r="AY687" s="5"/>
      <c r="AZ687" s="5" t="s">
        <v>1011</v>
      </c>
      <c r="BA687" s="15" t="s">
        <v>586</v>
      </c>
      <c r="BB687" s="15"/>
      <c r="BC687" s="15"/>
      <c r="BD687" s="5"/>
      <c r="BE687" s="5"/>
      <c r="BF687" s="5"/>
      <c r="BG687" s="3"/>
      <c r="BH687" s="5"/>
      <c r="BI687" s="5"/>
      <c r="BJ687" s="5"/>
      <c r="BK687" s="5"/>
      <c r="BL687" s="5">
        <v>1</v>
      </c>
      <c r="BM687" s="5"/>
      <c r="BN687" s="5"/>
      <c r="BO687" s="5"/>
      <c r="BP687" s="5"/>
      <c r="BQ687" s="5"/>
      <c r="BR687" s="5"/>
      <c r="BS687" s="5"/>
      <c r="BT687" s="5"/>
      <c r="BU687" s="5"/>
      <c r="BV687" s="5"/>
      <c r="BW687" s="5"/>
      <c r="BX687" s="5"/>
      <c r="BY687" s="5"/>
      <c r="BZ687" s="5"/>
      <c r="CA687" s="5"/>
      <c r="CB687" s="5"/>
      <c r="CC687" s="5"/>
      <c r="CD687" s="5"/>
      <c r="CE687" s="5"/>
      <c r="CF687" s="5"/>
      <c r="CG687" s="5"/>
      <c r="CH687" s="5"/>
      <c r="CI687" s="5"/>
      <c r="CJ687" s="5"/>
      <c r="CK687" s="5"/>
      <c r="CL687" s="5"/>
      <c r="CM687" s="5"/>
      <c r="CN687" s="5"/>
      <c r="CO687" s="5"/>
      <c r="CP687" s="5"/>
      <c r="CQ687" s="5"/>
      <c r="CR687" s="5"/>
      <c r="CS687" s="5"/>
      <c r="CT687" s="5"/>
      <c r="CU687" s="5"/>
      <c r="CV687" s="5"/>
      <c r="CW687" s="5"/>
      <c r="CX687" s="5"/>
      <c r="CY687" s="5"/>
      <c r="CZ687" s="5"/>
      <c r="DA687" s="5"/>
      <c r="DB687" s="5"/>
      <c r="DC687" s="5"/>
      <c r="DD687" s="5"/>
      <c r="DE687" s="5"/>
      <c r="DF687" s="5"/>
      <c r="DG687" s="5"/>
      <c r="DH687" s="5"/>
      <c r="DI687" s="5"/>
      <c r="DJ687" s="5"/>
      <c r="DK687" s="5"/>
      <c r="DL687" s="5"/>
      <c r="DM687" s="5"/>
      <c r="DN687" s="5"/>
      <c r="DO687" s="5"/>
      <c r="DP687" s="5"/>
      <c r="DQ687" s="5"/>
      <c r="DR687" s="5"/>
      <c r="DS687" s="5"/>
      <c r="DT687" s="5"/>
      <c r="DU687" s="5"/>
      <c r="DV687" s="5"/>
      <c r="DW687" s="5"/>
      <c r="DX687" s="5"/>
      <c r="DY687" s="5"/>
      <c r="DZ687" s="5"/>
      <c r="EA687" s="5"/>
      <c r="EB687" s="5"/>
      <c r="EC687" s="5"/>
      <c r="ED687" s="5"/>
      <c r="EE687" s="5"/>
      <c r="EF687" s="5"/>
      <c r="EG687" s="5"/>
      <c r="EH687" s="5"/>
      <c r="EI687" s="5"/>
      <c r="EJ687" s="5"/>
      <c r="EK687" s="5"/>
      <c r="EL687" s="5"/>
      <c r="EM687" s="5"/>
      <c r="EN687" s="5"/>
      <c r="EO687" s="5"/>
      <c r="EP687" s="5"/>
      <c r="EQ687" s="5"/>
      <c r="ER687" s="20">
        <f t="shared" si="146"/>
        <v>1</v>
      </c>
      <c r="ES687" s="5">
        <f t="shared" si="147"/>
        <v>1</v>
      </c>
      <c r="ET687" s="5" t="s">
        <v>568</v>
      </c>
      <c r="EU687" s="15" t="s">
        <v>2133</v>
      </c>
      <c r="EV687" s="15" t="s">
        <v>567</v>
      </c>
      <c r="EW687" s="15" t="s">
        <v>1073</v>
      </c>
      <c r="EX687" s="3" t="s">
        <v>1082</v>
      </c>
      <c r="EY687" s="22">
        <v>46181</v>
      </c>
      <c r="EZ687" s="21"/>
      <c r="FA687" s="3"/>
      <c r="FB687" s="22"/>
      <c r="FC687" s="15"/>
      <c r="FD687" s="15"/>
      <c r="FE687" s="15">
        <f t="shared" si="148"/>
        <v>5</v>
      </c>
      <c r="FF687" s="4">
        <f t="shared" si="149"/>
        <v>2794</v>
      </c>
      <c r="FG687" t="s">
        <v>586</v>
      </c>
      <c r="FH687" s="4">
        <v>5</v>
      </c>
      <c r="FI687" t="s">
        <v>688</v>
      </c>
    </row>
    <row r="688" spans="1:165" ht="17.25" x14ac:dyDescent="0.25">
      <c r="A688" s="5">
        <v>462252637</v>
      </c>
      <c r="B688" s="12" t="s">
        <v>1010</v>
      </c>
      <c r="C688" s="5"/>
      <c r="D688" s="5"/>
      <c r="E688" s="5"/>
      <c r="F688" s="5"/>
      <c r="G688" s="6"/>
      <c r="H688" s="6" t="s">
        <v>1057</v>
      </c>
      <c r="I688" s="5">
        <v>2640</v>
      </c>
      <c r="J688" s="5">
        <v>0</v>
      </c>
      <c r="K688" s="295">
        <f t="shared" si="151"/>
        <v>43</v>
      </c>
      <c r="L688" s="295">
        <f t="shared" ref="L688:L703" si="153">FF688-E688</f>
        <v>2640</v>
      </c>
      <c r="M688" s="7">
        <v>2</v>
      </c>
      <c r="N688" s="5" t="s">
        <v>739</v>
      </c>
      <c r="O688" s="5" t="s">
        <v>689</v>
      </c>
      <c r="P688" s="5" t="s">
        <v>168</v>
      </c>
      <c r="Q688" s="8">
        <v>0</v>
      </c>
      <c r="R688" s="9">
        <v>43</v>
      </c>
      <c r="S688" s="9">
        <f t="shared" si="152"/>
        <v>0</v>
      </c>
      <c r="T688" s="9">
        <v>900</v>
      </c>
      <c r="U688" s="10" t="s">
        <v>586</v>
      </c>
      <c r="V688" s="319">
        <f t="shared" si="144"/>
        <v>0</v>
      </c>
      <c r="W688" s="319">
        <f t="shared" si="145"/>
        <v>0</v>
      </c>
      <c r="X688" s="11" t="str">
        <f t="shared" ref="X688:X703" si="154">N688</f>
        <v>RB</v>
      </c>
      <c r="Y688" s="5" t="str">
        <f t="shared" ref="Y688:Y703" si="155">IF(OR(N688="STABLE", N688="RB" ),"PAID",AA688)</f>
        <v>PAID</v>
      </c>
      <c r="Z688" s="5" t="s">
        <v>586</v>
      </c>
      <c r="AA688" s="5" t="s">
        <v>586</v>
      </c>
      <c r="AB688" s="12"/>
      <c r="AC688" s="5"/>
      <c r="AD688" s="5"/>
      <c r="AE688" s="13"/>
      <c r="AF688" s="14" t="s">
        <v>586</v>
      </c>
      <c r="AG688" s="15" t="s">
        <v>586</v>
      </c>
      <c r="AH688" s="5" t="s">
        <v>274</v>
      </c>
      <c r="AI688" s="15" t="s">
        <v>586</v>
      </c>
      <c r="AJ688" s="16" t="s">
        <v>586</v>
      </c>
      <c r="AK688" s="15" t="s">
        <v>586</v>
      </c>
      <c r="AL688" s="17">
        <v>943</v>
      </c>
      <c r="AM688" s="8">
        <v>0</v>
      </c>
      <c r="AN688" s="18">
        <v>56</v>
      </c>
      <c r="AO688" s="6">
        <v>0</v>
      </c>
      <c r="AP688" s="6" t="str">
        <f t="shared" ref="AP688:AP703" si="156">IF(AO688=0,"RB",IF(AO688&lt;AN688,"STABLE",IF(AO688&gt;AN688,"FLOW","SAME")))</f>
        <v>RB</v>
      </c>
      <c r="AQ688" s="6"/>
      <c r="AR688" s="6"/>
      <c r="AS688" s="6"/>
      <c r="AT688" s="6"/>
      <c r="AU688" s="5" t="s">
        <v>1060</v>
      </c>
      <c r="AV688" s="332"/>
      <c r="AW688" s="12"/>
      <c r="AX688" s="19"/>
      <c r="AY688" s="5"/>
      <c r="AZ688" s="5" t="s">
        <v>1011</v>
      </c>
      <c r="BA688" s="15" t="s">
        <v>586</v>
      </c>
      <c r="BB688" s="15"/>
      <c r="BC688" s="15"/>
      <c r="BD688" s="5"/>
      <c r="BE688" s="5"/>
      <c r="BF688" s="5"/>
      <c r="BG688" s="3"/>
      <c r="BH688" s="5"/>
      <c r="BI688" s="5"/>
      <c r="BJ688" s="5"/>
      <c r="BK688" s="5"/>
      <c r="BL688" s="5">
        <v>1</v>
      </c>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c r="EM688" s="5"/>
      <c r="EN688" s="5"/>
      <c r="EO688" s="5"/>
      <c r="EP688" s="5"/>
      <c r="EQ688" s="5"/>
      <c r="ER688" s="20">
        <f t="shared" si="146"/>
        <v>1</v>
      </c>
      <c r="ES688" s="5">
        <f t="shared" si="147"/>
        <v>1</v>
      </c>
      <c r="ET688" s="5" t="s">
        <v>583</v>
      </c>
      <c r="EU688" s="15" t="s">
        <v>2134</v>
      </c>
      <c r="EV688" s="15" t="s">
        <v>567</v>
      </c>
      <c r="EW688" s="15" t="s">
        <v>1096</v>
      </c>
      <c r="EX688" s="3" t="s">
        <v>1157</v>
      </c>
      <c r="EY688" s="22">
        <v>46177</v>
      </c>
      <c r="EZ688" s="21"/>
      <c r="FA688" s="3"/>
      <c r="FB688" s="22"/>
      <c r="FC688" s="15"/>
      <c r="FD688" s="15"/>
      <c r="FE688" s="15">
        <f t="shared" si="148"/>
        <v>43</v>
      </c>
      <c r="FF688" s="4">
        <f t="shared" si="149"/>
        <v>2640</v>
      </c>
      <c r="FG688" t="s">
        <v>586</v>
      </c>
      <c r="FH688" s="4">
        <v>43</v>
      </c>
      <c r="FI688" t="s">
        <v>1479</v>
      </c>
    </row>
    <row r="689" spans="1:165" ht="17.25" x14ac:dyDescent="0.25">
      <c r="A689" s="5">
        <v>134196820</v>
      </c>
      <c r="B689" s="12" t="s">
        <v>300</v>
      </c>
      <c r="C689" s="5"/>
      <c r="D689" s="5"/>
      <c r="E689" s="5"/>
      <c r="F689" s="5"/>
      <c r="G689" s="6"/>
      <c r="H689" s="6"/>
      <c r="I689" s="5">
        <v>3506</v>
      </c>
      <c r="J689" s="5">
        <v>0</v>
      </c>
      <c r="K689" s="295">
        <f t="shared" si="151"/>
        <v>126</v>
      </c>
      <c r="L689" s="295">
        <f t="shared" si="153"/>
        <v>3506</v>
      </c>
      <c r="M689" s="7">
        <v>6</v>
      </c>
      <c r="N689" s="5" t="s">
        <v>688</v>
      </c>
      <c r="O689" s="5" t="s">
        <v>689</v>
      </c>
      <c r="P689" s="5" t="s">
        <v>168</v>
      </c>
      <c r="Q689" s="8">
        <v>0</v>
      </c>
      <c r="R689" s="9">
        <v>126</v>
      </c>
      <c r="S689" s="9">
        <f t="shared" si="152"/>
        <v>0</v>
      </c>
      <c r="T689" s="9">
        <v>3600</v>
      </c>
      <c r="U689" s="10" t="s">
        <v>688</v>
      </c>
      <c r="V689" s="319">
        <f t="shared" si="144"/>
        <v>0</v>
      </c>
      <c r="W689" s="319">
        <f t="shared" si="145"/>
        <v>0</v>
      </c>
      <c r="X689" s="11" t="str">
        <f t="shared" si="154"/>
        <v>FLOW</v>
      </c>
      <c r="Y689" s="5" t="str">
        <f t="shared" si="155"/>
        <v>-</v>
      </c>
      <c r="Z689" s="5" t="s">
        <v>787</v>
      </c>
      <c r="AA689" s="5" t="s">
        <v>586</v>
      </c>
      <c r="AB689" s="12"/>
      <c r="AC689" s="5"/>
      <c r="AD689" s="5"/>
      <c r="AE689" s="13"/>
      <c r="AF689" s="14" t="s">
        <v>586</v>
      </c>
      <c r="AG689" s="15" t="s">
        <v>586</v>
      </c>
      <c r="AH689" s="5" t="s">
        <v>299</v>
      </c>
      <c r="AI689" s="15" t="s">
        <v>586</v>
      </c>
      <c r="AJ689" s="16" t="s">
        <v>586</v>
      </c>
      <c r="AK689" s="15" t="s">
        <v>586</v>
      </c>
      <c r="AL689" s="17">
        <v>3726</v>
      </c>
      <c r="AM689" s="8">
        <v>0</v>
      </c>
      <c r="AN689" s="18">
        <v>177</v>
      </c>
      <c r="AO689" s="6">
        <v>187</v>
      </c>
      <c r="AP689" s="6" t="str">
        <f t="shared" si="156"/>
        <v>FLOW</v>
      </c>
      <c r="AQ689" s="6"/>
      <c r="AR689" s="6"/>
      <c r="AS689" s="6"/>
      <c r="AT689" s="6"/>
      <c r="AU689" s="5" t="s">
        <v>483</v>
      </c>
      <c r="AV689" s="332"/>
      <c r="AW689" s="12"/>
      <c r="AX689" s="19"/>
      <c r="AY689" s="5"/>
      <c r="AZ689" s="5" t="s">
        <v>1011</v>
      </c>
      <c r="BA689" s="15" t="s">
        <v>586</v>
      </c>
      <c r="BB689" s="15"/>
      <c r="BC689" s="15"/>
      <c r="BD689" s="5"/>
      <c r="BE689" s="5"/>
      <c r="BF689" s="5"/>
      <c r="BG689" s="3"/>
      <c r="BH689" s="5"/>
      <c r="BI689" s="5"/>
      <c r="BJ689" s="5"/>
      <c r="BK689" s="5"/>
      <c r="BL689" s="5">
        <v>1</v>
      </c>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c r="DP689" s="5"/>
      <c r="DQ689" s="5"/>
      <c r="DR689" s="5"/>
      <c r="DS689" s="5"/>
      <c r="DT689" s="5"/>
      <c r="DU689" s="5"/>
      <c r="DV689" s="5"/>
      <c r="DW689" s="5"/>
      <c r="DX689" s="5"/>
      <c r="DY689" s="5"/>
      <c r="DZ689" s="5"/>
      <c r="EA689" s="5"/>
      <c r="EB689" s="5"/>
      <c r="EC689" s="5"/>
      <c r="ED689" s="5"/>
      <c r="EE689" s="5"/>
      <c r="EF689" s="5"/>
      <c r="EG689" s="5"/>
      <c r="EH689" s="5"/>
      <c r="EI689" s="5"/>
      <c r="EJ689" s="5"/>
      <c r="EK689" s="5"/>
      <c r="EL689" s="5"/>
      <c r="EM689" s="5"/>
      <c r="EN689" s="5"/>
      <c r="EO689" s="5"/>
      <c r="EP689" s="5"/>
      <c r="EQ689" s="5"/>
      <c r="ER689" s="20">
        <f t="shared" si="146"/>
        <v>1</v>
      </c>
      <c r="ES689" s="5">
        <f t="shared" si="147"/>
        <v>1</v>
      </c>
      <c r="ET689" s="5" t="s">
        <v>583</v>
      </c>
      <c r="EU689" s="15" t="s">
        <v>2135</v>
      </c>
      <c r="EV689" s="15" t="s">
        <v>567</v>
      </c>
      <c r="EW689" s="15" t="s">
        <v>1068</v>
      </c>
      <c r="EX689" s="3" t="s">
        <v>1167</v>
      </c>
      <c r="EY689" s="22">
        <v>46177</v>
      </c>
      <c r="EZ689" s="21"/>
      <c r="FA689" s="3"/>
      <c r="FB689" s="22"/>
      <c r="FC689" s="15"/>
      <c r="FD689" s="15"/>
      <c r="FE689" s="15">
        <f t="shared" si="148"/>
        <v>126</v>
      </c>
      <c r="FF689" s="4">
        <f t="shared" si="149"/>
        <v>3506</v>
      </c>
      <c r="FG689" t="s">
        <v>586</v>
      </c>
      <c r="FH689" s="4">
        <v>126</v>
      </c>
      <c r="FI689" t="s">
        <v>688</v>
      </c>
    </row>
    <row r="690" spans="1:165" ht="17.25" x14ac:dyDescent="0.25">
      <c r="A690" s="5">
        <v>136056637</v>
      </c>
      <c r="B690" s="12" t="s">
        <v>485</v>
      </c>
      <c r="C690" s="5"/>
      <c r="D690" s="5"/>
      <c r="E690" s="5"/>
      <c r="F690" s="5"/>
      <c r="G690" s="6"/>
      <c r="H690" s="6"/>
      <c r="I690" s="5">
        <v>3440</v>
      </c>
      <c r="J690" s="5">
        <v>0</v>
      </c>
      <c r="K690" s="295">
        <f t="shared" si="151"/>
        <v>6</v>
      </c>
      <c r="L690" s="295">
        <f t="shared" si="153"/>
        <v>3440</v>
      </c>
      <c r="M690" s="7">
        <v>5</v>
      </c>
      <c r="N690" s="5" t="s">
        <v>688</v>
      </c>
      <c r="O690" s="5" t="s">
        <v>689</v>
      </c>
      <c r="P690" s="5" t="s">
        <v>168</v>
      </c>
      <c r="Q690" s="8">
        <v>0</v>
      </c>
      <c r="R690" s="9">
        <v>6</v>
      </c>
      <c r="S690" s="9">
        <f t="shared" si="152"/>
        <v>0</v>
      </c>
      <c r="T690" s="9">
        <v>450</v>
      </c>
      <c r="U690" s="10" t="s">
        <v>688</v>
      </c>
      <c r="V690" s="319">
        <f t="shared" si="144"/>
        <v>0</v>
      </c>
      <c r="W690" s="319">
        <f t="shared" si="145"/>
        <v>0</v>
      </c>
      <c r="X690" s="11" t="str">
        <f t="shared" si="154"/>
        <v>FLOW</v>
      </c>
      <c r="Y690" s="5" t="str">
        <f t="shared" si="155"/>
        <v>-</v>
      </c>
      <c r="Z690" s="5" t="s">
        <v>773</v>
      </c>
      <c r="AA690" s="5" t="s">
        <v>586</v>
      </c>
      <c r="AB690" s="12"/>
      <c r="AC690" s="5"/>
      <c r="AD690" s="5"/>
      <c r="AE690" s="13"/>
      <c r="AF690" s="14" t="s">
        <v>586</v>
      </c>
      <c r="AG690" s="15" t="s">
        <v>586</v>
      </c>
      <c r="AH690" s="5" t="s">
        <v>299</v>
      </c>
      <c r="AI690" s="15" t="s">
        <v>586</v>
      </c>
      <c r="AJ690" s="16" t="s">
        <v>586</v>
      </c>
      <c r="AK690" s="15" t="s">
        <v>586</v>
      </c>
      <c r="AL690" s="17">
        <v>456</v>
      </c>
      <c r="AM690" s="8">
        <v>0</v>
      </c>
      <c r="AN690" s="18">
        <v>146</v>
      </c>
      <c r="AO690" s="6">
        <v>156</v>
      </c>
      <c r="AP690" s="6" t="str">
        <f t="shared" si="156"/>
        <v>FLOW</v>
      </c>
      <c r="AQ690" s="6"/>
      <c r="AR690" s="6"/>
      <c r="AS690" s="6"/>
      <c r="AT690" s="6"/>
      <c r="AU690" s="5" t="s">
        <v>483</v>
      </c>
      <c r="AV690" s="332"/>
      <c r="AW690" s="12"/>
      <c r="AX690" s="19"/>
      <c r="AY690" s="5"/>
      <c r="AZ690" s="5" t="s">
        <v>1011</v>
      </c>
      <c r="BA690" s="15" t="s">
        <v>586</v>
      </c>
      <c r="BB690" s="15"/>
      <c r="BC690" s="15"/>
      <c r="BD690" s="5"/>
      <c r="BE690" s="5"/>
      <c r="BF690" s="5"/>
      <c r="BG690" s="3"/>
      <c r="BH690" s="5"/>
      <c r="BI690" s="5"/>
      <c r="BJ690" s="5"/>
      <c r="BK690" s="5"/>
      <c r="BL690" s="5">
        <v>1</v>
      </c>
      <c r="BM690" s="5"/>
      <c r="BN690" s="5"/>
      <c r="BO690" s="5"/>
      <c r="BP690" s="5"/>
      <c r="BQ690" s="5"/>
      <c r="BR690" s="5"/>
      <c r="BS690" s="5"/>
      <c r="BT690" s="5"/>
      <c r="BU690" s="5"/>
      <c r="BV690" s="5"/>
      <c r="BW690" s="5"/>
      <c r="BX690" s="5"/>
      <c r="BY690" s="5"/>
      <c r="BZ690" s="5"/>
      <c r="CA690" s="5"/>
      <c r="CB690" s="5"/>
      <c r="CC690" s="5"/>
      <c r="CD690" s="5"/>
      <c r="CE690" s="5"/>
      <c r="CF690" s="5"/>
      <c r="CG690" s="5"/>
      <c r="CH690" s="5"/>
      <c r="CI690" s="5"/>
      <c r="CJ690" s="5"/>
      <c r="CK690" s="5"/>
      <c r="CL690" s="5"/>
      <c r="CM690" s="5"/>
      <c r="CN690" s="5"/>
      <c r="CO690" s="5"/>
      <c r="CP690" s="5"/>
      <c r="CQ690" s="5"/>
      <c r="CR690" s="5"/>
      <c r="CS690" s="5"/>
      <c r="CT690" s="5"/>
      <c r="CU690" s="5"/>
      <c r="CV690" s="5"/>
      <c r="CW690" s="5"/>
      <c r="CX690" s="5"/>
      <c r="CY690" s="5"/>
      <c r="CZ690" s="5"/>
      <c r="DA690" s="5"/>
      <c r="DB690" s="5"/>
      <c r="DC690" s="5"/>
      <c r="DD690" s="5"/>
      <c r="DE690" s="5"/>
      <c r="DF690" s="5"/>
      <c r="DG690" s="5"/>
      <c r="DH690" s="5"/>
      <c r="DI690" s="5"/>
      <c r="DJ690" s="5"/>
      <c r="DK690" s="5"/>
      <c r="DL690" s="5"/>
      <c r="DM690" s="5"/>
      <c r="DN690" s="5"/>
      <c r="DO690" s="5"/>
      <c r="DP690" s="5"/>
      <c r="DQ690" s="5"/>
      <c r="DR690" s="5"/>
      <c r="DS690" s="5"/>
      <c r="DT690" s="5"/>
      <c r="DU690" s="5"/>
      <c r="DV690" s="5"/>
      <c r="DW690" s="5"/>
      <c r="DX690" s="5"/>
      <c r="DY690" s="5"/>
      <c r="DZ690" s="5"/>
      <c r="EA690" s="5"/>
      <c r="EB690" s="5"/>
      <c r="EC690" s="5"/>
      <c r="ED690" s="5"/>
      <c r="EE690" s="5"/>
      <c r="EF690" s="5"/>
      <c r="EG690" s="5"/>
      <c r="EH690" s="5"/>
      <c r="EI690" s="5"/>
      <c r="EJ690" s="5"/>
      <c r="EK690" s="5"/>
      <c r="EL690" s="5"/>
      <c r="EM690" s="5"/>
      <c r="EN690" s="5"/>
      <c r="EO690" s="5"/>
      <c r="EP690" s="5"/>
      <c r="EQ690" s="5"/>
      <c r="ER690" s="20">
        <f t="shared" si="146"/>
        <v>1</v>
      </c>
      <c r="ES690" s="5">
        <f t="shared" si="147"/>
        <v>1</v>
      </c>
      <c r="ET690" s="5" t="s">
        <v>583</v>
      </c>
      <c r="EU690" s="15" t="s">
        <v>2136</v>
      </c>
      <c r="EV690" s="15" t="s">
        <v>567</v>
      </c>
      <c r="EW690" s="15" t="s">
        <v>1096</v>
      </c>
      <c r="EX690" s="3" t="s">
        <v>1157</v>
      </c>
      <c r="EY690" s="22">
        <v>46177</v>
      </c>
      <c r="EZ690" s="21"/>
      <c r="FA690" s="3"/>
      <c r="FB690" s="22"/>
      <c r="FC690" s="15"/>
      <c r="FD690" s="15"/>
      <c r="FE690" s="15">
        <f t="shared" si="148"/>
        <v>6</v>
      </c>
      <c r="FF690" s="4">
        <f t="shared" si="149"/>
        <v>3440</v>
      </c>
      <c r="FG690" t="s">
        <v>586</v>
      </c>
      <c r="FH690" s="4">
        <v>6</v>
      </c>
      <c r="FI690" t="s">
        <v>688</v>
      </c>
    </row>
    <row r="691" spans="1:165" ht="17.25" x14ac:dyDescent="0.25">
      <c r="A691" s="5">
        <v>463281658</v>
      </c>
      <c r="B691" s="12" t="s">
        <v>522</v>
      </c>
      <c r="C691" s="5" t="s">
        <v>1043</v>
      </c>
      <c r="D691" s="5" t="s">
        <v>1055</v>
      </c>
      <c r="E691" s="5">
        <v>1489</v>
      </c>
      <c r="F691" s="5"/>
      <c r="G691" s="6"/>
      <c r="H691" s="6" t="s">
        <v>598</v>
      </c>
      <c r="I691" s="5">
        <v>5449</v>
      </c>
      <c r="J691" s="5">
        <v>0</v>
      </c>
      <c r="K691" s="295">
        <f t="shared" si="151"/>
        <v>47</v>
      </c>
      <c r="L691" s="295">
        <f t="shared" si="153"/>
        <v>3960</v>
      </c>
      <c r="M691" s="7">
        <v>4</v>
      </c>
      <c r="N691" s="5" t="s">
        <v>739</v>
      </c>
      <c r="O691" s="5" t="s">
        <v>738</v>
      </c>
      <c r="P691" s="5" t="s">
        <v>96</v>
      </c>
      <c r="Q691" s="8">
        <v>0</v>
      </c>
      <c r="R691" s="9">
        <v>47</v>
      </c>
      <c r="S691" s="9">
        <f t="shared" si="152"/>
        <v>1441.52</v>
      </c>
      <c r="T691" s="9">
        <v>1441.52</v>
      </c>
      <c r="U691" s="10" t="s">
        <v>688</v>
      </c>
      <c r="V691" s="319">
        <f t="shared" si="144"/>
        <v>0</v>
      </c>
      <c r="W691" s="319">
        <f t="shared" si="145"/>
        <v>0</v>
      </c>
      <c r="X691" s="11" t="str">
        <f t="shared" si="154"/>
        <v>RB</v>
      </c>
      <c r="Y691" s="5" t="str">
        <f t="shared" si="155"/>
        <v>PAID</v>
      </c>
      <c r="Z691" s="5" t="s">
        <v>787</v>
      </c>
      <c r="AA691" s="5" t="s">
        <v>586</v>
      </c>
      <c r="AB691" s="12"/>
      <c r="AC691" s="5"/>
      <c r="AD691" s="5"/>
      <c r="AE691" s="13"/>
      <c r="AF691" s="14" t="s">
        <v>586</v>
      </c>
      <c r="AG691" s="15" t="s">
        <v>586</v>
      </c>
      <c r="AH691" s="5" t="s">
        <v>829</v>
      </c>
      <c r="AI691" s="15" t="s">
        <v>586</v>
      </c>
      <c r="AJ691" s="16" t="s">
        <v>586</v>
      </c>
      <c r="AK691" s="15" t="s">
        <v>586</v>
      </c>
      <c r="AL691" s="17">
        <v>1488.52</v>
      </c>
      <c r="AM691" s="8">
        <v>0</v>
      </c>
      <c r="AN691" s="18">
        <v>116</v>
      </c>
      <c r="AO691" s="6">
        <v>0</v>
      </c>
      <c r="AP691" s="6" t="str">
        <f t="shared" si="156"/>
        <v>RB</v>
      </c>
      <c r="AQ691" s="6"/>
      <c r="AR691" s="6"/>
      <c r="AS691" s="6"/>
      <c r="AT691" s="6"/>
      <c r="AU691" s="5" t="s">
        <v>483</v>
      </c>
      <c r="AV691" s="332"/>
      <c r="AW691" s="12"/>
      <c r="AX691" s="19"/>
      <c r="AY691" s="5"/>
      <c r="AZ691" s="5" t="s">
        <v>1011</v>
      </c>
      <c r="BA691" s="15" t="s">
        <v>586</v>
      </c>
      <c r="BB691" s="15"/>
      <c r="BC691" s="15"/>
      <c r="BD691" s="5"/>
      <c r="BE691" s="5"/>
      <c r="BF691" s="5"/>
      <c r="BG691" s="3"/>
      <c r="BH691" s="5"/>
      <c r="BI691" s="5">
        <v>1</v>
      </c>
      <c r="BJ691" s="5"/>
      <c r="BK691" s="5"/>
      <c r="BL691" s="5"/>
      <c r="BM691" s="5"/>
      <c r="BN691" s="5"/>
      <c r="BO691" s="5"/>
      <c r="BP691" s="5"/>
      <c r="BQ691" s="5"/>
      <c r="BR691" s="5"/>
      <c r="BS691" s="5"/>
      <c r="BT691" s="5"/>
      <c r="BU691" s="5"/>
      <c r="BV691" s="5"/>
      <c r="BW691" s="5"/>
      <c r="BX691" s="5"/>
      <c r="BY691" s="5"/>
      <c r="BZ691" s="5"/>
      <c r="CA691" s="5"/>
      <c r="CB691" s="5"/>
      <c r="CC691" s="5"/>
      <c r="CD691" s="5"/>
      <c r="CE691" s="5"/>
      <c r="CF691" s="5"/>
      <c r="CG691" s="5"/>
      <c r="CH691" s="5"/>
      <c r="CI691" s="5"/>
      <c r="CJ691" s="5"/>
      <c r="CK691" s="5"/>
      <c r="CL691" s="5"/>
      <c r="CM691" s="5"/>
      <c r="CN691" s="5"/>
      <c r="CO691" s="5"/>
      <c r="CP691" s="5"/>
      <c r="CQ691" s="5"/>
      <c r="CR691" s="5"/>
      <c r="CS691" s="5"/>
      <c r="CT691" s="5"/>
      <c r="CU691" s="5"/>
      <c r="CV691" s="5"/>
      <c r="CW691" s="5"/>
      <c r="CX691" s="5"/>
      <c r="CY691" s="5"/>
      <c r="CZ691" s="5"/>
      <c r="DA691" s="5"/>
      <c r="DB691" s="5"/>
      <c r="DC691" s="5"/>
      <c r="DD691" s="5"/>
      <c r="DE691" s="5"/>
      <c r="DF691" s="5"/>
      <c r="DG691" s="5"/>
      <c r="DH691" s="5"/>
      <c r="DI691" s="5"/>
      <c r="DJ691" s="5"/>
      <c r="DK691" s="5"/>
      <c r="DL691" s="5"/>
      <c r="DM691" s="5"/>
      <c r="DN691" s="5"/>
      <c r="DO691" s="5"/>
      <c r="DP691" s="5"/>
      <c r="DQ691" s="5"/>
      <c r="DR691" s="5"/>
      <c r="DS691" s="5"/>
      <c r="DT691" s="5"/>
      <c r="DU691" s="5"/>
      <c r="DV691" s="5"/>
      <c r="DW691" s="5"/>
      <c r="DX691" s="5"/>
      <c r="DY691" s="5"/>
      <c r="DZ691" s="5"/>
      <c r="EA691" s="5"/>
      <c r="EB691" s="5"/>
      <c r="EC691" s="5"/>
      <c r="ED691" s="5"/>
      <c r="EE691" s="5"/>
      <c r="EF691" s="5"/>
      <c r="EG691" s="5"/>
      <c r="EH691" s="5"/>
      <c r="EI691" s="5"/>
      <c r="EJ691" s="5"/>
      <c r="EK691" s="5"/>
      <c r="EL691" s="5"/>
      <c r="EM691" s="5"/>
      <c r="EN691" s="5"/>
      <c r="EO691" s="5"/>
      <c r="EP691" s="5"/>
      <c r="EQ691" s="5"/>
      <c r="ER691" s="20">
        <f t="shared" si="146"/>
        <v>1</v>
      </c>
      <c r="ES691" s="5">
        <f t="shared" si="147"/>
        <v>1</v>
      </c>
      <c r="ET691" s="5" t="s">
        <v>580</v>
      </c>
      <c r="EU691" s="15" t="s">
        <v>2137</v>
      </c>
      <c r="EV691" s="15" t="s">
        <v>567</v>
      </c>
      <c r="EW691" s="15" t="s">
        <v>1073</v>
      </c>
      <c r="EX691" s="3" t="s">
        <v>1131</v>
      </c>
      <c r="EY691" s="22">
        <v>46176</v>
      </c>
      <c r="EZ691" s="21"/>
      <c r="FA691" s="3"/>
      <c r="FB691" s="22"/>
      <c r="FC691" s="15"/>
      <c r="FD691" s="15"/>
      <c r="FE691" s="15">
        <f t="shared" si="148"/>
        <v>47</v>
      </c>
      <c r="FF691" s="4">
        <f t="shared" si="149"/>
        <v>5449</v>
      </c>
      <c r="FG691" t="s">
        <v>586</v>
      </c>
      <c r="FH691" s="4">
        <v>47</v>
      </c>
      <c r="FI691" t="s">
        <v>1479</v>
      </c>
    </row>
    <row r="692" spans="1:165" ht="17.25" x14ac:dyDescent="0.25">
      <c r="A692" s="5">
        <v>456772826</v>
      </c>
      <c r="B692" s="12" t="s">
        <v>1007</v>
      </c>
      <c r="C692" s="5" t="s">
        <v>1043</v>
      </c>
      <c r="D692" s="5" t="s">
        <v>1062</v>
      </c>
      <c r="E692" s="5">
        <v>2003</v>
      </c>
      <c r="F692" s="5"/>
      <c r="G692" s="6"/>
      <c r="H692" s="6"/>
      <c r="I692" s="5">
        <v>3269</v>
      </c>
      <c r="J692" s="5">
        <v>0</v>
      </c>
      <c r="K692" s="295">
        <f t="shared" si="151"/>
        <v>25</v>
      </c>
      <c r="L692" s="295">
        <f t="shared" si="153"/>
        <v>1266</v>
      </c>
      <c r="M692" s="7">
        <v>2</v>
      </c>
      <c r="N692" s="5" t="s">
        <v>739</v>
      </c>
      <c r="O692" s="5" t="s">
        <v>738</v>
      </c>
      <c r="P692" s="5" t="s">
        <v>26</v>
      </c>
      <c r="Q692" s="8">
        <v>0</v>
      </c>
      <c r="R692" s="9">
        <v>25</v>
      </c>
      <c r="S692" s="9">
        <f t="shared" si="152"/>
        <v>0</v>
      </c>
      <c r="T692" s="9">
        <v>4487</v>
      </c>
      <c r="U692" s="10" t="s">
        <v>586</v>
      </c>
      <c r="V692" s="319">
        <f t="shared" si="144"/>
        <v>0</v>
      </c>
      <c r="W692" s="319">
        <f t="shared" si="145"/>
        <v>0</v>
      </c>
      <c r="X692" s="11" t="str">
        <f t="shared" si="154"/>
        <v>RB</v>
      </c>
      <c r="Y692" s="5" t="str">
        <f t="shared" si="155"/>
        <v>PAID</v>
      </c>
      <c r="Z692" s="5" t="s">
        <v>586</v>
      </c>
      <c r="AA692" s="5" t="s">
        <v>586</v>
      </c>
      <c r="AB692" s="12"/>
      <c r="AC692" s="5"/>
      <c r="AD692" s="5"/>
      <c r="AE692" s="13"/>
      <c r="AF692" s="14" t="s">
        <v>586</v>
      </c>
      <c r="AG692" s="15" t="s">
        <v>586</v>
      </c>
      <c r="AH692" s="5" t="s">
        <v>338</v>
      </c>
      <c r="AI692" s="15" t="s">
        <v>586</v>
      </c>
      <c r="AJ692" s="16" t="s">
        <v>586</v>
      </c>
      <c r="AK692" s="15" t="s">
        <v>586</v>
      </c>
      <c r="AL692" s="17">
        <v>4512</v>
      </c>
      <c r="AM692" s="8">
        <v>0</v>
      </c>
      <c r="AN692" s="18">
        <v>57</v>
      </c>
      <c r="AO692" s="6">
        <v>0</v>
      </c>
      <c r="AP692" s="6" t="str">
        <f t="shared" si="156"/>
        <v>RB</v>
      </c>
      <c r="AQ692" s="6"/>
      <c r="AR692" s="6"/>
      <c r="AS692" s="6"/>
      <c r="AT692" s="6"/>
      <c r="AU692" s="5" t="s">
        <v>1060</v>
      </c>
      <c r="AV692" s="332"/>
      <c r="AW692" s="12"/>
      <c r="AX692" s="19"/>
      <c r="AY692" s="5"/>
      <c r="AZ692" s="5" t="s">
        <v>1011</v>
      </c>
      <c r="BA692" s="15" t="s">
        <v>586</v>
      </c>
      <c r="BB692" s="15"/>
      <c r="BC692" s="15"/>
      <c r="BD692" s="5"/>
      <c r="BE692" s="5"/>
      <c r="BF692" s="5"/>
      <c r="BG692" s="3"/>
      <c r="BH692" s="5"/>
      <c r="BI692" s="5"/>
      <c r="BJ692" s="5"/>
      <c r="BK692" s="5"/>
      <c r="BL692" s="5">
        <v>1</v>
      </c>
      <c r="BM692" s="5"/>
      <c r="BN692" s="5"/>
      <c r="BO692" s="5"/>
      <c r="BP692" s="5"/>
      <c r="BQ692" s="5"/>
      <c r="BR692" s="5">
        <v>1</v>
      </c>
      <c r="BS692" s="5"/>
      <c r="BT692" s="5"/>
      <c r="BU692" s="5"/>
      <c r="BV692" s="5"/>
      <c r="BW692" s="5"/>
      <c r="BX692" s="5"/>
      <c r="BY692" s="5"/>
      <c r="BZ692" s="5"/>
      <c r="CA692" s="5"/>
      <c r="CB692" s="5"/>
      <c r="CC692" s="5"/>
      <c r="CD692" s="5"/>
      <c r="CE692" s="5"/>
      <c r="CF692" s="5"/>
      <c r="CG692" s="5"/>
      <c r="CH692" s="5"/>
      <c r="CI692" s="5"/>
      <c r="CJ692" s="5"/>
      <c r="CK692" s="5"/>
      <c r="CL692" s="5"/>
      <c r="CM692" s="5"/>
      <c r="CN692" s="5"/>
      <c r="CO692" s="5"/>
      <c r="CP692" s="5"/>
      <c r="CQ692" s="5"/>
      <c r="CR692" s="5"/>
      <c r="CS692" s="5"/>
      <c r="CT692" s="5"/>
      <c r="CU692" s="5"/>
      <c r="CV692" s="5"/>
      <c r="CW692" s="5"/>
      <c r="CX692" s="5"/>
      <c r="CY692" s="5"/>
      <c r="CZ692" s="5"/>
      <c r="DA692" s="5"/>
      <c r="DB692" s="5"/>
      <c r="DC692" s="5"/>
      <c r="DD692" s="5"/>
      <c r="DE692" s="5"/>
      <c r="DF692" s="5"/>
      <c r="DG692" s="5"/>
      <c r="DH692" s="5"/>
      <c r="DI692" s="5"/>
      <c r="DJ692" s="5"/>
      <c r="DK692" s="5"/>
      <c r="DL692" s="5"/>
      <c r="DM692" s="5"/>
      <c r="DN692" s="5"/>
      <c r="DO692" s="5"/>
      <c r="DP692" s="5"/>
      <c r="DQ692" s="5"/>
      <c r="DR692" s="5"/>
      <c r="DS692" s="5"/>
      <c r="DT692" s="5"/>
      <c r="DU692" s="5"/>
      <c r="DV692" s="5"/>
      <c r="DW692" s="5"/>
      <c r="DX692" s="5"/>
      <c r="DY692" s="5"/>
      <c r="DZ692" s="5"/>
      <c r="EA692" s="5"/>
      <c r="EB692" s="5"/>
      <c r="EC692" s="5"/>
      <c r="ED692" s="5"/>
      <c r="EE692" s="5"/>
      <c r="EF692" s="5"/>
      <c r="EG692" s="5"/>
      <c r="EH692" s="5"/>
      <c r="EI692" s="5"/>
      <c r="EJ692" s="5"/>
      <c r="EK692" s="5"/>
      <c r="EL692" s="5"/>
      <c r="EM692" s="5"/>
      <c r="EN692" s="5"/>
      <c r="EO692" s="5"/>
      <c r="EP692" s="5"/>
      <c r="EQ692" s="5"/>
      <c r="ER692" s="20">
        <f t="shared" si="146"/>
        <v>2</v>
      </c>
      <c r="ES692" s="5">
        <f t="shared" si="147"/>
        <v>1</v>
      </c>
      <c r="ET692" s="5" t="s">
        <v>572</v>
      </c>
      <c r="EU692" s="15" t="s">
        <v>2138</v>
      </c>
      <c r="EV692" s="15" t="s">
        <v>567</v>
      </c>
      <c r="EW692" s="15" t="s">
        <v>1317</v>
      </c>
      <c r="EX692" s="3" t="s">
        <v>1232</v>
      </c>
      <c r="EY692" s="22">
        <v>46179</v>
      </c>
      <c r="EZ692" s="21"/>
      <c r="FA692" s="3"/>
      <c r="FB692" s="22"/>
      <c r="FC692" s="15"/>
      <c r="FD692" s="15"/>
      <c r="FE692" s="15">
        <f t="shared" si="148"/>
        <v>25</v>
      </c>
      <c r="FF692" s="4">
        <f t="shared" si="149"/>
        <v>3269</v>
      </c>
      <c r="FG692" t="s">
        <v>586</v>
      </c>
      <c r="FH692" s="4">
        <v>25</v>
      </c>
      <c r="FI692" t="s">
        <v>1479</v>
      </c>
    </row>
    <row r="693" spans="1:165" ht="17.25" x14ac:dyDescent="0.25">
      <c r="A693" s="5">
        <v>135236443</v>
      </c>
      <c r="B693" s="12" t="s">
        <v>999</v>
      </c>
      <c r="C693" s="5"/>
      <c r="D693" s="5"/>
      <c r="E693" s="5"/>
      <c r="F693" s="5"/>
      <c r="G693" s="6"/>
      <c r="H693" s="6"/>
      <c r="I693" s="5">
        <v>3294</v>
      </c>
      <c r="J693" s="5">
        <v>0</v>
      </c>
      <c r="K693" s="295">
        <f t="shared" si="151"/>
        <v>40</v>
      </c>
      <c r="L693" s="295">
        <f t="shared" si="153"/>
        <v>3294</v>
      </c>
      <c r="M693" s="7">
        <v>6</v>
      </c>
      <c r="N693" s="5" t="s">
        <v>688</v>
      </c>
      <c r="O693" s="5" t="s">
        <v>689</v>
      </c>
      <c r="P693" s="5" t="s">
        <v>150</v>
      </c>
      <c r="Q693" s="8">
        <v>0</v>
      </c>
      <c r="R693" s="9">
        <v>40</v>
      </c>
      <c r="S693" s="9">
        <f t="shared" si="152"/>
        <v>0</v>
      </c>
      <c r="T693" s="9">
        <v>900</v>
      </c>
      <c r="U693" s="10" t="s">
        <v>586</v>
      </c>
      <c r="V693" s="319">
        <f t="shared" si="144"/>
        <v>0</v>
      </c>
      <c r="W693" s="319">
        <f t="shared" si="145"/>
        <v>0</v>
      </c>
      <c r="X693" s="11" t="str">
        <f t="shared" si="154"/>
        <v>FLOW</v>
      </c>
      <c r="Y693" s="5" t="str">
        <f t="shared" si="155"/>
        <v>-</v>
      </c>
      <c r="Z693" s="5" t="s">
        <v>586</v>
      </c>
      <c r="AA693" s="5" t="s">
        <v>586</v>
      </c>
      <c r="AB693" s="12"/>
      <c r="AC693" s="5"/>
      <c r="AD693" s="5"/>
      <c r="AE693" s="13"/>
      <c r="AF693" s="14" t="s">
        <v>586</v>
      </c>
      <c r="AG693" s="15" t="s">
        <v>586</v>
      </c>
      <c r="AH693" s="5" t="s">
        <v>348</v>
      </c>
      <c r="AI693" s="15" t="s">
        <v>586</v>
      </c>
      <c r="AJ693" s="16" t="s">
        <v>586</v>
      </c>
      <c r="AK693" s="15" t="s">
        <v>586</v>
      </c>
      <c r="AL693" s="17">
        <v>940</v>
      </c>
      <c r="AM693" s="8">
        <v>0</v>
      </c>
      <c r="AN693" s="18">
        <v>177</v>
      </c>
      <c r="AO693" s="6">
        <v>187</v>
      </c>
      <c r="AP693" s="6" t="str">
        <f t="shared" si="156"/>
        <v>FLOW</v>
      </c>
      <c r="AQ693" s="6"/>
      <c r="AR693" s="6"/>
      <c r="AS693" s="6"/>
      <c r="AT693" s="6"/>
      <c r="AU693" s="5" t="s">
        <v>483</v>
      </c>
      <c r="AV693" s="332"/>
      <c r="AW693" s="12"/>
      <c r="AX693" s="19"/>
      <c r="AY693" s="5"/>
      <c r="AZ693" s="5" t="s">
        <v>1011</v>
      </c>
      <c r="BA693" s="15" t="s">
        <v>586</v>
      </c>
      <c r="BB693" s="15"/>
      <c r="BC693" s="15"/>
      <c r="BD693" s="5"/>
      <c r="BE693" s="5"/>
      <c r="BF693" s="5"/>
      <c r="BG693" s="3"/>
      <c r="BH693" s="5"/>
      <c r="BI693" s="5"/>
      <c r="BJ693" s="5"/>
      <c r="BK693" s="5"/>
      <c r="BL693" s="5"/>
      <c r="BM693" s="5"/>
      <c r="BN693" s="5"/>
      <c r="BO693" s="5">
        <v>1</v>
      </c>
      <c r="BP693" s="5"/>
      <c r="BQ693" s="5"/>
      <c r="BR693" s="5"/>
      <c r="BS693" s="5"/>
      <c r="BT693" s="5"/>
      <c r="BU693" s="5"/>
      <c r="BV693" s="5"/>
      <c r="BW693" s="5"/>
      <c r="BX693" s="5"/>
      <c r="BY693" s="5"/>
      <c r="BZ693" s="5"/>
      <c r="CA693" s="5"/>
      <c r="CB693" s="5"/>
      <c r="CC693" s="5"/>
      <c r="CD693" s="5"/>
      <c r="CE693" s="5"/>
      <c r="CF693" s="5"/>
      <c r="CG693" s="5"/>
      <c r="CH693" s="5"/>
      <c r="CI693" s="5"/>
      <c r="CJ693" s="5"/>
      <c r="CK693" s="5"/>
      <c r="CL693" s="5"/>
      <c r="CM693" s="5"/>
      <c r="CN693" s="5"/>
      <c r="CO693" s="5"/>
      <c r="CP693" s="5"/>
      <c r="CQ693" s="5"/>
      <c r="CR693" s="5"/>
      <c r="CS693" s="5"/>
      <c r="CT693" s="5"/>
      <c r="CU693" s="5"/>
      <c r="CV693" s="5"/>
      <c r="CW693" s="5"/>
      <c r="CX693" s="5"/>
      <c r="CY693" s="5"/>
      <c r="CZ693" s="5"/>
      <c r="DA693" s="5"/>
      <c r="DB693" s="5"/>
      <c r="DC693" s="5"/>
      <c r="DD693" s="5"/>
      <c r="DE693" s="5"/>
      <c r="DF693" s="5"/>
      <c r="DG693" s="5"/>
      <c r="DH693" s="5"/>
      <c r="DI693" s="5"/>
      <c r="DJ693" s="5"/>
      <c r="DK693" s="5"/>
      <c r="DL693" s="5"/>
      <c r="DM693" s="5"/>
      <c r="DN693" s="5"/>
      <c r="DO693" s="5"/>
      <c r="DP693" s="5"/>
      <c r="DQ693" s="5"/>
      <c r="DR693" s="5"/>
      <c r="DS693" s="5"/>
      <c r="DT693" s="5"/>
      <c r="DU693" s="5"/>
      <c r="DV693" s="5"/>
      <c r="DW693" s="5"/>
      <c r="DX693" s="5"/>
      <c r="DY693" s="5"/>
      <c r="DZ693" s="5"/>
      <c r="EA693" s="5"/>
      <c r="EB693" s="5"/>
      <c r="EC693" s="5"/>
      <c r="ED693" s="5"/>
      <c r="EE693" s="5"/>
      <c r="EF693" s="5"/>
      <c r="EG693" s="5"/>
      <c r="EH693" s="5"/>
      <c r="EI693" s="5"/>
      <c r="EJ693" s="5"/>
      <c r="EK693" s="5"/>
      <c r="EL693" s="5"/>
      <c r="EM693" s="5"/>
      <c r="EN693" s="5"/>
      <c r="EO693" s="5"/>
      <c r="EP693" s="5"/>
      <c r="EQ693" s="5"/>
      <c r="ER693" s="20">
        <f t="shared" si="146"/>
        <v>1</v>
      </c>
      <c r="ES693" s="5">
        <f t="shared" si="147"/>
        <v>1</v>
      </c>
      <c r="ET693" s="5" t="s">
        <v>584</v>
      </c>
      <c r="EU693" s="15" t="s">
        <v>2139</v>
      </c>
      <c r="EV693" s="15" t="s">
        <v>567</v>
      </c>
      <c r="EW693" s="15" t="s">
        <v>1075</v>
      </c>
      <c r="EX693" s="3" t="s">
        <v>1318</v>
      </c>
      <c r="EY693" s="22">
        <v>46178</v>
      </c>
      <c r="EZ693" s="21"/>
      <c r="FA693" s="3"/>
      <c r="FB693" s="22"/>
      <c r="FC693" s="15"/>
      <c r="FD693" s="15"/>
      <c r="FE693" s="15">
        <f t="shared" si="148"/>
        <v>40</v>
      </c>
      <c r="FF693" s="4">
        <f t="shared" si="149"/>
        <v>3294</v>
      </c>
      <c r="FG693" t="s">
        <v>586</v>
      </c>
      <c r="FH693" s="4">
        <v>40</v>
      </c>
      <c r="FI693" t="s">
        <v>688</v>
      </c>
    </row>
    <row r="694" spans="1:165" ht="17.25" x14ac:dyDescent="0.25">
      <c r="A694" s="5">
        <v>462075900</v>
      </c>
      <c r="B694" s="12" t="s">
        <v>1008</v>
      </c>
      <c r="C694" s="5"/>
      <c r="D694" s="5"/>
      <c r="E694" s="5"/>
      <c r="F694" s="5"/>
      <c r="G694" s="6"/>
      <c r="H694" s="6"/>
      <c r="I694" s="5">
        <v>4345</v>
      </c>
      <c r="J694" s="5">
        <v>0</v>
      </c>
      <c r="K694" s="295">
        <f t="shared" si="151"/>
        <v>6</v>
      </c>
      <c r="L694" s="295">
        <f t="shared" si="153"/>
        <v>4345</v>
      </c>
      <c r="M694" s="7">
        <v>2</v>
      </c>
      <c r="N694" s="5" t="s">
        <v>688</v>
      </c>
      <c r="O694" s="5" t="s">
        <v>689</v>
      </c>
      <c r="P694" s="5" t="s">
        <v>150</v>
      </c>
      <c r="Q694" s="8">
        <v>0</v>
      </c>
      <c r="R694" s="9">
        <v>6</v>
      </c>
      <c r="S694" s="9">
        <f t="shared" si="152"/>
        <v>0</v>
      </c>
      <c r="T694" s="9">
        <v>450</v>
      </c>
      <c r="U694" s="10" t="s">
        <v>586</v>
      </c>
      <c r="V694" s="319">
        <f t="shared" si="144"/>
        <v>0</v>
      </c>
      <c r="W694" s="319">
        <f t="shared" si="145"/>
        <v>0</v>
      </c>
      <c r="X694" s="11" t="str">
        <f t="shared" si="154"/>
        <v>FLOW</v>
      </c>
      <c r="Y694" s="5" t="str">
        <f t="shared" si="155"/>
        <v>-</v>
      </c>
      <c r="Z694" s="5" t="s">
        <v>586</v>
      </c>
      <c r="AA694" s="5" t="s">
        <v>586</v>
      </c>
      <c r="AB694" s="12"/>
      <c r="AC694" s="5"/>
      <c r="AD694" s="5"/>
      <c r="AE694" s="13"/>
      <c r="AF694" s="14" t="s">
        <v>586</v>
      </c>
      <c r="AG694" s="15" t="s">
        <v>586</v>
      </c>
      <c r="AH694" s="5" t="s">
        <v>350</v>
      </c>
      <c r="AI694" s="15" t="s">
        <v>586</v>
      </c>
      <c r="AJ694" s="16" t="s">
        <v>586</v>
      </c>
      <c r="AK694" s="15" t="s">
        <v>586</v>
      </c>
      <c r="AL694" s="17">
        <v>456</v>
      </c>
      <c r="AM694" s="8">
        <v>0</v>
      </c>
      <c r="AN694" s="18">
        <v>57</v>
      </c>
      <c r="AO694" s="6">
        <v>67</v>
      </c>
      <c r="AP694" s="6" t="str">
        <f t="shared" si="156"/>
        <v>FLOW</v>
      </c>
      <c r="AQ694" s="6"/>
      <c r="AR694" s="6"/>
      <c r="AS694" s="6"/>
      <c r="AT694" s="6"/>
      <c r="AU694" s="5" t="s">
        <v>1060</v>
      </c>
      <c r="AV694" s="332"/>
      <c r="AW694" s="12"/>
      <c r="AX694" s="19"/>
      <c r="AY694" s="5"/>
      <c r="AZ694" s="5" t="s">
        <v>1011</v>
      </c>
      <c r="BA694" s="15" t="s">
        <v>586</v>
      </c>
      <c r="BB694" s="15"/>
      <c r="BC694" s="15"/>
      <c r="BD694" s="5"/>
      <c r="BE694" s="5"/>
      <c r="BF694" s="5"/>
      <c r="BG694" s="3"/>
      <c r="BH694" s="5"/>
      <c r="BI694" s="5"/>
      <c r="BJ694" s="5"/>
      <c r="BK694" s="5"/>
      <c r="BL694" s="5"/>
      <c r="BM694" s="5"/>
      <c r="BN694" s="5"/>
      <c r="BO694" s="5">
        <v>1</v>
      </c>
      <c r="BP694" s="5"/>
      <c r="BQ694" s="5"/>
      <c r="BR694" s="5">
        <v>1</v>
      </c>
      <c r="BS694" s="5"/>
      <c r="BT694" s="5"/>
      <c r="BU694" s="5"/>
      <c r="BV694" s="5"/>
      <c r="BW694" s="5"/>
      <c r="BX694" s="5"/>
      <c r="BY694" s="5"/>
      <c r="BZ694" s="5"/>
      <c r="CA694" s="5"/>
      <c r="CB694" s="5"/>
      <c r="CC694" s="5"/>
      <c r="CD694" s="5"/>
      <c r="CE694" s="5"/>
      <c r="CF694" s="5"/>
      <c r="CG694" s="5">
        <v>1</v>
      </c>
      <c r="CH694" s="5"/>
      <c r="CI694" s="5"/>
      <c r="CJ694" s="5"/>
      <c r="CK694" s="5"/>
      <c r="CL694" s="5"/>
      <c r="CM694" s="5"/>
      <c r="CN694" s="5"/>
      <c r="CO694" s="5"/>
      <c r="CP694" s="5"/>
      <c r="CQ694" s="5"/>
      <c r="CR694" s="5"/>
      <c r="CS694" s="5"/>
      <c r="CT694" s="5"/>
      <c r="CU694" s="5"/>
      <c r="CV694" s="5"/>
      <c r="CW694" s="5"/>
      <c r="CX694" s="5"/>
      <c r="CY694" s="5"/>
      <c r="CZ694" s="5"/>
      <c r="DA694" s="5"/>
      <c r="DB694" s="5"/>
      <c r="DC694" s="5"/>
      <c r="DD694" s="5"/>
      <c r="DE694" s="5"/>
      <c r="DF694" s="5"/>
      <c r="DG694" s="5"/>
      <c r="DH694" s="5"/>
      <c r="DI694" s="5"/>
      <c r="DJ694" s="5"/>
      <c r="DK694" s="5"/>
      <c r="DL694" s="5"/>
      <c r="DM694" s="5"/>
      <c r="DN694" s="5"/>
      <c r="DO694" s="5"/>
      <c r="DP694" s="5"/>
      <c r="DQ694" s="5"/>
      <c r="DR694" s="5"/>
      <c r="DS694" s="5"/>
      <c r="DT694" s="5"/>
      <c r="DU694" s="5"/>
      <c r="DV694" s="5"/>
      <c r="DW694" s="5"/>
      <c r="DX694" s="5"/>
      <c r="DY694" s="5"/>
      <c r="DZ694" s="5"/>
      <c r="EA694" s="5"/>
      <c r="EB694" s="5"/>
      <c r="EC694" s="5"/>
      <c r="ED694" s="5"/>
      <c r="EE694" s="5"/>
      <c r="EF694" s="5"/>
      <c r="EG694" s="5"/>
      <c r="EH694" s="5"/>
      <c r="EI694" s="5"/>
      <c r="EJ694" s="5"/>
      <c r="EK694" s="5"/>
      <c r="EL694" s="5"/>
      <c r="EM694" s="5"/>
      <c r="EN694" s="5"/>
      <c r="EO694" s="5"/>
      <c r="EP694" s="5"/>
      <c r="EQ694" s="5"/>
      <c r="ER694" s="20">
        <f t="shared" si="146"/>
        <v>3</v>
      </c>
      <c r="ES694" s="5">
        <f t="shared" si="147"/>
        <v>1</v>
      </c>
      <c r="ET694" s="5" t="s">
        <v>584</v>
      </c>
      <c r="EU694" s="15" t="s">
        <v>2140</v>
      </c>
      <c r="EV694" s="15" t="s">
        <v>567</v>
      </c>
      <c r="EW694" s="15" t="s">
        <v>1096</v>
      </c>
      <c r="EX694" s="3" t="s">
        <v>1309</v>
      </c>
      <c r="EY694" s="22">
        <v>46179</v>
      </c>
      <c r="EZ694" s="21"/>
      <c r="FA694" s="3"/>
      <c r="FB694" s="22"/>
      <c r="FC694" s="15"/>
      <c r="FD694" s="15"/>
      <c r="FE694" s="15">
        <f t="shared" si="148"/>
        <v>6</v>
      </c>
      <c r="FF694" s="4">
        <f t="shared" si="149"/>
        <v>4345</v>
      </c>
      <c r="FG694" t="s">
        <v>586</v>
      </c>
      <c r="FH694" s="4">
        <v>6</v>
      </c>
      <c r="FI694" t="s">
        <v>688</v>
      </c>
    </row>
    <row r="695" spans="1:165" ht="17.25" x14ac:dyDescent="0.25">
      <c r="A695" s="5">
        <v>461562384</v>
      </c>
      <c r="B695" s="12" t="s">
        <v>511</v>
      </c>
      <c r="C695" s="5"/>
      <c r="D695" s="5"/>
      <c r="E695" s="5"/>
      <c r="F695" s="5"/>
      <c r="G695" s="6"/>
      <c r="H695" s="6"/>
      <c r="I695" s="5">
        <v>5554</v>
      </c>
      <c r="J695" s="5">
        <v>0</v>
      </c>
      <c r="K695" s="295">
        <f t="shared" si="151"/>
        <v>213</v>
      </c>
      <c r="L695" s="295">
        <f t="shared" si="153"/>
        <v>5554</v>
      </c>
      <c r="M695" s="7">
        <v>5</v>
      </c>
      <c r="N695" s="5" t="s">
        <v>688</v>
      </c>
      <c r="O695" s="5" t="s">
        <v>689</v>
      </c>
      <c r="P695" s="5" t="s">
        <v>168</v>
      </c>
      <c r="Q695" s="8">
        <v>0</v>
      </c>
      <c r="R695" s="9">
        <v>213</v>
      </c>
      <c r="S695" s="9">
        <f t="shared" si="152"/>
        <v>0</v>
      </c>
      <c r="T695" s="9">
        <v>4500</v>
      </c>
      <c r="U695" s="10" t="s">
        <v>688</v>
      </c>
      <c r="V695" s="319">
        <f t="shared" si="144"/>
        <v>0</v>
      </c>
      <c r="W695" s="319">
        <f t="shared" si="145"/>
        <v>0</v>
      </c>
      <c r="X695" s="11" t="str">
        <f t="shared" si="154"/>
        <v>FLOW</v>
      </c>
      <c r="Y695" s="5" t="str">
        <f t="shared" si="155"/>
        <v>-</v>
      </c>
      <c r="Z695" s="5" t="s">
        <v>788</v>
      </c>
      <c r="AA695" s="5" t="s">
        <v>586</v>
      </c>
      <c r="AB695" s="12"/>
      <c r="AC695" s="5"/>
      <c r="AD695" s="5"/>
      <c r="AE695" s="13"/>
      <c r="AF695" s="14" t="s">
        <v>586</v>
      </c>
      <c r="AG695" s="15" t="s">
        <v>586</v>
      </c>
      <c r="AH695" s="5" t="s">
        <v>353</v>
      </c>
      <c r="AI695" s="15" t="s">
        <v>586</v>
      </c>
      <c r="AJ695" s="16" t="s">
        <v>586</v>
      </c>
      <c r="AK695" s="15" t="s">
        <v>586</v>
      </c>
      <c r="AL695" s="17">
        <v>4713</v>
      </c>
      <c r="AM695" s="8">
        <v>0</v>
      </c>
      <c r="AN695" s="18">
        <v>147</v>
      </c>
      <c r="AO695" s="6">
        <v>157</v>
      </c>
      <c r="AP695" s="6" t="str">
        <f t="shared" si="156"/>
        <v>FLOW</v>
      </c>
      <c r="AQ695" s="6"/>
      <c r="AR695" s="6"/>
      <c r="AS695" s="6"/>
      <c r="AT695" s="6"/>
      <c r="AU695" s="5" t="s">
        <v>483</v>
      </c>
      <c r="AV695" s="332"/>
      <c r="AW695" s="12"/>
      <c r="AX695" s="19"/>
      <c r="AY695" s="5"/>
      <c r="AZ695" s="5" t="s">
        <v>1011</v>
      </c>
      <c r="BA695" s="15" t="s">
        <v>586</v>
      </c>
      <c r="BB695" s="15"/>
      <c r="BC695" s="15"/>
      <c r="BD695" s="5"/>
      <c r="BE695" s="5"/>
      <c r="BF695" s="5"/>
      <c r="BG695" s="3"/>
      <c r="BH695" s="5"/>
      <c r="BI695" s="5">
        <v>1</v>
      </c>
      <c r="BJ695" s="5"/>
      <c r="BK695" s="5"/>
      <c r="BL695" s="5"/>
      <c r="BM695" s="5"/>
      <c r="BN695" s="5"/>
      <c r="BO695" s="5"/>
      <c r="BP695" s="5"/>
      <c r="BQ695" s="5"/>
      <c r="BR695" s="5"/>
      <c r="BS695" s="5"/>
      <c r="BT695" s="5"/>
      <c r="BU695" s="5"/>
      <c r="BV695" s="5"/>
      <c r="BW695" s="5"/>
      <c r="BX695" s="5"/>
      <c r="BY695" s="5"/>
      <c r="BZ695" s="5"/>
      <c r="CA695" s="5"/>
      <c r="CB695" s="5"/>
      <c r="CC695" s="5"/>
      <c r="CD695" s="5"/>
      <c r="CE695" s="5"/>
      <c r="CF695" s="5"/>
      <c r="CG695" s="5"/>
      <c r="CH695" s="5"/>
      <c r="CI695" s="5"/>
      <c r="CJ695" s="5"/>
      <c r="CK695" s="5"/>
      <c r="CL695" s="5"/>
      <c r="CM695" s="5"/>
      <c r="CN695" s="5"/>
      <c r="CO695" s="5"/>
      <c r="CP695" s="5"/>
      <c r="CQ695" s="5"/>
      <c r="CR695" s="5"/>
      <c r="CS695" s="5"/>
      <c r="CT695" s="5"/>
      <c r="CU695" s="5"/>
      <c r="CV695" s="5"/>
      <c r="CW695" s="5"/>
      <c r="CX695" s="5"/>
      <c r="CY695" s="5"/>
      <c r="CZ695" s="5"/>
      <c r="DA695" s="5"/>
      <c r="DB695" s="5"/>
      <c r="DC695" s="5"/>
      <c r="DD695" s="5"/>
      <c r="DE695" s="5"/>
      <c r="DF695" s="5"/>
      <c r="DG695" s="5"/>
      <c r="DH695" s="5"/>
      <c r="DI695" s="5"/>
      <c r="DJ695" s="5"/>
      <c r="DK695" s="5"/>
      <c r="DL695" s="5"/>
      <c r="DM695" s="5"/>
      <c r="DN695" s="5"/>
      <c r="DO695" s="5"/>
      <c r="DP695" s="5"/>
      <c r="DQ695" s="5"/>
      <c r="DR695" s="5"/>
      <c r="DS695" s="5"/>
      <c r="DT695" s="5"/>
      <c r="DU695" s="5"/>
      <c r="DV695" s="5"/>
      <c r="DW695" s="5"/>
      <c r="DX695" s="5"/>
      <c r="DY695" s="5"/>
      <c r="DZ695" s="5"/>
      <c r="EA695" s="5"/>
      <c r="EB695" s="5"/>
      <c r="EC695" s="5"/>
      <c r="ED695" s="5"/>
      <c r="EE695" s="5"/>
      <c r="EF695" s="5"/>
      <c r="EG695" s="5"/>
      <c r="EH695" s="5"/>
      <c r="EI695" s="5"/>
      <c r="EJ695" s="5"/>
      <c r="EK695" s="5"/>
      <c r="EL695" s="5"/>
      <c r="EM695" s="5"/>
      <c r="EN695" s="5"/>
      <c r="EO695" s="5"/>
      <c r="EP695" s="5"/>
      <c r="EQ695" s="5"/>
      <c r="ER695" s="20">
        <f t="shared" si="146"/>
        <v>1</v>
      </c>
      <c r="ES695" s="5">
        <f t="shared" si="147"/>
        <v>1</v>
      </c>
      <c r="ET695" s="5" t="s">
        <v>583</v>
      </c>
      <c r="EU695" s="15" t="s">
        <v>2141</v>
      </c>
      <c r="EV695" s="15" t="s">
        <v>567</v>
      </c>
      <c r="EW695" s="15" t="s">
        <v>1070</v>
      </c>
      <c r="EX695" s="3" t="s">
        <v>1078</v>
      </c>
      <c r="EY695" s="22">
        <v>46176</v>
      </c>
      <c r="EZ695" s="21"/>
      <c r="FA695" s="3"/>
      <c r="FB695" s="22"/>
      <c r="FC695" s="15"/>
      <c r="FD695" s="15"/>
      <c r="FE695" s="15">
        <f t="shared" si="148"/>
        <v>213</v>
      </c>
      <c r="FF695" s="4">
        <f t="shared" si="149"/>
        <v>5554</v>
      </c>
      <c r="FG695" t="s">
        <v>586</v>
      </c>
      <c r="FH695" s="4">
        <v>213</v>
      </c>
      <c r="FI695" t="s">
        <v>688</v>
      </c>
    </row>
    <row r="696" spans="1:165" ht="17.25" x14ac:dyDescent="0.25">
      <c r="A696" s="5">
        <v>135424700</v>
      </c>
      <c r="B696" s="12" t="s">
        <v>355</v>
      </c>
      <c r="C696" s="5"/>
      <c r="D696" s="5"/>
      <c r="E696" s="5"/>
      <c r="F696" s="5"/>
      <c r="G696" s="6"/>
      <c r="H696" s="6"/>
      <c r="I696" s="5">
        <v>3249</v>
      </c>
      <c r="J696" s="5">
        <v>0</v>
      </c>
      <c r="K696" s="295">
        <f t="shared" si="151"/>
        <v>149</v>
      </c>
      <c r="L696" s="295">
        <f t="shared" si="153"/>
        <v>3249</v>
      </c>
      <c r="M696" s="7">
        <v>5</v>
      </c>
      <c r="N696" s="5" t="s">
        <v>688</v>
      </c>
      <c r="O696" s="5" t="s">
        <v>689</v>
      </c>
      <c r="P696" s="5" t="s">
        <v>168</v>
      </c>
      <c r="Q696" s="8">
        <v>0</v>
      </c>
      <c r="R696" s="9">
        <v>149</v>
      </c>
      <c r="S696" s="9">
        <f t="shared" si="152"/>
        <v>0</v>
      </c>
      <c r="T696" s="9">
        <v>900</v>
      </c>
      <c r="U696" s="10" t="s">
        <v>688</v>
      </c>
      <c r="V696" s="319">
        <f t="shared" si="144"/>
        <v>0</v>
      </c>
      <c r="W696" s="319">
        <f t="shared" si="145"/>
        <v>0</v>
      </c>
      <c r="X696" s="11" t="str">
        <f t="shared" si="154"/>
        <v>FLOW</v>
      </c>
      <c r="Y696" s="5" t="str">
        <f t="shared" si="155"/>
        <v>-</v>
      </c>
      <c r="Z696" s="5" t="s">
        <v>773</v>
      </c>
      <c r="AA696" s="5" t="s">
        <v>586</v>
      </c>
      <c r="AB696" s="12"/>
      <c r="AC696" s="5"/>
      <c r="AD696" s="5"/>
      <c r="AE696" s="13"/>
      <c r="AF696" s="14" t="s">
        <v>586</v>
      </c>
      <c r="AG696" s="15" t="s">
        <v>586</v>
      </c>
      <c r="AH696" s="5" t="s">
        <v>356</v>
      </c>
      <c r="AI696" s="15" t="s">
        <v>586</v>
      </c>
      <c r="AJ696" s="16" t="s">
        <v>586</v>
      </c>
      <c r="AK696" s="15" t="s">
        <v>586</v>
      </c>
      <c r="AL696" s="17">
        <v>1049</v>
      </c>
      <c r="AM696" s="8">
        <v>0</v>
      </c>
      <c r="AN696" s="18">
        <v>146</v>
      </c>
      <c r="AO696" s="6">
        <v>156</v>
      </c>
      <c r="AP696" s="6" t="str">
        <f t="shared" si="156"/>
        <v>FLOW</v>
      </c>
      <c r="AQ696" s="6"/>
      <c r="AR696" s="6"/>
      <c r="AS696" s="6"/>
      <c r="AT696" s="6"/>
      <c r="AU696" s="5" t="s">
        <v>483</v>
      </c>
      <c r="AV696" s="332"/>
      <c r="AW696" s="12"/>
      <c r="AX696" s="19"/>
      <c r="AY696" s="5"/>
      <c r="AZ696" s="5" t="s">
        <v>1011</v>
      </c>
      <c r="BA696" s="15" t="s">
        <v>586</v>
      </c>
      <c r="BB696" s="15"/>
      <c r="BC696" s="15"/>
      <c r="BD696" s="5"/>
      <c r="BE696" s="5"/>
      <c r="BF696" s="5"/>
      <c r="BG696" s="3"/>
      <c r="BH696" s="5"/>
      <c r="BI696" s="5">
        <v>1</v>
      </c>
      <c r="BJ696" s="5"/>
      <c r="BK696" s="5"/>
      <c r="BL696" s="5"/>
      <c r="BM696" s="5"/>
      <c r="BN696" s="5"/>
      <c r="BO696" s="5"/>
      <c r="BP696" s="5"/>
      <c r="BQ696" s="5"/>
      <c r="BR696" s="5"/>
      <c r="BS696" s="5"/>
      <c r="BT696" s="5"/>
      <c r="BU696" s="5"/>
      <c r="BV696" s="5"/>
      <c r="BW696" s="5"/>
      <c r="BX696" s="5"/>
      <c r="BY696" s="5"/>
      <c r="BZ696" s="5"/>
      <c r="CA696" s="5"/>
      <c r="CB696" s="5"/>
      <c r="CC696" s="5"/>
      <c r="CD696" s="5"/>
      <c r="CE696" s="5"/>
      <c r="CF696" s="5"/>
      <c r="CG696" s="5"/>
      <c r="CH696" s="5"/>
      <c r="CI696" s="5"/>
      <c r="CJ696" s="5"/>
      <c r="CK696" s="5"/>
      <c r="CL696" s="5"/>
      <c r="CM696" s="5"/>
      <c r="CN696" s="5"/>
      <c r="CO696" s="5"/>
      <c r="CP696" s="5"/>
      <c r="CQ696" s="5"/>
      <c r="CR696" s="5"/>
      <c r="CS696" s="5"/>
      <c r="CT696" s="5"/>
      <c r="CU696" s="5"/>
      <c r="CV696" s="5"/>
      <c r="CW696" s="5"/>
      <c r="CX696" s="5"/>
      <c r="CY696" s="5"/>
      <c r="CZ696" s="5"/>
      <c r="DA696" s="5"/>
      <c r="DB696" s="5"/>
      <c r="DC696" s="5"/>
      <c r="DD696" s="5"/>
      <c r="DE696" s="5"/>
      <c r="DF696" s="5"/>
      <c r="DG696" s="5"/>
      <c r="DH696" s="5"/>
      <c r="DI696" s="5"/>
      <c r="DJ696" s="5"/>
      <c r="DK696" s="5"/>
      <c r="DL696" s="5"/>
      <c r="DM696" s="5"/>
      <c r="DN696" s="5"/>
      <c r="DO696" s="5"/>
      <c r="DP696" s="5"/>
      <c r="DQ696" s="5"/>
      <c r="DR696" s="5"/>
      <c r="DS696" s="5"/>
      <c r="DT696" s="5"/>
      <c r="DU696" s="5"/>
      <c r="DV696" s="5"/>
      <c r="DW696" s="5"/>
      <c r="DX696" s="5"/>
      <c r="DY696" s="5"/>
      <c r="DZ696" s="5"/>
      <c r="EA696" s="5"/>
      <c r="EB696" s="5"/>
      <c r="EC696" s="5"/>
      <c r="ED696" s="5"/>
      <c r="EE696" s="5"/>
      <c r="EF696" s="5"/>
      <c r="EG696" s="5"/>
      <c r="EH696" s="5"/>
      <c r="EI696" s="5"/>
      <c r="EJ696" s="5"/>
      <c r="EK696" s="5"/>
      <c r="EL696" s="5"/>
      <c r="EM696" s="5"/>
      <c r="EN696" s="5"/>
      <c r="EO696" s="5"/>
      <c r="EP696" s="5"/>
      <c r="EQ696" s="5"/>
      <c r="ER696" s="20">
        <f t="shared" si="146"/>
        <v>1</v>
      </c>
      <c r="ES696" s="5">
        <f t="shared" si="147"/>
        <v>1</v>
      </c>
      <c r="ET696" s="5" t="s">
        <v>583</v>
      </c>
      <c r="EU696" s="15" t="s">
        <v>2142</v>
      </c>
      <c r="EV696" s="15" t="s">
        <v>567</v>
      </c>
      <c r="EW696" s="15" t="s">
        <v>1075</v>
      </c>
      <c r="EX696" s="3" t="s">
        <v>1118</v>
      </c>
      <c r="EY696" s="22">
        <v>46176</v>
      </c>
      <c r="EZ696" s="21"/>
      <c r="FA696" s="3"/>
      <c r="FB696" s="22"/>
      <c r="FC696" s="15"/>
      <c r="FD696" s="15"/>
      <c r="FE696" s="15">
        <f t="shared" si="148"/>
        <v>149</v>
      </c>
      <c r="FF696" s="4">
        <f t="shared" si="149"/>
        <v>3249</v>
      </c>
      <c r="FG696" t="s">
        <v>586</v>
      </c>
      <c r="FH696" s="4">
        <v>149</v>
      </c>
      <c r="FI696" t="s">
        <v>688</v>
      </c>
    </row>
    <row r="697" spans="1:165" ht="17.25" x14ac:dyDescent="0.25">
      <c r="A697" s="5">
        <v>456721727</v>
      </c>
      <c r="B697" s="12" t="s">
        <v>1006</v>
      </c>
      <c r="C697" s="5"/>
      <c r="D697" s="5"/>
      <c r="E697" s="5"/>
      <c r="F697" s="5"/>
      <c r="G697" s="6"/>
      <c r="H697" s="6"/>
      <c r="I697" s="5">
        <v>3794</v>
      </c>
      <c r="J697" s="5">
        <v>0</v>
      </c>
      <c r="K697" s="295">
        <f t="shared" si="151"/>
        <v>23</v>
      </c>
      <c r="L697" s="295">
        <f t="shared" si="153"/>
        <v>3794</v>
      </c>
      <c r="M697" s="7">
        <v>2</v>
      </c>
      <c r="N697" s="5" t="s">
        <v>688</v>
      </c>
      <c r="O697" s="5" t="s">
        <v>689</v>
      </c>
      <c r="P697" s="5" t="s">
        <v>41</v>
      </c>
      <c r="Q697" s="8">
        <v>0</v>
      </c>
      <c r="R697" s="9">
        <v>23</v>
      </c>
      <c r="S697" s="9">
        <f t="shared" si="152"/>
        <v>0</v>
      </c>
      <c r="T697" s="9">
        <v>2082.71</v>
      </c>
      <c r="U697" s="10" t="s">
        <v>586</v>
      </c>
      <c r="V697" s="319">
        <f t="shared" si="144"/>
        <v>0</v>
      </c>
      <c r="W697" s="319">
        <f t="shared" si="145"/>
        <v>0</v>
      </c>
      <c r="X697" s="11" t="str">
        <f t="shared" si="154"/>
        <v>FLOW</v>
      </c>
      <c r="Y697" s="5" t="str">
        <f t="shared" si="155"/>
        <v>-</v>
      </c>
      <c r="Z697" s="5" t="s">
        <v>586</v>
      </c>
      <c r="AA697" s="5" t="s">
        <v>586</v>
      </c>
      <c r="AB697" s="12"/>
      <c r="AC697" s="5"/>
      <c r="AD697" s="5"/>
      <c r="AE697" s="13"/>
      <c r="AF697" s="14" t="s">
        <v>586</v>
      </c>
      <c r="AG697" s="15" t="s">
        <v>586</v>
      </c>
      <c r="AH697" s="5" t="s">
        <v>360</v>
      </c>
      <c r="AI697" s="15" t="s">
        <v>586</v>
      </c>
      <c r="AJ697" s="16" t="s">
        <v>586</v>
      </c>
      <c r="AK697" s="15" t="s">
        <v>586</v>
      </c>
      <c r="AL697" s="17">
        <v>2105.71</v>
      </c>
      <c r="AM697" s="8">
        <v>0</v>
      </c>
      <c r="AN697" s="18">
        <v>57</v>
      </c>
      <c r="AO697" s="6">
        <v>67</v>
      </c>
      <c r="AP697" s="6" t="str">
        <f t="shared" si="156"/>
        <v>FLOW</v>
      </c>
      <c r="AQ697" s="6"/>
      <c r="AR697" s="6"/>
      <c r="AS697" s="6"/>
      <c r="AT697" s="6"/>
      <c r="AU697" s="5" t="s">
        <v>1060</v>
      </c>
      <c r="AV697" s="332"/>
      <c r="AW697" s="12"/>
      <c r="AX697" s="19"/>
      <c r="AY697" s="5"/>
      <c r="AZ697" s="5" t="s">
        <v>1011</v>
      </c>
      <c r="BA697" s="15" t="s">
        <v>586</v>
      </c>
      <c r="BB697" s="15"/>
      <c r="BC697" s="15"/>
      <c r="BD697" s="5"/>
      <c r="BE697" s="5"/>
      <c r="BF697" s="5"/>
      <c r="BG697" s="3"/>
      <c r="BH697" s="5"/>
      <c r="BI697" s="5"/>
      <c r="BJ697" s="5"/>
      <c r="BK697" s="5"/>
      <c r="BL697" s="5"/>
      <c r="BM697" s="5"/>
      <c r="BN697" s="5"/>
      <c r="BO697" s="5"/>
      <c r="BP697" s="5"/>
      <c r="BQ697" s="5"/>
      <c r="BR697" s="5"/>
      <c r="BS697" s="5"/>
      <c r="BT697" s="5"/>
      <c r="BU697" s="5"/>
      <c r="BV697" s="5"/>
      <c r="BW697" s="5"/>
      <c r="BX697" s="5"/>
      <c r="BY697" s="5"/>
      <c r="BZ697" s="5"/>
      <c r="CA697" s="5"/>
      <c r="CB697" s="5"/>
      <c r="CC697" s="5"/>
      <c r="CD697" s="5"/>
      <c r="CE697" s="5"/>
      <c r="CF697" s="5"/>
      <c r="CG697" s="5"/>
      <c r="CH697" s="5"/>
      <c r="CI697" s="5"/>
      <c r="CJ697" s="5"/>
      <c r="CK697" s="5"/>
      <c r="CL697" s="5"/>
      <c r="CM697" s="5"/>
      <c r="CN697" s="5"/>
      <c r="CO697" s="5"/>
      <c r="CP697" s="5"/>
      <c r="CQ697" s="5"/>
      <c r="CR697" s="5"/>
      <c r="CS697" s="5"/>
      <c r="CT697" s="5"/>
      <c r="CU697" s="5"/>
      <c r="CV697" s="5"/>
      <c r="CW697" s="5"/>
      <c r="CX697" s="5"/>
      <c r="CY697" s="5"/>
      <c r="CZ697" s="5"/>
      <c r="DA697" s="5"/>
      <c r="DB697" s="5"/>
      <c r="DC697" s="5"/>
      <c r="DD697" s="5"/>
      <c r="DE697" s="5"/>
      <c r="DF697" s="5"/>
      <c r="DG697" s="5"/>
      <c r="DH697" s="5"/>
      <c r="DI697" s="5"/>
      <c r="DJ697" s="5"/>
      <c r="DK697" s="5"/>
      <c r="DL697" s="5"/>
      <c r="DM697" s="5"/>
      <c r="DN697" s="5"/>
      <c r="DO697" s="5"/>
      <c r="DP697" s="5"/>
      <c r="DQ697" s="5"/>
      <c r="DR697" s="5"/>
      <c r="DS697" s="5"/>
      <c r="DT697" s="5"/>
      <c r="DU697" s="5"/>
      <c r="DV697" s="5"/>
      <c r="DW697" s="5"/>
      <c r="DX697" s="5"/>
      <c r="DY697" s="5"/>
      <c r="DZ697" s="5"/>
      <c r="EA697" s="5"/>
      <c r="EB697" s="5"/>
      <c r="EC697" s="5"/>
      <c r="ED697" s="5"/>
      <c r="EE697" s="5"/>
      <c r="EF697" s="5"/>
      <c r="EG697" s="5"/>
      <c r="EH697" s="5"/>
      <c r="EI697" s="5"/>
      <c r="EJ697" s="5"/>
      <c r="EK697" s="5"/>
      <c r="EL697" s="5"/>
      <c r="EM697" s="5"/>
      <c r="EN697" s="5"/>
      <c r="EO697" s="5"/>
      <c r="EP697" s="5"/>
      <c r="EQ697" s="5"/>
      <c r="ER697" s="20">
        <f t="shared" si="146"/>
        <v>0</v>
      </c>
      <c r="ES697" s="5" t="str">
        <f t="shared" si="147"/>
        <v/>
      </c>
      <c r="ET697" s="5" t="s">
        <v>575</v>
      </c>
      <c r="EU697" s="15" t="s">
        <v>2143</v>
      </c>
      <c r="EV697" s="15" t="s">
        <v>567</v>
      </c>
      <c r="EW697" s="15" t="e">
        <v>#N/A</v>
      </c>
      <c r="EX697" s="3" t="e">
        <v>#N/A</v>
      </c>
      <c r="EY697" s="22" t="e">
        <v>#N/A</v>
      </c>
      <c r="EZ697" s="21"/>
      <c r="FA697" s="3"/>
      <c r="FB697" s="22"/>
      <c r="FC697" s="15"/>
      <c r="FD697" s="15"/>
      <c r="FE697" s="15">
        <f t="shared" si="148"/>
        <v>23</v>
      </c>
      <c r="FF697" s="4">
        <f t="shared" si="149"/>
        <v>3794</v>
      </c>
      <c r="FG697" t="s">
        <v>586</v>
      </c>
      <c r="FH697" s="4">
        <v>23</v>
      </c>
      <c r="FI697" t="s">
        <v>688</v>
      </c>
    </row>
    <row r="698" spans="1:165" ht="17.25" x14ac:dyDescent="0.25">
      <c r="A698" s="5">
        <v>138861451</v>
      </c>
      <c r="B698" s="12" t="s">
        <v>1002</v>
      </c>
      <c r="C698" s="5" t="s">
        <v>1043</v>
      </c>
      <c r="D698" s="5" t="s">
        <v>1325</v>
      </c>
      <c r="E698" s="5">
        <v>38</v>
      </c>
      <c r="F698" s="5"/>
      <c r="G698" s="6"/>
      <c r="H698" s="6"/>
      <c r="I698" s="5">
        <v>3037</v>
      </c>
      <c r="J698" s="5">
        <v>0</v>
      </c>
      <c r="K698" s="295">
        <f t="shared" si="151"/>
        <v>38</v>
      </c>
      <c r="L698" s="295">
        <f t="shared" si="153"/>
        <v>2999</v>
      </c>
      <c r="M698" s="7">
        <v>2</v>
      </c>
      <c r="N698" s="5" t="s">
        <v>739</v>
      </c>
      <c r="O698" s="5" t="s">
        <v>738</v>
      </c>
      <c r="P698" s="5" t="s">
        <v>30</v>
      </c>
      <c r="Q698" s="8">
        <v>0</v>
      </c>
      <c r="R698" s="9">
        <v>38</v>
      </c>
      <c r="S698" s="9">
        <f t="shared" si="152"/>
        <v>0</v>
      </c>
      <c r="T698" s="9">
        <v>3787</v>
      </c>
      <c r="U698" s="10" t="s">
        <v>586</v>
      </c>
      <c r="V698" s="319">
        <f t="shared" si="144"/>
        <v>0</v>
      </c>
      <c r="W698" s="319">
        <f t="shared" si="145"/>
        <v>0</v>
      </c>
      <c r="X698" s="11" t="str">
        <f t="shared" si="154"/>
        <v>RB</v>
      </c>
      <c r="Y698" s="5" t="str">
        <f t="shared" si="155"/>
        <v>PAID</v>
      </c>
      <c r="Z698" s="5" t="s">
        <v>586</v>
      </c>
      <c r="AA698" s="5" t="s">
        <v>586</v>
      </c>
      <c r="AB698" s="12"/>
      <c r="AC698" s="5"/>
      <c r="AD698" s="5"/>
      <c r="AE698" s="13"/>
      <c r="AF698" s="14" t="s">
        <v>586</v>
      </c>
      <c r="AG698" s="15" t="s">
        <v>586</v>
      </c>
      <c r="AH698" s="5" t="s">
        <v>391</v>
      </c>
      <c r="AI698" s="15" t="s">
        <v>586</v>
      </c>
      <c r="AJ698" s="16" t="s">
        <v>586</v>
      </c>
      <c r="AK698" s="15" t="s">
        <v>586</v>
      </c>
      <c r="AL698" s="17">
        <v>3825</v>
      </c>
      <c r="AM698" s="8">
        <v>0</v>
      </c>
      <c r="AN698" s="18">
        <v>56</v>
      </c>
      <c r="AO698" s="6">
        <v>0</v>
      </c>
      <c r="AP698" s="6" t="str">
        <f t="shared" si="156"/>
        <v>RB</v>
      </c>
      <c r="AQ698" s="6"/>
      <c r="AR698" s="6"/>
      <c r="AS698" s="6"/>
      <c r="AT698" s="6"/>
      <c r="AU698" s="5" t="s">
        <v>1060</v>
      </c>
      <c r="AV698" s="332"/>
      <c r="AW698" s="12"/>
      <c r="AX698" s="19"/>
      <c r="AY698" s="5"/>
      <c r="AZ698" s="5" t="s">
        <v>1011</v>
      </c>
      <c r="BA698" s="15" t="s">
        <v>586</v>
      </c>
      <c r="BB698" s="15"/>
      <c r="BC698" s="15"/>
      <c r="BD698" s="5"/>
      <c r="BE698" s="5"/>
      <c r="BF698" s="5"/>
      <c r="BG698" s="3"/>
      <c r="BH698" s="5"/>
      <c r="BI698" s="5"/>
      <c r="BJ698" s="5"/>
      <c r="BK698" s="5"/>
      <c r="BL698" s="5"/>
      <c r="BM698" s="5"/>
      <c r="BN698" s="5"/>
      <c r="BO698" s="5"/>
      <c r="BP698" s="5"/>
      <c r="BQ698" s="5"/>
      <c r="BR698" s="5">
        <v>1</v>
      </c>
      <c r="BS698" s="5"/>
      <c r="BT698" s="5"/>
      <c r="BU698" s="5"/>
      <c r="BV698" s="5"/>
      <c r="BW698" s="5"/>
      <c r="BX698" s="5"/>
      <c r="BY698" s="5"/>
      <c r="BZ698" s="5"/>
      <c r="CA698" s="5"/>
      <c r="CB698" s="5"/>
      <c r="CC698" s="5"/>
      <c r="CD698" s="5"/>
      <c r="CE698" s="5"/>
      <c r="CF698" s="5"/>
      <c r="CG698" s="5"/>
      <c r="CH698" s="5"/>
      <c r="CI698" s="5"/>
      <c r="CJ698" s="5"/>
      <c r="CK698" s="5"/>
      <c r="CL698" s="5"/>
      <c r="CM698" s="5"/>
      <c r="CN698" s="5"/>
      <c r="CO698" s="5"/>
      <c r="CP698" s="5"/>
      <c r="CQ698" s="5"/>
      <c r="CR698" s="5"/>
      <c r="CS698" s="5"/>
      <c r="CT698" s="5"/>
      <c r="CU698" s="5"/>
      <c r="CV698" s="5"/>
      <c r="CW698" s="5"/>
      <c r="CX698" s="5"/>
      <c r="CY698" s="5"/>
      <c r="CZ698" s="5"/>
      <c r="DA698" s="5"/>
      <c r="DB698" s="5"/>
      <c r="DC698" s="5"/>
      <c r="DD698" s="5"/>
      <c r="DE698" s="5"/>
      <c r="DF698" s="5"/>
      <c r="DG698" s="5"/>
      <c r="DH698" s="5"/>
      <c r="DI698" s="5"/>
      <c r="DJ698" s="5"/>
      <c r="DK698" s="5"/>
      <c r="DL698" s="5"/>
      <c r="DM698" s="5"/>
      <c r="DN698" s="5"/>
      <c r="DO698" s="5"/>
      <c r="DP698" s="5"/>
      <c r="DQ698" s="5"/>
      <c r="DR698" s="5"/>
      <c r="DS698" s="5"/>
      <c r="DT698" s="5"/>
      <c r="DU698" s="5"/>
      <c r="DV698" s="5"/>
      <c r="DW698" s="5"/>
      <c r="DX698" s="5"/>
      <c r="DY698" s="5"/>
      <c r="DZ698" s="5"/>
      <c r="EA698" s="5"/>
      <c r="EB698" s="5"/>
      <c r="EC698" s="5"/>
      <c r="ED698" s="5"/>
      <c r="EE698" s="5"/>
      <c r="EF698" s="5"/>
      <c r="EG698" s="5"/>
      <c r="EH698" s="5"/>
      <c r="EI698" s="5"/>
      <c r="EJ698" s="5"/>
      <c r="EK698" s="5"/>
      <c r="EL698" s="5"/>
      <c r="EM698" s="5"/>
      <c r="EN698" s="5"/>
      <c r="EO698" s="5"/>
      <c r="EP698" s="5"/>
      <c r="EQ698" s="5"/>
      <c r="ER698" s="20">
        <f t="shared" si="146"/>
        <v>1</v>
      </c>
      <c r="ES698" s="5">
        <f t="shared" si="147"/>
        <v>1</v>
      </c>
      <c r="ET698" s="5" t="s">
        <v>573</v>
      </c>
      <c r="EU698" s="15" t="s">
        <v>2144</v>
      </c>
      <c r="EV698" s="15" t="s">
        <v>567</v>
      </c>
      <c r="EW698" s="15" t="s">
        <v>1068</v>
      </c>
      <c r="EX698" s="3" t="s">
        <v>1163</v>
      </c>
      <c r="EY698" s="22">
        <v>46179</v>
      </c>
      <c r="EZ698" s="21"/>
      <c r="FA698" s="3"/>
      <c r="FB698" s="22"/>
      <c r="FC698" s="15"/>
      <c r="FD698" s="15"/>
      <c r="FE698" s="15">
        <f t="shared" si="148"/>
        <v>38</v>
      </c>
      <c r="FF698" s="4">
        <f t="shared" si="149"/>
        <v>3037</v>
      </c>
      <c r="FG698" t="s">
        <v>586</v>
      </c>
      <c r="FH698" s="4">
        <v>38</v>
      </c>
      <c r="FI698" t="s">
        <v>1479</v>
      </c>
    </row>
    <row r="699" spans="1:165" ht="17.25" x14ac:dyDescent="0.25">
      <c r="A699" s="5">
        <v>137963404</v>
      </c>
      <c r="B699" s="12" t="s">
        <v>405</v>
      </c>
      <c r="C699" s="5"/>
      <c r="D699" s="5"/>
      <c r="E699" s="5"/>
      <c r="F699" s="5"/>
      <c r="G699" s="6"/>
      <c r="H699" s="6"/>
      <c r="I699" s="5">
        <v>5976</v>
      </c>
      <c r="J699" s="5">
        <v>0</v>
      </c>
      <c r="K699" s="295">
        <f t="shared" si="151"/>
        <v>139.58000000000001</v>
      </c>
      <c r="L699" s="295">
        <f t="shared" si="153"/>
        <v>5976</v>
      </c>
      <c r="M699" s="7">
        <v>2</v>
      </c>
      <c r="N699" s="5" t="s">
        <v>688</v>
      </c>
      <c r="O699" s="5" t="s">
        <v>689</v>
      </c>
      <c r="P699" s="5" t="s">
        <v>44</v>
      </c>
      <c r="Q699" s="8">
        <v>0</v>
      </c>
      <c r="R699" s="9">
        <v>139.58000000000001</v>
      </c>
      <c r="S699" s="9">
        <f t="shared" si="152"/>
        <v>0</v>
      </c>
      <c r="T699" s="9">
        <v>3150</v>
      </c>
      <c r="U699" s="10" t="s">
        <v>553</v>
      </c>
      <c r="V699" s="319">
        <f t="shared" si="144"/>
        <v>0</v>
      </c>
      <c r="W699" s="319">
        <f t="shared" si="145"/>
        <v>0</v>
      </c>
      <c r="X699" s="11" t="str">
        <f t="shared" si="154"/>
        <v>FLOW</v>
      </c>
      <c r="Y699" s="5" t="str">
        <f t="shared" si="155"/>
        <v>-</v>
      </c>
      <c r="Z699" s="5" t="s">
        <v>738</v>
      </c>
      <c r="AA699" s="5" t="s">
        <v>586</v>
      </c>
      <c r="AB699" s="12"/>
      <c r="AC699" s="5"/>
      <c r="AD699" s="5"/>
      <c r="AE699" s="13"/>
      <c r="AF699" s="14" t="s">
        <v>586</v>
      </c>
      <c r="AG699" s="15" t="s">
        <v>586</v>
      </c>
      <c r="AH699" s="5" t="s">
        <v>406</v>
      </c>
      <c r="AI699" s="15" t="s">
        <v>586</v>
      </c>
      <c r="AJ699" s="16" t="s">
        <v>586</v>
      </c>
      <c r="AK699" s="15" t="s">
        <v>586</v>
      </c>
      <c r="AL699" s="17">
        <v>3289.58</v>
      </c>
      <c r="AM699" s="8">
        <v>0</v>
      </c>
      <c r="AN699" s="18">
        <v>56</v>
      </c>
      <c r="AO699" s="6">
        <v>66</v>
      </c>
      <c r="AP699" s="6" t="str">
        <f t="shared" si="156"/>
        <v>FLOW</v>
      </c>
      <c r="AQ699" s="6"/>
      <c r="AR699" s="6"/>
      <c r="AS699" s="6"/>
      <c r="AT699" s="6"/>
      <c r="AU699" s="5" t="s">
        <v>1060</v>
      </c>
      <c r="AV699" s="332"/>
      <c r="AW699" s="12"/>
      <c r="AX699" s="19"/>
      <c r="AY699" s="5"/>
      <c r="AZ699" s="5" t="s">
        <v>1011</v>
      </c>
      <c r="BA699" s="15" t="s">
        <v>586</v>
      </c>
      <c r="BB699" s="15"/>
      <c r="BC699" s="15"/>
      <c r="BD699" s="5"/>
      <c r="BE699" s="5"/>
      <c r="BF699" s="5"/>
      <c r="BG699" s="3"/>
      <c r="BH699" s="5"/>
      <c r="BI699" s="5"/>
      <c r="BJ699" s="5"/>
      <c r="BK699" s="5"/>
      <c r="BL699" s="5">
        <v>1</v>
      </c>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c r="EM699" s="5"/>
      <c r="EN699" s="5"/>
      <c r="EO699" s="5"/>
      <c r="EP699" s="5"/>
      <c r="EQ699" s="5"/>
      <c r="ER699" s="20">
        <f t="shared" si="146"/>
        <v>1</v>
      </c>
      <c r="ES699" s="5">
        <f t="shared" si="147"/>
        <v>1</v>
      </c>
      <c r="ET699" s="5" t="s">
        <v>576</v>
      </c>
      <c r="EU699" s="15" t="s">
        <v>2145</v>
      </c>
      <c r="EV699" s="15" t="s">
        <v>567</v>
      </c>
      <c r="EW699" s="15" t="s">
        <v>1070</v>
      </c>
      <c r="EX699" s="3" t="s">
        <v>1078</v>
      </c>
      <c r="EY699" s="22">
        <v>46177</v>
      </c>
      <c r="EZ699" s="21"/>
      <c r="FA699" s="3"/>
      <c r="FB699" s="22"/>
      <c r="FC699" s="15"/>
      <c r="FD699" s="15"/>
      <c r="FE699" s="15">
        <f t="shared" si="148"/>
        <v>139.58000000000001</v>
      </c>
      <c r="FF699" s="4">
        <f t="shared" si="149"/>
        <v>5976</v>
      </c>
      <c r="FG699" t="s">
        <v>586</v>
      </c>
      <c r="FH699" s="4">
        <v>139.58000000000001</v>
      </c>
      <c r="FI699" t="s">
        <v>688</v>
      </c>
    </row>
    <row r="700" spans="1:165" ht="17.25" x14ac:dyDescent="0.25">
      <c r="A700" s="5">
        <v>454518679</v>
      </c>
      <c r="B700" s="12" t="s">
        <v>1005</v>
      </c>
      <c r="C700" s="5"/>
      <c r="D700" s="5"/>
      <c r="E700" s="5"/>
      <c r="F700" s="5"/>
      <c r="G700" s="6"/>
      <c r="H700" s="6"/>
      <c r="I700" s="5">
        <v>3135</v>
      </c>
      <c r="J700" s="5">
        <v>0</v>
      </c>
      <c r="K700" s="295">
        <f t="shared" si="151"/>
        <v>2</v>
      </c>
      <c r="L700" s="295">
        <f t="shared" si="153"/>
        <v>3135</v>
      </c>
      <c r="M700" s="7">
        <v>2</v>
      </c>
      <c r="N700" s="5" t="s">
        <v>688</v>
      </c>
      <c r="O700" s="5" t="s">
        <v>689</v>
      </c>
      <c r="P700" s="5" t="s">
        <v>17</v>
      </c>
      <c r="Q700" s="8">
        <v>0</v>
      </c>
      <c r="R700" s="9">
        <v>2</v>
      </c>
      <c r="S700" s="9">
        <f t="shared" si="152"/>
        <v>0</v>
      </c>
      <c r="T700" s="9">
        <v>3121.26</v>
      </c>
      <c r="U700" s="10" t="s">
        <v>586</v>
      </c>
      <c r="V700" s="319">
        <f t="shared" si="144"/>
        <v>0</v>
      </c>
      <c r="W700" s="319">
        <f t="shared" si="145"/>
        <v>0</v>
      </c>
      <c r="X700" s="11" t="str">
        <f t="shared" si="154"/>
        <v>FLOW</v>
      </c>
      <c r="Y700" s="5" t="str">
        <f t="shared" si="155"/>
        <v>-</v>
      </c>
      <c r="Z700" s="5" t="s">
        <v>586</v>
      </c>
      <c r="AA700" s="5" t="s">
        <v>586</v>
      </c>
      <c r="AB700" s="12"/>
      <c r="AC700" s="5"/>
      <c r="AD700" s="5"/>
      <c r="AE700" s="13"/>
      <c r="AF700" s="14" t="s">
        <v>586</v>
      </c>
      <c r="AG700" s="15" t="s">
        <v>586</v>
      </c>
      <c r="AH700" s="5" t="s">
        <v>422</v>
      </c>
      <c r="AI700" s="15" t="s">
        <v>586</v>
      </c>
      <c r="AJ700" s="16" t="s">
        <v>586</v>
      </c>
      <c r="AK700" s="15" t="s">
        <v>586</v>
      </c>
      <c r="AL700" s="17">
        <v>3123.26</v>
      </c>
      <c r="AM700" s="8">
        <v>0</v>
      </c>
      <c r="AN700" s="18">
        <v>57</v>
      </c>
      <c r="AO700" s="6">
        <v>67</v>
      </c>
      <c r="AP700" s="6" t="str">
        <f t="shared" si="156"/>
        <v>FLOW</v>
      </c>
      <c r="AQ700" s="6"/>
      <c r="AR700" s="6"/>
      <c r="AS700" s="6"/>
      <c r="AT700" s="6"/>
      <c r="AU700" s="5" t="s">
        <v>483</v>
      </c>
      <c r="AV700" s="332"/>
      <c r="AW700" s="12"/>
      <c r="AX700" s="19"/>
      <c r="AY700" s="5"/>
      <c r="AZ700" s="5" t="s">
        <v>1011</v>
      </c>
      <c r="BA700" s="15" t="s">
        <v>586</v>
      </c>
      <c r="BB700" s="15"/>
      <c r="BC700" s="15"/>
      <c r="BD700" s="5"/>
      <c r="BE700" s="5"/>
      <c r="BF700" s="5"/>
      <c r="BG700" s="3"/>
      <c r="BH700" s="5"/>
      <c r="BI700" s="5">
        <v>1</v>
      </c>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c r="CQ700" s="5"/>
      <c r="CR700" s="5"/>
      <c r="CS700" s="5"/>
      <c r="CT700" s="5"/>
      <c r="CU700" s="5"/>
      <c r="CV700" s="5"/>
      <c r="CW700" s="5"/>
      <c r="CX700" s="5"/>
      <c r="CY700" s="5"/>
      <c r="CZ700" s="5"/>
      <c r="DA700" s="5"/>
      <c r="DB700" s="5"/>
      <c r="DC700" s="5"/>
      <c r="DD700" s="5"/>
      <c r="DE700" s="5"/>
      <c r="DF700" s="5"/>
      <c r="DG700" s="5"/>
      <c r="DH700" s="5"/>
      <c r="DI700" s="5"/>
      <c r="DJ700" s="5"/>
      <c r="DK700" s="5"/>
      <c r="DL700" s="5"/>
      <c r="DM700" s="5"/>
      <c r="DN700" s="5"/>
      <c r="DO700" s="5"/>
      <c r="DP700" s="5"/>
      <c r="DQ700" s="5"/>
      <c r="DR700" s="5"/>
      <c r="DS700" s="5"/>
      <c r="DT700" s="5"/>
      <c r="DU700" s="5"/>
      <c r="DV700" s="5"/>
      <c r="DW700" s="5"/>
      <c r="DX700" s="5"/>
      <c r="DY700" s="5"/>
      <c r="DZ700" s="5"/>
      <c r="EA700" s="5"/>
      <c r="EB700" s="5"/>
      <c r="EC700" s="5"/>
      <c r="ED700" s="5"/>
      <c r="EE700" s="5"/>
      <c r="EF700" s="5"/>
      <c r="EG700" s="5"/>
      <c r="EH700" s="5"/>
      <c r="EI700" s="5"/>
      <c r="EJ700" s="5"/>
      <c r="EK700" s="5"/>
      <c r="EL700" s="5"/>
      <c r="EM700" s="5"/>
      <c r="EN700" s="5"/>
      <c r="EO700" s="5"/>
      <c r="EP700" s="5"/>
      <c r="EQ700" s="5"/>
      <c r="ER700" s="20">
        <f t="shared" si="146"/>
        <v>1</v>
      </c>
      <c r="ES700" s="5">
        <f t="shared" si="147"/>
        <v>1</v>
      </c>
      <c r="ET700" s="5" t="s">
        <v>570</v>
      </c>
      <c r="EU700" s="15" t="s">
        <v>2146</v>
      </c>
      <c r="EV700" s="15" t="s">
        <v>567</v>
      </c>
      <c r="EW700" s="15" t="s">
        <v>1096</v>
      </c>
      <c r="EX700" s="3" t="s">
        <v>1319</v>
      </c>
      <c r="EY700" s="22">
        <v>46176</v>
      </c>
      <c r="EZ700" s="21"/>
      <c r="FA700" s="3"/>
      <c r="FB700" s="22"/>
      <c r="FC700" s="15"/>
      <c r="FD700" s="15"/>
      <c r="FE700" s="15">
        <f t="shared" si="148"/>
        <v>2</v>
      </c>
      <c r="FF700" s="4">
        <f t="shared" si="149"/>
        <v>3135</v>
      </c>
      <c r="FG700" t="s">
        <v>586</v>
      </c>
      <c r="FH700" s="4">
        <v>2</v>
      </c>
      <c r="FI700" t="s">
        <v>688</v>
      </c>
    </row>
    <row r="701" spans="1:165" ht="17.25" x14ac:dyDescent="0.25">
      <c r="A701" s="5">
        <v>461234688</v>
      </c>
      <c r="B701" s="12" t="s">
        <v>460</v>
      </c>
      <c r="C701" s="5"/>
      <c r="D701" s="5"/>
      <c r="E701" s="5"/>
      <c r="F701" s="5"/>
      <c r="G701" s="6"/>
      <c r="H701" s="6"/>
      <c r="I701" s="5">
        <v>4992</v>
      </c>
      <c r="J701" s="5">
        <v>0</v>
      </c>
      <c r="K701" s="295">
        <f t="shared" si="151"/>
        <v>3</v>
      </c>
      <c r="L701" s="295">
        <f t="shared" si="153"/>
        <v>4992</v>
      </c>
      <c r="M701" s="7">
        <v>4</v>
      </c>
      <c r="N701" s="5" t="s">
        <v>688</v>
      </c>
      <c r="O701" s="5" t="s">
        <v>689</v>
      </c>
      <c r="P701" s="5" t="s">
        <v>17</v>
      </c>
      <c r="Q701" s="8">
        <v>0</v>
      </c>
      <c r="R701" s="9">
        <v>3</v>
      </c>
      <c r="S701" s="9">
        <f t="shared" si="152"/>
        <v>0</v>
      </c>
      <c r="T701" s="9">
        <v>4050</v>
      </c>
      <c r="U701" s="10" t="s">
        <v>688</v>
      </c>
      <c r="V701" s="319">
        <f t="shared" si="144"/>
        <v>0</v>
      </c>
      <c r="W701" s="319">
        <f t="shared" si="145"/>
        <v>0</v>
      </c>
      <c r="X701" s="11" t="str">
        <f t="shared" si="154"/>
        <v>FLOW</v>
      </c>
      <c r="Y701" s="5" t="str">
        <f t="shared" si="155"/>
        <v>-</v>
      </c>
      <c r="Z701" s="5" t="s">
        <v>788</v>
      </c>
      <c r="AA701" s="5" t="s">
        <v>586</v>
      </c>
      <c r="AB701" s="12"/>
      <c r="AC701" s="5"/>
      <c r="AD701" s="5"/>
      <c r="AE701" s="13"/>
      <c r="AF701" s="14" t="s">
        <v>586</v>
      </c>
      <c r="AG701" s="15" t="s">
        <v>586</v>
      </c>
      <c r="AH701" s="5" t="s">
        <v>461</v>
      </c>
      <c r="AI701" s="15" t="s">
        <v>586</v>
      </c>
      <c r="AJ701" s="16" t="s">
        <v>586</v>
      </c>
      <c r="AK701" s="15" t="s">
        <v>586</v>
      </c>
      <c r="AL701" s="17">
        <v>4053</v>
      </c>
      <c r="AM701" s="8">
        <v>0</v>
      </c>
      <c r="AN701" s="18">
        <v>116</v>
      </c>
      <c r="AO701" s="6">
        <v>126</v>
      </c>
      <c r="AP701" s="6" t="str">
        <f t="shared" si="156"/>
        <v>FLOW</v>
      </c>
      <c r="AQ701" s="6"/>
      <c r="AR701" s="6"/>
      <c r="AS701" s="6"/>
      <c r="AT701" s="6"/>
      <c r="AU701" s="5" t="s">
        <v>483</v>
      </c>
      <c r="AV701" s="332"/>
      <c r="AW701" s="12"/>
      <c r="AX701" s="19"/>
      <c r="AY701" s="5"/>
      <c r="AZ701" s="5" t="s">
        <v>1011</v>
      </c>
      <c r="BA701" s="15" t="s">
        <v>586</v>
      </c>
      <c r="BB701" s="15"/>
      <c r="BC701" s="15"/>
      <c r="BD701" s="5"/>
      <c r="BE701" s="5"/>
      <c r="BF701" s="5"/>
      <c r="BG701" s="3"/>
      <c r="BH701" s="5"/>
      <c r="BI701" s="5"/>
      <c r="BJ701" s="5"/>
      <c r="BK701" s="5"/>
      <c r="BL701" s="5">
        <v>1</v>
      </c>
      <c r="BM701" s="5"/>
      <c r="BN701" s="5"/>
      <c r="BO701" s="5"/>
      <c r="BP701" s="5"/>
      <c r="BQ701" s="5"/>
      <c r="BR701" s="5"/>
      <c r="BS701" s="5"/>
      <c r="BT701" s="5"/>
      <c r="BU701" s="5"/>
      <c r="BV701" s="5"/>
      <c r="BW701" s="5"/>
      <c r="BX701" s="5"/>
      <c r="BY701" s="5"/>
      <c r="BZ701" s="5"/>
      <c r="CA701" s="5"/>
      <c r="CB701" s="5"/>
      <c r="CC701" s="5"/>
      <c r="CD701" s="5"/>
      <c r="CE701" s="5"/>
      <c r="CF701" s="5"/>
      <c r="CG701" s="5"/>
      <c r="CH701" s="5"/>
      <c r="CI701" s="5"/>
      <c r="CJ701" s="5"/>
      <c r="CK701" s="5"/>
      <c r="CL701" s="5"/>
      <c r="CM701" s="5"/>
      <c r="CN701" s="5"/>
      <c r="CO701" s="5"/>
      <c r="CP701" s="5"/>
      <c r="CQ701" s="5"/>
      <c r="CR701" s="5"/>
      <c r="CS701" s="5"/>
      <c r="CT701" s="5"/>
      <c r="CU701" s="5"/>
      <c r="CV701" s="5"/>
      <c r="CW701" s="5"/>
      <c r="CX701" s="5"/>
      <c r="CY701" s="5"/>
      <c r="CZ701" s="5"/>
      <c r="DA701" s="5"/>
      <c r="DB701" s="5"/>
      <c r="DC701" s="5"/>
      <c r="DD701" s="5"/>
      <c r="DE701" s="5"/>
      <c r="DF701" s="5"/>
      <c r="DG701" s="5"/>
      <c r="DH701" s="5"/>
      <c r="DI701" s="5"/>
      <c r="DJ701" s="5"/>
      <c r="DK701" s="5"/>
      <c r="DL701" s="5"/>
      <c r="DM701" s="5"/>
      <c r="DN701" s="5"/>
      <c r="DO701" s="5"/>
      <c r="DP701" s="5"/>
      <c r="DQ701" s="5"/>
      <c r="DR701" s="5"/>
      <c r="DS701" s="5"/>
      <c r="DT701" s="5"/>
      <c r="DU701" s="5"/>
      <c r="DV701" s="5"/>
      <c r="DW701" s="5"/>
      <c r="DX701" s="5"/>
      <c r="DY701" s="5"/>
      <c r="DZ701" s="5"/>
      <c r="EA701" s="5"/>
      <c r="EB701" s="5"/>
      <c r="EC701" s="5"/>
      <c r="ED701" s="5"/>
      <c r="EE701" s="5"/>
      <c r="EF701" s="5"/>
      <c r="EG701" s="5"/>
      <c r="EH701" s="5"/>
      <c r="EI701" s="5"/>
      <c r="EJ701" s="5"/>
      <c r="EK701" s="5"/>
      <c r="EL701" s="5"/>
      <c r="EM701" s="5"/>
      <c r="EN701" s="5"/>
      <c r="EO701" s="5"/>
      <c r="EP701" s="5"/>
      <c r="EQ701" s="5"/>
      <c r="ER701" s="20">
        <f t="shared" si="146"/>
        <v>1</v>
      </c>
      <c r="ES701" s="5">
        <f t="shared" si="147"/>
        <v>1</v>
      </c>
      <c r="ET701" s="5" t="s">
        <v>570</v>
      </c>
      <c r="EU701" s="15" t="s">
        <v>2147</v>
      </c>
      <c r="EV701" s="15" t="s">
        <v>567</v>
      </c>
      <c r="EW701" s="15" t="s">
        <v>1098</v>
      </c>
      <c r="EX701" s="3" t="s">
        <v>1320</v>
      </c>
      <c r="EY701" s="22">
        <v>46177</v>
      </c>
      <c r="EZ701" s="21"/>
      <c r="FA701" s="3"/>
      <c r="FB701" s="22"/>
      <c r="FC701" s="15"/>
      <c r="FD701" s="15"/>
      <c r="FE701" s="15">
        <f t="shared" si="148"/>
        <v>3</v>
      </c>
      <c r="FF701" s="4">
        <f t="shared" si="149"/>
        <v>4992</v>
      </c>
      <c r="FG701" t="s">
        <v>586</v>
      </c>
      <c r="FH701" s="4">
        <v>3</v>
      </c>
      <c r="FI701" t="s">
        <v>688</v>
      </c>
    </row>
    <row r="702" spans="1:165" ht="17.25" x14ac:dyDescent="0.25">
      <c r="A702" s="5">
        <v>135494657</v>
      </c>
      <c r="B702" s="12" t="s">
        <v>1001</v>
      </c>
      <c r="C702" s="5"/>
      <c r="D702" s="5"/>
      <c r="E702" s="5"/>
      <c r="F702" s="5"/>
      <c r="G702" s="6"/>
      <c r="H702" s="6"/>
      <c r="I702" s="5">
        <v>3189</v>
      </c>
      <c r="J702" s="5">
        <v>0</v>
      </c>
      <c r="K702" s="295">
        <f t="shared" si="151"/>
        <v>23</v>
      </c>
      <c r="L702" s="295">
        <f t="shared" si="153"/>
        <v>3189</v>
      </c>
      <c r="M702" s="7">
        <v>6</v>
      </c>
      <c r="N702" s="5" t="s">
        <v>688</v>
      </c>
      <c r="O702" s="5" t="s">
        <v>689</v>
      </c>
      <c r="P702" s="5" t="s">
        <v>156</v>
      </c>
      <c r="Q702" s="8">
        <v>0</v>
      </c>
      <c r="R702" s="9">
        <v>23</v>
      </c>
      <c r="S702" s="9">
        <f t="shared" si="152"/>
        <v>0</v>
      </c>
      <c r="T702" s="9">
        <v>2697</v>
      </c>
      <c r="U702" s="10" t="s">
        <v>586</v>
      </c>
      <c r="V702" s="319">
        <f t="shared" si="144"/>
        <v>0</v>
      </c>
      <c r="W702" s="319">
        <f t="shared" si="145"/>
        <v>0</v>
      </c>
      <c r="X702" s="11" t="str">
        <f t="shared" si="154"/>
        <v>FLOW</v>
      </c>
      <c r="Y702" s="5" t="str">
        <f t="shared" si="155"/>
        <v>-</v>
      </c>
      <c r="Z702" s="5" t="s">
        <v>586</v>
      </c>
      <c r="AA702" s="5" t="s">
        <v>586</v>
      </c>
      <c r="AB702" s="12"/>
      <c r="AC702" s="5"/>
      <c r="AD702" s="5"/>
      <c r="AE702" s="13"/>
      <c r="AF702" s="14" t="s">
        <v>586</v>
      </c>
      <c r="AG702" s="15" t="s">
        <v>586</v>
      </c>
      <c r="AH702" s="5" t="s">
        <v>465</v>
      </c>
      <c r="AI702" s="15" t="s">
        <v>586</v>
      </c>
      <c r="AJ702" s="16" t="s">
        <v>586</v>
      </c>
      <c r="AK702" s="15" t="s">
        <v>586</v>
      </c>
      <c r="AL702" s="17">
        <v>2720</v>
      </c>
      <c r="AM702" s="8">
        <v>0</v>
      </c>
      <c r="AN702" s="18">
        <v>177</v>
      </c>
      <c r="AO702" s="6">
        <v>187</v>
      </c>
      <c r="AP702" s="6" t="str">
        <f t="shared" si="156"/>
        <v>FLOW</v>
      </c>
      <c r="AQ702" s="6"/>
      <c r="AR702" s="6"/>
      <c r="AS702" s="6"/>
      <c r="AT702" s="6"/>
      <c r="AU702" s="5" t="s">
        <v>483</v>
      </c>
      <c r="AV702" s="332"/>
      <c r="AW702" s="12"/>
      <c r="AX702" s="19"/>
      <c r="AY702" s="5"/>
      <c r="AZ702" s="5" t="s">
        <v>1011</v>
      </c>
      <c r="BA702" s="15" t="s">
        <v>586</v>
      </c>
      <c r="BB702" s="15"/>
      <c r="BC702" s="15"/>
      <c r="BD702" s="5"/>
      <c r="BE702" s="5"/>
      <c r="BF702" s="5"/>
      <c r="BG702" s="3"/>
      <c r="BH702" s="5"/>
      <c r="BI702" s="5"/>
      <c r="BJ702" s="5"/>
      <c r="BK702" s="5"/>
      <c r="BL702" s="5">
        <v>1</v>
      </c>
      <c r="BM702" s="5"/>
      <c r="BN702" s="5"/>
      <c r="BO702" s="5"/>
      <c r="BP702" s="5"/>
      <c r="BQ702" s="5"/>
      <c r="BR702" s="5"/>
      <c r="BS702" s="5"/>
      <c r="BT702" s="5"/>
      <c r="BU702" s="5"/>
      <c r="BV702" s="5"/>
      <c r="BW702" s="5"/>
      <c r="BX702" s="5"/>
      <c r="BY702" s="5"/>
      <c r="BZ702" s="5"/>
      <c r="CA702" s="5"/>
      <c r="CB702" s="5"/>
      <c r="CC702" s="5"/>
      <c r="CD702" s="5"/>
      <c r="CE702" s="5"/>
      <c r="CF702" s="5"/>
      <c r="CG702" s="5"/>
      <c r="CH702" s="5"/>
      <c r="CI702" s="5"/>
      <c r="CJ702" s="5"/>
      <c r="CK702" s="5"/>
      <c r="CL702" s="5"/>
      <c r="CM702" s="5"/>
      <c r="CN702" s="5"/>
      <c r="CO702" s="5"/>
      <c r="CP702" s="5"/>
      <c r="CQ702" s="5"/>
      <c r="CR702" s="5"/>
      <c r="CS702" s="5"/>
      <c r="CT702" s="5"/>
      <c r="CU702" s="5"/>
      <c r="CV702" s="5"/>
      <c r="CW702" s="5"/>
      <c r="CX702" s="5"/>
      <c r="CY702" s="5"/>
      <c r="CZ702" s="5"/>
      <c r="DA702" s="5"/>
      <c r="DB702" s="5"/>
      <c r="DC702" s="5"/>
      <c r="DD702" s="5"/>
      <c r="DE702" s="5"/>
      <c r="DF702" s="5"/>
      <c r="DG702" s="5"/>
      <c r="DH702" s="5"/>
      <c r="DI702" s="5"/>
      <c r="DJ702" s="5"/>
      <c r="DK702" s="5"/>
      <c r="DL702" s="5"/>
      <c r="DM702" s="5"/>
      <c r="DN702" s="5"/>
      <c r="DO702" s="5"/>
      <c r="DP702" s="5"/>
      <c r="DQ702" s="5"/>
      <c r="DR702" s="5"/>
      <c r="DS702" s="5"/>
      <c r="DT702" s="5"/>
      <c r="DU702" s="5"/>
      <c r="DV702" s="5"/>
      <c r="DW702" s="5"/>
      <c r="DX702" s="5"/>
      <c r="DY702" s="5"/>
      <c r="DZ702" s="5"/>
      <c r="EA702" s="5"/>
      <c r="EB702" s="5"/>
      <c r="EC702" s="5"/>
      <c r="ED702" s="5"/>
      <c r="EE702" s="5"/>
      <c r="EF702" s="5"/>
      <c r="EG702" s="5"/>
      <c r="EH702" s="5"/>
      <c r="EI702" s="5"/>
      <c r="EJ702" s="5"/>
      <c r="EK702" s="5"/>
      <c r="EL702" s="5"/>
      <c r="EM702" s="5"/>
      <c r="EN702" s="5"/>
      <c r="EO702" s="5"/>
      <c r="EP702" s="5"/>
      <c r="EQ702" s="5"/>
      <c r="ER702" s="20">
        <f t="shared" si="146"/>
        <v>1</v>
      </c>
      <c r="ES702" s="5">
        <f t="shared" si="147"/>
        <v>1</v>
      </c>
      <c r="ET702" s="5" t="s">
        <v>582</v>
      </c>
      <c r="EU702" s="15" t="s">
        <v>2148</v>
      </c>
      <c r="EV702" s="15" t="s">
        <v>567</v>
      </c>
      <c r="EW702" s="15" t="s">
        <v>1115</v>
      </c>
      <c r="EX702" s="3" t="s">
        <v>1076</v>
      </c>
      <c r="EY702" s="22">
        <v>46177</v>
      </c>
      <c r="EZ702" s="21"/>
      <c r="FA702" s="3"/>
      <c r="FB702" s="22"/>
      <c r="FC702" s="15"/>
      <c r="FD702" s="15"/>
      <c r="FE702" s="15">
        <f t="shared" si="148"/>
        <v>23</v>
      </c>
      <c r="FF702" s="4">
        <f t="shared" si="149"/>
        <v>3189</v>
      </c>
      <c r="FG702" t="s">
        <v>586</v>
      </c>
      <c r="FH702" s="4">
        <v>23</v>
      </c>
      <c r="FI702" t="s">
        <v>688</v>
      </c>
    </row>
    <row r="703" spans="1:165" ht="17.25" x14ac:dyDescent="0.25">
      <c r="A703" s="5">
        <v>463182764</v>
      </c>
      <c r="B703" s="12" t="s">
        <v>467</v>
      </c>
      <c r="C703" s="5"/>
      <c r="D703" s="5"/>
      <c r="E703" s="5"/>
      <c r="F703" s="5"/>
      <c r="G703" s="6"/>
      <c r="H703" s="6"/>
      <c r="I703" s="5">
        <v>1668</v>
      </c>
      <c r="J703" s="5">
        <v>0</v>
      </c>
      <c r="K703" s="295">
        <f t="shared" si="151"/>
        <v>133</v>
      </c>
      <c r="L703" s="295">
        <f t="shared" si="153"/>
        <v>1668</v>
      </c>
      <c r="M703" s="7">
        <v>4</v>
      </c>
      <c r="N703" s="5" t="s">
        <v>688</v>
      </c>
      <c r="O703" s="5" t="s">
        <v>689</v>
      </c>
      <c r="P703" s="5" t="s">
        <v>156</v>
      </c>
      <c r="Q703" s="8">
        <v>0</v>
      </c>
      <c r="R703" s="9">
        <v>133</v>
      </c>
      <c r="S703" s="9">
        <f t="shared" si="152"/>
        <v>0</v>
      </c>
      <c r="T703" s="9">
        <v>4500</v>
      </c>
      <c r="U703" s="10" t="s">
        <v>586</v>
      </c>
      <c r="V703" s="319">
        <f t="shared" si="144"/>
        <v>0</v>
      </c>
      <c r="W703" s="319">
        <f t="shared" si="145"/>
        <v>0</v>
      </c>
      <c r="X703" s="11" t="str">
        <f t="shared" si="154"/>
        <v>FLOW</v>
      </c>
      <c r="Y703" s="5" t="str">
        <f t="shared" si="155"/>
        <v>-</v>
      </c>
      <c r="Z703" s="5" t="s">
        <v>586</v>
      </c>
      <c r="AA703" s="5" t="s">
        <v>586</v>
      </c>
      <c r="AB703" s="12"/>
      <c r="AC703" s="5"/>
      <c r="AD703" s="5"/>
      <c r="AE703" s="13"/>
      <c r="AF703" s="14" t="s">
        <v>586</v>
      </c>
      <c r="AG703" s="15" t="s">
        <v>586</v>
      </c>
      <c r="AH703" s="5" t="s">
        <v>465</v>
      </c>
      <c r="AI703" s="15" t="s">
        <v>586</v>
      </c>
      <c r="AJ703" s="16" t="s">
        <v>586</v>
      </c>
      <c r="AK703" s="15" t="s">
        <v>586</v>
      </c>
      <c r="AL703" s="17">
        <v>4633</v>
      </c>
      <c r="AM703" s="8">
        <v>0</v>
      </c>
      <c r="AN703" s="18">
        <v>115</v>
      </c>
      <c r="AO703" s="6">
        <v>125</v>
      </c>
      <c r="AP703" s="6" t="str">
        <f t="shared" si="156"/>
        <v>FLOW</v>
      </c>
      <c r="AQ703" s="6"/>
      <c r="AR703" s="6"/>
      <c r="AS703" s="6"/>
      <c r="AT703" s="6"/>
      <c r="AU703" s="5" t="s">
        <v>483</v>
      </c>
      <c r="AV703" s="332"/>
      <c r="AW703" s="12"/>
      <c r="AX703" s="19"/>
      <c r="AY703" s="5"/>
      <c r="AZ703" s="5" t="s">
        <v>1011</v>
      </c>
      <c r="BA703" s="15" t="s">
        <v>586</v>
      </c>
      <c r="BB703" s="15"/>
      <c r="BC703" s="15"/>
      <c r="BD703" s="5"/>
      <c r="BE703" s="5"/>
      <c r="BF703" s="5"/>
      <c r="BG703" s="3"/>
      <c r="BH703" s="5"/>
      <c r="BI703" s="5"/>
      <c r="BJ703" s="5"/>
      <c r="BK703" s="5"/>
      <c r="BL703" s="5"/>
      <c r="BM703" s="5"/>
      <c r="BN703" s="5"/>
      <c r="BO703" s="5">
        <v>1</v>
      </c>
      <c r="BP703" s="5"/>
      <c r="BQ703" s="5"/>
      <c r="BR703" s="5"/>
      <c r="BS703" s="5"/>
      <c r="BT703" s="5"/>
      <c r="BU703" s="5"/>
      <c r="BV703" s="5"/>
      <c r="BW703" s="5"/>
      <c r="BX703" s="5"/>
      <c r="BY703" s="5"/>
      <c r="BZ703" s="5"/>
      <c r="CA703" s="5"/>
      <c r="CB703" s="5"/>
      <c r="CC703" s="5"/>
      <c r="CD703" s="5"/>
      <c r="CE703" s="5"/>
      <c r="CF703" s="5"/>
      <c r="CG703" s="5"/>
      <c r="CH703" s="5"/>
      <c r="CI703" s="5"/>
      <c r="CJ703" s="5"/>
      <c r="CK703" s="5"/>
      <c r="CL703" s="5"/>
      <c r="CM703" s="5"/>
      <c r="CN703" s="5"/>
      <c r="CO703" s="5"/>
      <c r="CP703" s="5"/>
      <c r="CQ703" s="5"/>
      <c r="CR703" s="5"/>
      <c r="CS703" s="5"/>
      <c r="CT703" s="5"/>
      <c r="CU703" s="5"/>
      <c r="CV703" s="5"/>
      <c r="CW703" s="5"/>
      <c r="CX703" s="5"/>
      <c r="CY703" s="5"/>
      <c r="CZ703" s="5"/>
      <c r="DA703" s="5"/>
      <c r="DB703" s="5"/>
      <c r="DC703" s="5"/>
      <c r="DD703" s="5"/>
      <c r="DE703" s="5"/>
      <c r="DF703" s="5"/>
      <c r="DG703" s="5"/>
      <c r="DH703" s="5"/>
      <c r="DI703" s="5"/>
      <c r="DJ703" s="5"/>
      <c r="DK703" s="5"/>
      <c r="DL703" s="5"/>
      <c r="DM703" s="5"/>
      <c r="DN703" s="5"/>
      <c r="DO703" s="5"/>
      <c r="DP703" s="5"/>
      <c r="DQ703" s="5"/>
      <c r="DR703" s="5"/>
      <c r="DS703" s="5"/>
      <c r="DT703" s="5"/>
      <c r="DU703" s="5"/>
      <c r="DV703" s="5"/>
      <c r="DW703" s="5"/>
      <c r="DX703" s="5"/>
      <c r="DY703" s="5"/>
      <c r="DZ703" s="5"/>
      <c r="EA703" s="5"/>
      <c r="EB703" s="5"/>
      <c r="EC703" s="5"/>
      <c r="ED703" s="5"/>
      <c r="EE703" s="5"/>
      <c r="EF703" s="5"/>
      <c r="EG703" s="5"/>
      <c r="EH703" s="5"/>
      <c r="EI703" s="5"/>
      <c r="EJ703" s="5"/>
      <c r="EK703" s="5"/>
      <c r="EL703" s="5"/>
      <c r="EM703" s="5"/>
      <c r="EN703" s="5"/>
      <c r="EO703" s="5"/>
      <c r="EP703" s="5"/>
      <c r="EQ703" s="5"/>
      <c r="ER703" s="20">
        <f t="shared" si="146"/>
        <v>1</v>
      </c>
      <c r="ES703" s="5">
        <f t="shared" si="147"/>
        <v>1</v>
      </c>
      <c r="ET703" s="5" t="s">
        <v>582</v>
      </c>
      <c r="EU703" s="15" t="s">
        <v>2149</v>
      </c>
      <c r="EV703" s="15" t="s">
        <v>567</v>
      </c>
      <c r="EW703" s="15" t="s">
        <v>1075</v>
      </c>
      <c r="EX703" s="3" t="s">
        <v>1076</v>
      </c>
      <c r="EY703" s="22">
        <v>46178</v>
      </c>
      <c r="EZ703" s="21"/>
      <c r="FA703" s="3"/>
      <c r="FB703" s="22"/>
      <c r="FC703" s="15"/>
      <c r="FD703" s="15"/>
      <c r="FE703" s="15">
        <f t="shared" si="148"/>
        <v>133</v>
      </c>
      <c r="FF703" s="4">
        <f t="shared" si="149"/>
        <v>1668</v>
      </c>
      <c r="FG703" t="s">
        <v>586</v>
      </c>
      <c r="FH703" s="4">
        <v>133</v>
      </c>
      <c r="FI703" t="s">
        <v>688</v>
      </c>
    </row>
  </sheetData>
  <sortState xmlns:xlrd2="http://schemas.microsoft.com/office/spreadsheetml/2017/richdata2" ref="A2:FH703">
    <sortCondition descending="1" ref="Q2:Q703"/>
  </sortState>
  <conditionalFormatting sqref="A1">
    <cfRule type="duplicateValues" dxfId="11" priority="14"/>
  </conditionalFormatting>
  <conditionalFormatting sqref="A1:A1048576">
    <cfRule type="duplicateValues" dxfId="10" priority="13"/>
  </conditionalFormatting>
  <conditionalFormatting sqref="A569:A703">
    <cfRule type="duplicateValues" dxfId="9" priority="506"/>
  </conditionalFormatting>
  <conditionalFormatting sqref="M2:M703">
    <cfRule type="expression" dxfId="8" priority="342">
      <formula>AND(LEN(#REF!)&gt;0,#REF!&lt;#REF!,#REF!&gt;=#REF!)</formula>
    </cfRule>
  </conditionalFormatting>
  <conditionalFormatting sqref="M3:M6 M8:M109 M111:M121 M123:M136 M138:M141 M144:M168 M170:M193 M195:M316 M318:M348 M350:M355 M357:M453 M455:M466 M468:M481 M483:M567">
    <cfRule type="expression" dxfId="7" priority="372">
      <formula>AND(LEN($E4)&gt;0,$E4&lt;$K4,#REF!&gt;=$AM4)</formula>
    </cfRule>
  </conditionalFormatting>
  <conditionalFormatting sqref="M569">
    <cfRule type="expression" dxfId="6" priority="381">
      <formula>AND(LEN($E570)&gt;0,$E570&lt;$M570,$AP570&gt;=$AO570)</formula>
    </cfRule>
  </conditionalFormatting>
  <conditionalFormatting sqref="M570:M595 M597:M600 M602:M652 M654:M665 M667:M669 M671:M678 M680:M702 M704:M9245">
    <cfRule type="expression" dxfId="5" priority="376">
      <formula>AND(LEN($E571)&gt;0,$E571&lt;$K571,$AO571&gt;=$AN571)</formula>
    </cfRule>
  </conditionalFormatting>
  <conditionalFormatting sqref="N2:N703">
    <cfRule type="expression" dxfId="4" priority="377">
      <formula>AND(LEN($E2)&gt;0,$E2&lt;$K2,$AO2&gt;$AN2)</formula>
    </cfRule>
  </conditionalFormatting>
  <conditionalFormatting sqref="N569">
    <cfRule type="expression" dxfId="3" priority="382">
      <formula>AND(LEN($E570)&gt;0,$E570&lt;$M570,$AP570&gt;=$AO570)</formula>
    </cfRule>
  </conditionalFormatting>
  <conditionalFormatting sqref="N570:N595 N597:N600 N602:N652 N654:N665 N667:N669 N671:N678 N680:N702">
    <cfRule type="expression" dxfId="2" priority="379">
      <formula>AND(LEN($E571)&gt;0,$E571&lt;$K571,$AO571&gt;=$AN571)</formula>
    </cfRule>
  </conditionalFormatting>
  <conditionalFormatting sqref="N596 N601 N653 N666 N670 N679 N703">
    <cfRule type="expression" dxfId="1" priority="406">
      <formula>AND(LEN(#REF!)&gt;0,#REF!&lt;#REF!,#REF!&gt;=#REF!)</formula>
    </cfRule>
  </conditionalFormatting>
  <conditionalFormatting sqref="N704:N9245">
    <cfRule type="expression" dxfId="0" priority="383">
      <formula>AND(LEN($E704)&gt;0,$E704&lt;$K704,#REF!&gt;#REF!)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POT NPA</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2026-06-13T06:12:35Z</dcterms:modified>
</cp:coreProperties>
</file>